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M:\09保育係\06 民間保育園補助金関係\10 宿舎借上げ\00 交付事務\99 周知･依頼文･問い合わせ\27_R5当初\"/>
    </mc:Choice>
  </mc:AlternateContent>
  <xr:revisionPtr revIDLastSave="0" documentId="13_ncr:1_{6720AF08-D74C-4FF9-BB8D-B54A60586877}" xr6:coauthVersionLast="36" xr6:coauthVersionMax="36" xr10:uidLastSave="{00000000-0000-0000-0000-000000000000}"/>
  <bookViews>
    <workbookView xWindow="-15" yWindow="0" windowWidth="5535" windowHeight="7500" xr2:uid="{00000000-000D-0000-FFFF-FFFF00000000}"/>
  </bookViews>
  <sheets>
    <sheet name="入力用" sheetId="16" r:id="rId1"/>
    <sheet name="日割計算表パターン①" sheetId="18" r:id="rId2"/>
    <sheet name="日割計算表パターン②" sheetId="19" r:id="rId3"/>
    <sheet name="当初申請用チェックシート" sheetId="17" r:id="rId4"/>
    <sheet name="【様式１】当初申請書（自動計算）" sheetId="1" r:id="rId5"/>
    <sheet name="【様式２】計画書（自動計算）（当初）" sheetId="2" r:id="rId6"/>
    <sheet name="【様式３】収支予算書（自動計算）（当初）" sheetId="3" r:id="rId7"/>
    <sheet name="第１四半期分請求書" sheetId="15" r:id="rId8"/>
    <sheet name="【様式７】変更申請書" sheetId="14" r:id="rId9"/>
    <sheet name="【様式２】計画書（自動計算）（変更）" sheetId="21" r:id="rId10"/>
    <sheet name="【様式３】収支予算書（自動計算）（変更）" sheetId="20" r:id="rId11"/>
    <sheet name="【様式12】実績報告書" sheetId="24" r:id="rId12"/>
    <sheet name="【様式12別紙1】実績（自動計算）" sheetId="22" r:id="rId13"/>
    <sheet name="【様式第12別紙２】収支決算書（自動計算）（実績）" sheetId="23" r:id="rId14"/>
    <sheet name="請求書（実績後）" sheetId="25" state="hidden" r:id="rId15"/>
  </sheets>
  <externalReferences>
    <externalReference r:id="rId16"/>
    <externalReference r:id="rId17"/>
    <externalReference r:id="rId18"/>
    <externalReference r:id="rId19"/>
  </externalReferences>
  <definedNames>
    <definedName name="__xlnm.Print_Area_1">"給付"</definedName>
    <definedName name="_xlnm._FilterDatabase" localSheetId="11" hidden="1">【様式12】実績報告書!$A$2:$O$4</definedName>
    <definedName name="_Order1" hidden="1">0</definedName>
    <definedName name="aaa" localSheetId="11"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localSheetId="13"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localSheetId="14"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hidden="1">{#N/A,#N/A,TRUE,"表紙";#N/A,#N/A,TRUE,"ﾌｧｲﾙ一覧";#N/A,#N/A,TRUE,"補足説明";#N/A,#N/A,TRUE,"顧客ﾏｽﾀ";#N/A,#N/A,TRUE,"団体ﾏｽﾀ";#N/A,#N/A,TRUE,"事業実施";#N/A,#N/A,TRUE,"測定受診状況";#N/A,#N/A,TRUE,"操作者ﾏｽﾀ";#N/A,#N/A,TRUE,"翻訳ﾏｽﾀ";#N/A,#N/A,TRUE,"翻訳ﾏｽﾀ(ﾃﾞｰﾀ一覧)"}</definedName>
    <definedName name="b" localSheetId="11" hidden="1">{"'フローチャート'!$A$1:$AO$191"}</definedName>
    <definedName name="b" localSheetId="13" hidden="1">{"'フローチャート'!$A$1:$AO$191"}</definedName>
    <definedName name="b" localSheetId="14" hidden="1">{"'フローチャート'!$A$1:$AO$191"}</definedName>
    <definedName name="b" hidden="1">{"'フローチャート'!$A$1:$AO$191"}</definedName>
    <definedName name="bb" localSheetId="11" hidden="1">{"'フローチャート'!$A$1:$AO$191"}</definedName>
    <definedName name="bb" localSheetId="13" hidden="1">{"'フローチャート'!$A$1:$AO$191"}</definedName>
    <definedName name="bb" localSheetId="14" hidden="1">{"'フローチャート'!$A$1:$AO$191"}</definedName>
    <definedName name="bb" hidden="1">{"'フローチャート'!$A$1:$AO$191"}</definedName>
    <definedName name="H" localSheetId="11" hidden="1">{"'フローチャート'!$A$1:$AO$191"}</definedName>
    <definedName name="H" localSheetId="13" hidden="1">{"'フローチャート'!$A$1:$AO$191"}</definedName>
    <definedName name="H" localSheetId="14" hidden="1">{"'フローチャート'!$A$1:$AO$191"}</definedName>
    <definedName name="H" hidden="1">{"'フローチャート'!$A$1:$AO$191"}</definedName>
    <definedName name="HTML_CodePage" hidden="1">932</definedName>
    <definedName name="HTML_Control" localSheetId="11" hidden="1">{"'フローチャート'!$A$1:$AO$191"}</definedName>
    <definedName name="HTML_Control" localSheetId="13" hidden="1">{"'フローチャート'!$A$1:$AO$191"}</definedName>
    <definedName name="HTML_Control" localSheetId="14" hidden="1">{"'フローチャート'!$A$1:$AO$191"}</definedName>
    <definedName name="HTML_Control" hidden="1">{"'フローチャート'!$A$1:$AO$191"}</definedName>
    <definedName name="HTML_Description" hidden="1">""</definedName>
    <definedName name="HTML_Email" hidden="1">""</definedName>
    <definedName name="HTML_Header" hidden="1">"フローチャート"</definedName>
    <definedName name="HTML_LastUpdate" hidden="1">"00/07/22"</definedName>
    <definedName name="HTML_LineAfter" hidden="1">FALSE</definedName>
    <definedName name="HTML_LineBefore" hidden="1">FALSE</definedName>
    <definedName name="HTML_Name" hidden="1">"三井貴司"</definedName>
    <definedName name="HTML_OBDlg2" hidden="1">TRUE</definedName>
    <definedName name="HTML_OBDlg4" hidden="1">TRUE</definedName>
    <definedName name="HTML_OS" hidden="1">0</definedName>
    <definedName name="HTML_PathFile" hidden="1">"G:\PROJECT\BlueShark\システムデザインシート\三井作成中\ｈｔｍｌ\MyHTML.htm"</definedName>
    <definedName name="HTML_Title" hidden="1">"フローチャート"</definedName>
    <definedName name="HTML1_1" hidden="1">"[問題点一覧.xls]HTML!$A$1:$I$7"</definedName>
    <definedName name="HTML1_10" hidden="1">""</definedName>
    <definedName name="HTML1_11" hidden="1">1</definedName>
    <definedName name="HTML1_12" hidden="1">"C:\WORK\MyHTML.htm"</definedName>
    <definedName name="HTML1_2" hidden="1">1</definedName>
    <definedName name="HTML1_3" hidden="1">"問題点一覧.xls"</definedName>
    <definedName name="HTML1_4" hidden="1">"HTML"</definedName>
    <definedName name="HTML1_5" hidden="1">""</definedName>
    <definedName name="HTML1_6" hidden="1">-4146</definedName>
    <definedName name="HTML1_7" hidden="1">-4146</definedName>
    <definedName name="HTML1_8" hidden="1">"97/06/06"</definedName>
    <definedName name="HTML1_9" hidden="1">"東営本）公共システム部"</definedName>
    <definedName name="HTML2_1" hidden="1">"[問題点一覧.xls]HTML!$A$1:$I$5"</definedName>
    <definedName name="HTML2_10" hidden="1">"kazuyosi@yokohama.se.fujitsu.co.jp"</definedName>
    <definedName name="HTML2_11" hidden="1">1</definedName>
    <definedName name="HTML2_12" hidden="1">"C:\WORK\MyHTML.htm"</definedName>
    <definedName name="HTML2_2" hidden="1">1</definedName>
    <definedName name="HTML2_3" hidden="1">"問題点一覧.xls"</definedName>
    <definedName name="HTML2_4" hidden="1">"横浜市交通局システム更新"</definedName>
    <definedName name="HTML2_5" hidden="1">""</definedName>
    <definedName name="HTML2_6" hidden="1">1</definedName>
    <definedName name="HTML2_7" hidden="1">1</definedName>
    <definedName name="HTML2_8" hidden="1">"97/06/06"</definedName>
    <definedName name="HTML2_9" hidden="1">"松本一善"</definedName>
    <definedName name="HTML3_1" hidden="1">"[問題点一覧.xls]HTML!$A$1:$I$4"</definedName>
    <definedName name="HTML3_10" hidden="1">""</definedName>
    <definedName name="HTML3_11" hidden="1">1</definedName>
    <definedName name="HTML3_12" hidden="1">"G:\部内窓口\iso-wg\www\koutsu.htm"</definedName>
    <definedName name="HTML3_2" hidden="1">1</definedName>
    <definedName name="HTML3_3" hidden="1">"問題点一覧.xls"</definedName>
    <definedName name="HTML3_4" hidden="1">"横浜市交通局プロジェクト"</definedName>
    <definedName name="HTML3_5" hidden="1">""</definedName>
    <definedName name="HTML3_6" hidden="1">-4146</definedName>
    <definedName name="HTML3_7" hidden="1">-4146</definedName>
    <definedName name="HTML3_8" hidden="1">"97/06/13"</definedName>
    <definedName name="HTML3_9" hidden="1">"東営本）公共システム部"</definedName>
    <definedName name="HTML4_1" hidden="1">"[問題点一覧.xls]横浜市交通局プロジェクト!$A$1:$I$4"</definedName>
    <definedName name="HTML4_10" hidden="1">""</definedName>
    <definedName name="HTML4_11" hidden="1">1</definedName>
    <definedName name="HTML4_12" hidden="1">"G:\部内窓口\iso-wg\www\koutsu.htm"</definedName>
    <definedName name="HTML4_2" hidden="1">1</definedName>
    <definedName name="HTML4_3" hidden="1">"問題点一覧"</definedName>
    <definedName name="HTML4_4" hidden="1">"横浜市交通局プロジェクト"</definedName>
    <definedName name="HTML4_5" hidden="1">""</definedName>
    <definedName name="HTML4_6" hidden="1">-4146</definedName>
    <definedName name="HTML4_7" hidden="1">-4146</definedName>
    <definedName name="HTML4_8" hidden="1">"97/06/13"</definedName>
    <definedName name="HTML4_9" hidden="1">"東営本）公共システム部"</definedName>
    <definedName name="HTMLCount" hidden="1">4</definedName>
    <definedName name="I" localSheetId="11" hidden="1">{"'フローチャート'!$A$1:$AO$191"}</definedName>
    <definedName name="I" localSheetId="13" hidden="1">{"'フローチャート'!$A$1:$AO$191"}</definedName>
    <definedName name="I" localSheetId="14" hidden="1">{"'フローチャート'!$A$1:$AO$191"}</definedName>
    <definedName name="I" hidden="1">{"'フローチャート'!$A$1:$AO$191"}</definedName>
    <definedName name="nn" localSheetId="11" hidden="1">{"'フローチャート'!$A$1:$AO$191"}</definedName>
    <definedName name="nn" localSheetId="13" hidden="1">{"'フローチャート'!$A$1:$AO$191"}</definedName>
    <definedName name="nn" localSheetId="14" hidden="1">{"'フローチャート'!$A$1:$AO$191"}</definedName>
    <definedName name="nn" hidden="1">{"'フローチャート'!$A$1:$AO$191"}</definedName>
    <definedName name="_xlnm.Print_Area" localSheetId="4">'【様式１】当初申請書（自動計算）'!$A$1:$AK$108</definedName>
    <definedName name="_xlnm.Print_Area" localSheetId="11">【様式12】実績報告書!$A$1:$O$39</definedName>
    <definedName name="_xlnm.Print_Area" localSheetId="12">'【様式12別紙1】実績（自動計算）'!$A$1:$AF$435</definedName>
    <definedName name="_xlnm.Print_Area" localSheetId="5">'【様式２】計画書（自動計算）（当初）'!$A$1:$AF$435</definedName>
    <definedName name="_xlnm.Print_Area" localSheetId="9">'【様式２】計画書（自動計算）（変更）'!$A$1:$AF$435</definedName>
    <definedName name="_xlnm.Print_Area" localSheetId="6">'【様式３】収支予算書（自動計算）（当初）'!$A$1:$X$35</definedName>
    <definedName name="_xlnm.Print_Area" localSheetId="10">'【様式３】収支予算書（自動計算）（変更）'!$A$1:$X$35</definedName>
    <definedName name="_xlnm.Print_Area" localSheetId="8">【様式７】変更申請書!$A$1:$AK$108</definedName>
    <definedName name="_xlnm.Print_Area" localSheetId="13">'【様式第12別紙２】収支決算書（自動計算）（実績）'!$A$1:$X$35</definedName>
    <definedName name="_xlnm.Print_Area" localSheetId="14">'請求書（実績後）'!$A$1:$AA$70</definedName>
    <definedName name="_xlnm.Print_Area" localSheetId="7">第１四半期分請求書!$A$1:$AA$79</definedName>
    <definedName name="_xlnm.Print_Area" localSheetId="3">当初申請用チェックシート!$A$1:$J$34</definedName>
    <definedName name="_xlnm.Print_Area" localSheetId="1">日割計算表パターン①!$A$1:$BA$33</definedName>
    <definedName name="_xlnm.Print_Area" localSheetId="2">日割計算表パターン②!$A$1:$BA$33</definedName>
    <definedName name="_xlnm.Print_Area" localSheetId="0">入力用!$A$1:$N$53</definedName>
    <definedName name="q" localSheetId="11" hidden="1">{"'フローチャート'!$A$1:$AO$191"}</definedName>
    <definedName name="q" localSheetId="13" hidden="1">{"'フローチャート'!$A$1:$AO$191"}</definedName>
    <definedName name="q" localSheetId="14" hidden="1">{"'フローチャート'!$A$1:$AO$191"}</definedName>
    <definedName name="q" hidden="1">{"'フローチャート'!$A$1:$AO$191"}</definedName>
    <definedName name="t" localSheetId="11" hidden="1">{"'フローチャート'!$A$1:$AO$191"}</definedName>
    <definedName name="t" localSheetId="13" hidden="1">{"'フローチャート'!$A$1:$AO$191"}</definedName>
    <definedName name="t" localSheetId="14" hidden="1">{"'フローチャート'!$A$1:$AO$191"}</definedName>
    <definedName name="t" hidden="1">{"'フローチャート'!$A$1:$AO$191"}</definedName>
    <definedName name="wrn.世田谷ＤＢ設計書." localSheetId="11"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localSheetId="13"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localSheetId="14"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ｚｚ" localSheetId="11" hidden="1">{"'Sheet1'!$A$1:$I$163"}</definedName>
    <definedName name="ｚｚ" localSheetId="13" hidden="1">{"'Sheet1'!$A$1:$I$163"}</definedName>
    <definedName name="ｚｚ" localSheetId="14" hidden="1">{"'Sheet1'!$A$1:$I$163"}</definedName>
    <definedName name="ｚｚ" hidden="1">{"'Sheet1'!$A$1:$I$163"}</definedName>
    <definedName name="あああ" localSheetId="11"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localSheetId="13"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localSheetId="14"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え" localSheetId="11" hidden="1">{"'フローチャート'!$A$1:$AO$191"}</definedName>
    <definedName name="え" localSheetId="13" hidden="1">{"'フローチャート'!$A$1:$AO$191"}</definedName>
    <definedName name="え" localSheetId="14" hidden="1">{"'フローチャート'!$A$1:$AO$191"}</definedName>
    <definedName name="え" hidden="1">{"'フローチャート'!$A$1:$AO$191"}</definedName>
    <definedName name="えっｄ" localSheetId="11" hidden="1">{"'Sheet1'!$A$1:$I$163"}</definedName>
    <definedName name="えっｄ" localSheetId="13" hidden="1">{"'Sheet1'!$A$1:$I$163"}</definedName>
    <definedName name="えっｄ" localSheetId="14" hidden="1">{"'Sheet1'!$A$1:$I$163"}</definedName>
    <definedName name="えっｄ" hidden="1">{"'Sheet1'!$A$1:$I$163"}</definedName>
    <definedName name="カテゴリ">[1]リスト!$C$4:$C$15</definedName>
    <definedName name="稲毛区役所" localSheetId="11" hidden="1">{"'Sheet1'!$A$1:$I$163"}</definedName>
    <definedName name="稲毛区役所" localSheetId="13" hidden="1">{"'Sheet1'!$A$1:$I$163"}</definedName>
    <definedName name="稲毛区役所" localSheetId="14" hidden="1">{"'Sheet1'!$A$1:$I$163"}</definedName>
    <definedName name="稲毛区役所" hidden="1">{"'Sheet1'!$A$1:$I$163"}</definedName>
    <definedName name="基本データ">[2]最新基本データ!$A$5:$AM$60</definedName>
    <definedName name="希望しない">第１四半期分請求書!$AM$2</definedName>
    <definedName name="希望する">第１四半期分請求書!$AM$16</definedName>
    <definedName name="既交付額・精算額">[3]支払い一覧!$A$166:$P$220</definedName>
    <definedName name="技">[1]リスト!$F$4:$F$8</definedName>
    <definedName name="技用途">[1]リスト!$G$4:$G$8</definedName>
    <definedName name="業務">[1]リスト!$B$4:$B$31</definedName>
    <definedName name="区">[4]編集!$F$160:$F$165</definedName>
    <definedName name="区リスト">[1]リスト!$F$15:$F$20</definedName>
    <definedName name="研修サーバ" localSheetId="11" hidden="1">{"'フローチャート'!$A$1:$AO$191"}</definedName>
    <definedName name="研修サーバ" localSheetId="13" hidden="1">{"'フローチャート'!$A$1:$AO$191"}</definedName>
    <definedName name="研修サーバ" localSheetId="14" hidden="1">{"'フローチャート'!$A$1:$AO$191"}</definedName>
    <definedName name="研修サーバ" hidden="1">{"'フローチャート'!$A$1:$AO$191"}</definedName>
    <definedName name="交付">[3]交付決定内訳一覧!$A$4:$I$35+[3]交付決定内訳一覧!$A$4:$I$42</definedName>
    <definedName name="交付決定額">[3]交付決定内訳一覧!$A$4:$I$55</definedName>
    <definedName name="図形">INDIRECT(当初申請用チェックシート!$E$28)</definedName>
    <definedName name="第１四半期">[3]支払い一覧!$A$4:$P$55</definedName>
    <definedName name="第２四半期">[3]支払い一覧!$A$59:$P$110</definedName>
    <definedName name="第３四半期">[3]支払い一覧!$A$114:$P$165</definedName>
    <definedName name="当初">[3]交付決定内訳一覧!$A$4:$I$55</definedName>
    <definedName name="変更決">[3]変更決定一覧!$A$4:$L$54</definedName>
  </definedNames>
  <calcPr calcId="191029"/>
</workbook>
</file>

<file path=xl/calcChain.xml><?xml version="1.0" encoding="utf-8"?>
<calcChain xmlns="http://schemas.openxmlformats.org/spreadsheetml/2006/main">
  <c r="S566" i="16" l="1"/>
  <c r="S565" i="16"/>
  <c r="S527" i="16"/>
  <c r="S526" i="16"/>
  <c r="S488" i="16"/>
  <c r="S487" i="16"/>
  <c r="S449" i="16"/>
  <c r="S448" i="16"/>
  <c r="S410" i="16"/>
  <c r="S409" i="16"/>
  <c r="S371" i="16"/>
  <c r="S370" i="16"/>
  <c r="S332" i="16"/>
  <c r="S331" i="16"/>
  <c r="S293" i="16"/>
  <c r="S292" i="16"/>
  <c r="S254" i="16"/>
  <c r="S253" i="16"/>
  <c r="S215" i="16"/>
  <c r="S214" i="16"/>
  <c r="S176" i="16"/>
  <c r="S175" i="16"/>
  <c r="S137" i="16"/>
  <c r="S136" i="16"/>
  <c r="S98" i="16"/>
  <c r="S97" i="16"/>
  <c r="S59" i="16"/>
  <c r="S58" i="16"/>
  <c r="S20" i="16"/>
  <c r="S19" i="16"/>
  <c r="H591" i="16" l="1"/>
  <c r="H582" i="16"/>
  <c r="H571" i="16"/>
  <c r="H552" i="16"/>
  <c r="H543" i="16"/>
  <c r="H532" i="16"/>
  <c r="H513" i="16"/>
  <c r="H504" i="16"/>
  <c r="H493" i="16"/>
  <c r="H474" i="16"/>
  <c r="H465" i="16"/>
  <c r="H454" i="16"/>
  <c r="H435" i="16"/>
  <c r="H426" i="16"/>
  <c r="H415" i="16"/>
  <c r="H396" i="16"/>
  <c r="H387" i="16"/>
  <c r="H376" i="16"/>
  <c r="H357" i="16"/>
  <c r="H348" i="16"/>
  <c r="H337" i="16"/>
  <c r="H318" i="16"/>
  <c r="H309" i="16"/>
  <c r="H298" i="16"/>
  <c r="H279" i="16"/>
  <c r="H270" i="16"/>
  <c r="H259" i="16"/>
  <c r="H240" i="16"/>
  <c r="H231" i="16"/>
  <c r="H220" i="16"/>
  <c r="H201" i="16"/>
  <c r="H192" i="16"/>
  <c r="H181" i="16"/>
  <c r="H162" i="16"/>
  <c r="H153" i="16"/>
  <c r="H142" i="16"/>
  <c r="H123" i="16"/>
  <c r="H114" i="16"/>
  <c r="H103" i="16"/>
  <c r="H84" i="16"/>
  <c r="H75" i="16"/>
  <c r="H64" i="16"/>
  <c r="Y16" i="1" l="1"/>
  <c r="Y12" i="1"/>
  <c r="Y14" i="1"/>
  <c r="E6" i="17" l="1"/>
  <c r="E8" i="17"/>
  <c r="E10" i="17"/>
  <c r="E11" i="17" l="1"/>
  <c r="E9" i="17"/>
  <c r="E7" i="17"/>
  <c r="H9" i="24" l="1"/>
  <c r="H7" i="24"/>
  <c r="Y9" i="1"/>
  <c r="M26" i="18"/>
  <c r="W6" i="23" l="1"/>
  <c r="W31" i="23"/>
  <c r="R31" i="23"/>
  <c r="M31" i="23"/>
  <c r="H31" i="23"/>
  <c r="C31" i="23"/>
  <c r="W6" i="20"/>
  <c r="W31" i="20" l="1"/>
  <c r="R31" i="20"/>
  <c r="M31" i="20"/>
  <c r="H31" i="20"/>
  <c r="C31" i="20"/>
  <c r="W6" i="3"/>
  <c r="W31" i="3" l="1"/>
  <c r="R31" i="3"/>
  <c r="M31" i="3"/>
  <c r="H31" i="3"/>
  <c r="C31" i="3"/>
  <c r="S483" i="16"/>
  <c r="C359" i="2" s="1"/>
  <c r="C424" i="2"/>
  <c r="C395" i="2"/>
  <c r="C366" i="2"/>
  <c r="C423" i="2"/>
  <c r="C394" i="2"/>
  <c r="C365" i="2"/>
  <c r="C421" i="2" l="1"/>
  <c r="P578" i="16" l="1"/>
  <c r="P576" i="16"/>
  <c r="P574" i="16"/>
  <c r="P572" i="16"/>
  <c r="P570" i="16"/>
  <c r="W568" i="16" s="1"/>
  <c r="P568" i="16"/>
  <c r="S567" i="16"/>
  <c r="B425" i="2" s="1"/>
  <c r="B425" i="21" s="1"/>
  <c r="B425" i="22" s="1"/>
  <c r="P566" i="16"/>
  <c r="S564" i="16"/>
  <c r="C422" i="2" s="1"/>
  <c r="C422" i="21" s="1"/>
  <c r="C422" i="22" s="1"/>
  <c r="P564" i="16"/>
  <c r="N569" i="16" s="1"/>
  <c r="S563" i="16"/>
  <c r="S562" i="16"/>
  <c r="C418" i="2" s="1"/>
  <c r="C418" i="21" s="1"/>
  <c r="C418" i="22" s="1"/>
  <c r="S561" i="16"/>
  <c r="C417" i="2" s="1"/>
  <c r="C417" i="21" s="1"/>
  <c r="C417" i="22" s="1"/>
  <c r="P539" i="16"/>
  <c r="P537" i="16"/>
  <c r="P535" i="16"/>
  <c r="P533" i="16"/>
  <c r="P531" i="16"/>
  <c r="W529" i="16" s="1"/>
  <c r="P529" i="16"/>
  <c r="S528" i="16"/>
  <c r="B396" i="2" s="1"/>
  <c r="P527" i="16"/>
  <c r="S525" i="16"/>
  <c r="C393" i="2" s="1"/>
  <c r="C393" i="21" s="1"/>
  <c r="C393" i="22" s="1"/>
  <c r="P525" i="16"/>
  <c r="N530" i="16" s="1"/>
  <c r="S524" i="16"/>
  <c r="C391" i="2" s="1"/>
  <c r="S523" i="16"/>
  <c r="C389" i="2" s="1"/>
  <c r="C389" i="21" s="1"/>
  <c r="C389" i="22" s="1"/>
  <c r="S522" i="16"/>
  <c r="C388" i="2" s="1"/>
  <c r="C388" i="21" s="1"/>
  <c r="C388" i="22" s="1"/>
  <c r="P500" i="16"/>
  <c r="P498" i="16"/>
  <c r="P496" i="16"/>
  <c r="P494" i="16"/>
  <c r="P492" i="16"/>
  <c r="W490" i="16"/>
  <c r="P490" i="16"/>
  <c r="S489" i="16"/>
  <c r="B367" i="2" s="1"/>
  <c r="P488" i="16"/>
  <c r="S486" i="16"/>
  <c r="C364" i="2" s="1"/>
  <c r="C364" i="21" s="1"/>
  <c r="C364" i="22" s="1"/>
  <c r="P486" i="16"/>
  <c r="N491" i="16" s="1"/>
  <c r="S485" i="16"/>
  <c r="C362" i="2" s="1"/>
  <c r="S484" i="16"/>
  <c r="C360" i="2" s="1"/>
  <c r="C360" i="21" s="1"/>
  <c r="C360" i="22" s="1"/>
  <c r="P32" i="16"/>
  <c r="AA430" i="22"/>
  <c r="U430" i="22"/>
  <c r="O430" i="22"/>
  <c r="I430" i="22"/>
  <c r="AE420" i="22"/>
  <c r="AE408" i="22"/>
  <c r="AC408" i="22"/>
  <c r="AA408" i="22"/>
  <c r="Z408" i="22"/>
  <c r="A407" i="22"/>
  <c r="AA401" i="22"/>
  <c r="U401" i="22"/>
  <c r="O401" i="22"/>
  <c r="I401" i="22"/>
  <c r="AE391" i="22"/>
  <c r="AE379" i="22"/>
  <c r="AC379" i="22"/>
  <c r="AA379" i="22"/>
  <c r="Z379" i="22"/>
  <c r="A378" i="22"/>
  <c r="AA372" i="22"/>
  <c r="U372" i="22"/>
  <c r="O372" i="22"/>
  <c r="I372" i="22"/>
  <c r="AE362" i="22"/>
  <c r="AE350" i="22"/>
  <c r="AC350" i="22"/>
  <c r="AA350" i="22"/>
  <c r="Z350" i="22"/>
  <c r="A349" i="22"/>
  <c r="AA430" i="21"/>
  <c r="U430" i="21"/>
  <c r="O430" i="21"/>
  <c r="I430" i="21"/>
  <c r="AE420" i="21"/>
  <c r="AE408" i="21"/>
  <c r="AC408" i="21"/>
  <c r="AA408" i="21"/>
  <c r="Z408" i="21"/>
  <c r="A407" i="21"/>
  <c r="AA401" i="21"/>
  <c r="U401" i="21"/>
  <c r="O401" i="21"/>
  <c r="I401" i="21"/>
  <c r="AE391" i="21"/>
  <c r="AE379" i="21"/>
  <c r="AC379" i="21"/>
  <c r="AA379" i="21"/>
  <c r="Z379" i="21"/>
  <c r="A378" i="21"/>
  <c r="AA372" i="21"/>
  <c r="U372" i="21"/>
  <c r="O372" i="21"/>
  <c r="I372" i="21"/>
  <c r="AE362" i="21"/>
  <c r="AE350" i="21"/>
  <c r="AC350" i="21"/>
  <c r="AA350" i="21"/>
  <c r="Z350" i="21"/>
  <c r="A349" i="21"/>
  <c r="B431" i="2"/>
  <c r="B431" i="21" s="1"/>
  <c r="B431" i="22" s="1"/>
  <c r="AA430" i="2"/>
  <c r="U430" i="2"/>
  <c r="O430" i="2"/>
  <c r="I430" i="2"/>
  <c r="B430" i="2"/>
  <c r="B430" i="21" s="1"/>
  <c r="B430" i="22" s="1"/>
  <c r="C424" i="21"/>
  <c r="C424" i="22" s="1"/>
  <c r="C423" i="21"/>
  <c r="C423" i="22" s="1"/>
  <c r="AE420" i="2"/>
  <c r="Z408" i="2"/>
  <c r="A407" i="2"/>
  <c r="B402" i="2"/>
  <c r="B402" i="21" s="1"/>
  <c r="B402" i="22" s="1"/>
  <c r="AA401" i="2"/>
  <c r="U401" i="2"/>
  <c r="O401" i="2"/>
  <c r="I401" i="2"/>
  <c r="B401" i="2"/>
  <c r="B401" i="21" s="1"/>
  <c r="B401" i="22" s="1"/>
  <c r="B396" i="21"/>
  <c r="B396" i="22" s="1"/>
  <c r="C395" i="21"/>
  <c r="C395" i="22" s="1"/>
  <c r="C394" i="21"/>
  <c r="C394" i="22" s="1"/>
  <c r="AE391" i="2"/>
  <c r="C391" i="21"/>
  <c r="C391" i="22" s="1"/>
  <c r="Z379" i="2"/>
  <c r="A378" i="2"/>
  <c r="B373" i="2"/>
  <c r="B373" i="21" s="1"/>
  <c r="B373" i="22" s="1"/>
  <c r="AA372" i="2"/>
  <c r="U372" i="2"/>
  <c r="O372" i="2"/>
  <c r="I372" i="2"/>
  <c r="B372" i="2"/>
  <c r="B372" i="21" s="1"/>
  <c r="B372" i="22" s="1"/>
  <c r="B367" i="21"/>
  <c r="B367" i="22" s="1"/>
  <c r="C366" i="21"/>
  <c r="C366" i="22" s="1"/>
  <c r="C365" i="21"/>
  <c r="C365" i="22" s="1"/>
  <c r="AE362" i="2"/>
  <c r="C362" i="21"/>
  <c r="C362" i="22" s="1"/>
  <c r="C359" i="21"/>
  <c r="C359" i="22" s="1"/>
  <c r="Z350" i="2"/>
  <c r="A349" i="2"/>
  <c r="C420" i="2" l="1"/>
  <c r="C420" i="21" s="1"/>
  <c r="C420" i="22" s="1"/>
  <c r="C419" i="2"/>
  <c r="AD534" i="16"/>
  <c r="AC392" i="2" s="1"/>
  <c r="AC392" i="21" s="1"/>
  <c r="AC392" i="22" s="1"/>
  <c r="T531" i="16"/>
  <c r="I388" i="2" s="1"/>
  <c r="I388" i="21" s="1"/>
  <c r="I388" i="22" s="1"/>
  <c r="V532" i="16"/>
  <c r="M389" i="2" s="1"/>
  <c r="M389" i="21" s="1"/>
  <c r="M389" i="22" s="1"/>
  <c r="T533" i="16"/>
  <c r="I390" i="2" s="1"/>
  <c r="I390" i="21" s="1"/>
  <c r="I390" i="22" s="1"/>
  <c r="W534" i="16"/>
  <c r="O392" i="2" s="1"/>
  <c r="O392" i="21" s="1"/>
  <c r="O392" i="22" s="1"/>
  <c r="X531" i="16"/>
  <c r="Q388" i="2" s="1"/>
  <c r="Q388" i="21" s="1"/>
  <c r="Q388" i="22" s="1"/>
  <c r="Z532" i="16"/>
  <c r="U389" i="2" s="1"/>
  <c r="U389" i="21" s="1"/>
  <c r="U389" i="22" s="1"/>
  <c r="X533" i="16"/>
  <c r="Q390" i="2" s="1"/>
  <c r="Q390" i="21" s="1"/>
  <c r="Q390" i="22" s="1"/>
  <c r="AA534" i="16"/>
  <c r="W392" i="2" s="1"/>
  <c r="W392" i="21" s="1"/>
  <c r="W392" i="22" s="1"/>
  <c r="AB531" i="16"/>
  <c r="Y388" i="2" s="1"/>
  <c r="Y388" i="21" s="1"/>
  <c r="Y388" i="22" s="1"/>
  <c r="AD532" i="16"/>
  <c r="AC389" i="2" s="1"/>
  <c r="AC389" i="21" s="1"/>
  <c r="AC389" i="22" s="1"/>
  <c r="AB533" i="16"/>
  <c r="Y390" i="2" s="1"/>
  <c r="Y390" i="21" s="1"/>
  <c r="Y390" i="22" s="1"/>
  <c r="AA400" i="22" s="1"/>
  <c r="S534" i="16"/>
  <c r="G392" i="2" s="1"/>
  <c r="G392" i="21" s="1"/>
  <c r="G392" i="22" s="1"/>
  <c r="W495" i="16"/>
  <c r="O363" i="2" s="1"/>
  <c r="O363" i="21" s="1"/>
  <c r="O363" i="22" s="1"/>
  <c r="W493" i="16"/>
  <c r="O360" i="2" s="1"/>
  <c r="O360" i="21" s="1"/>
  <c r="O360" i="22" s="1"/>
  <c r="AB495" i="16"/>
  <c r="Y363" i="2" s="1"/>
  <c r="Y363" i="21" s="1"/>
  <c r="Y363" i="22" s="1"/>
  <c r="U492" i="16"/>
  <c r="K359" i="2" s="1"/>
  <c r="K359" i="21" s="1"/>
  <c r="K359" i="22" s="1"/>
  <c r="AC492" i="16"/>
  <c r="AA359" i="2" s="1"/>
  <c r="AA359" i="21" s="1"/>
  <c r="AA359" i="22" s="1"/>
  <c r="Y494" i="16"/>
  <c r="S361" i="2" s="1"/>
  <c r="S361" i="21" s="1"/>
  <c r="S361" i="22" s="1"/>
  <c r="T495" i="16"/>
  <c r="I363" i="2" s="1"/>
  <c r="I363" i="21" s="1"/>
  <c r="I363" i="22" s="1"/>
  <c r="X492" i="16"/>
  <c r="Q359" i="2" s="1"/>
  <c r="Q359" i="21" s="1"/>
  <c r="Q359" i="22" s="1"/>
  <c r="Z493" i="16"/>
  <c r="U360" i="2" s="1"/>
  <c r="U360" i="21" s="1"/>
  <c r="U360" i="22" s="1"/>
  <c r="T494" i="16"/>
  <c r="I361" i="2" s="1"/>
  <c r="I361" i="21" s="1"/>
  <c r="I361" i="22" s="1"/>
  <c r="AB494" i="16"/>
  <c r="Y361" i="2" s="1"/>
  <c r="Y361" i="21" s="1"/>
  <c r="Y361" i="22" s="1"/>
  <c r="AD495" i="16"/>
  <c r="AC363" i="2" s="1"/>
  <c r="AC363" i="21" s="1"/>
  <c r="AC363" i="22" s="1"/>
  <c r="S492" i="16"/>
  <c r="G359" i="2" s="1"/>
  <c r="Y492" i="16"/>
  <c r="S359" i="2" s="1"/>
  <c r="S359" i="21" s="1"/>
  <c r="S359" i="22" s="1"/>
  <c r="S493" i="16"/>
  <c r="G360" i="2" s="1"/>
  <c r="G360" i="21" s="1"/>
  <c r="G360" i="22" s="1"/>
  <c r="AA493" i="16"/>
  <c r="W360" i="2" s="1"/>
  <c r="W360" i="21" s="1"/>
  <c r="W360" i="22" s="1"/>
  <c r="U494" i="16"/>
  <c r="K361" i="2" s="1"/>
  <c r="K361" i="21" s="1"/>
  <c r="K361" i="22" s="1"/>
  <c r="AC494" i="16"/>
  <c r="AA361" i="2" s="1"/>
  <c r="AA361" i="21" s="1"/>
  <c r="AA361" i="22" s="1"/>
  <c r="X495" i="16"/>
  <c r="Q363" i="2" s="1"/>
  <c r="Q363" i="21" s="1"/>
  <c r="Q363" i="22" s="1"/>
  <c r="T492" i="16"/>
  <c r="I359" i="2" s="1"/>
  <c r="I359" i="21" s="1"/>
  <c r="I359" i="22" s="1"/>
  <c r="AB492" i="16"/>
  <c r="Y359" i="2" s="1"/>
  <c r="Y359" i="21" s="1"/>
  <c r="Y359" i="22" s="1"/>
  <c r="V493" i="16"/>
  <c r="M360" i="2" s="1"/>
  <c r="M360" i="21" s="1"/>
  <c r="M360" i="22" s="1"/>
  <c r="AD493" i="16"/>
  <c r="AC360" i="2" s="1"/>
  <c r="AC360" i="21" s="1"/>
  <c r="AC360" i="22" s="1"/>
  <c r="X494" i="16"/>
  <c r="Q361" i="2" s="1"/>
  <c r="Q361" i="21" s="1"/>
  <c r="Q361" i="22" s="1"/>
  <c r="S495" i="16"/>
  <c r="G363" i="2" s="1"/>
  <c r="G363" i="21" s="1"/>
  <c r="G363" i="22" s="1"/>
  <c r="AA495" i="16"/>
  <c r="W363" i="2" s="1"/>
  <c r="W363" i="21" s="1"/>
  <c r="W363" i="22" s="1"/>
  <c r="AD573" i="16"/>
  <c r="AC421" i="2" s="1"/>
  <c r="AC421" i="21" s="1"/>
  <c r="AC421" i="22" s="1"/>
  <c r="S573" i="16"/>
  <c r="G421" i="2" s="1"/>
  <c r="T570" i="16"/>
  <c r="I417" i="2" s="1"/>
  <c r="I417" i="21" s="1"/>
  <c r="I417" i="22" s="1"/>
  <c r="V571" i="16"/>
  <c r="M418" i="2" s="1"/>
  <c r="M418" i="21" s="1"/>
  <c r="T572" i="16"/>
  <c r="I419" i="2" s="1"/>
  <c r="I419" i="21" s="1"/>
  <c r="I419" i="22" s="1"/>
  <c r="W573" i="16"/>
  <c r="O421" i="2" s="1"/>
  <c r="O421" i="21" s="1"/>
  <c r="O421" i="22" s="1"/>
  <c r="X570" i="16"/>
  <c r="Q417" i="2" s="1"/>
  <c r="Q417" i="21" s="1"/>
  <c r="Q417" i="22" s="1"/>
  <c r="Z571" i="16"/>
  <c r="U418" i="2" s="1"/>
  <c r="U418" i="21" s="1"/>
  <c r="U418" i="22" s="1"/>
  <c r="X572" i="16"/>
  <c r="Q419" i="2" s="1"/>
  <c r="Q419" i="21" s="1"/>
  <c r="Q419" i="22" s="1"/>
  <c r="AA573" i="16"/>
  <c r="W421" i="2" s="1"/>
  <c r="W421" i="21" s="1"/>
  <c r="W421" i="22" s="1"/>
  <c r="AB570" i="16"/>
  <c r="Y417" i="2" s="1"/>
  <c r="Y417" i="21" s="1"/>
  <c r="Y417" i="22" s="1"/>
  <c r="AD571" i="16"/>
  <c r="AC418" i="2" s="1"/>
  <c r="AC418" i="21" s="1"/>
  <c r="AC418" i="22" s="1"/>
  <c r="AB572" i="16"/>
  <c r="Y419" i="2" s="1"/>
  <c r="Y419" i="21" s="1"/>
  <c r="S568" i="16"/>
  <c r="U570" i="16"/>
  <c r="K417" i="2" s="1"/>
  <c r="K417" i="21" s="1"/>
  <c r="K417" i="22" s="1"/>
  <c r="Y570" i="16"/>
  <c r="S417" i="2" s="1"/>
  <c r="S417" i="21" s="1"/>
  <c r="S417" i="22" s="1"/>
  <c r="AC570" i="16"/>
  <c r="AA417" i="2" s="1"/>
  <c r="AA417" i="21" s="1"/>
  <c r="AA417" i="22" s="1"/>
  <c r="S571" i="16"/>
  <c r="G418" i="2" s="1"/>
  <c r="G418" i="21" s="1"/>
  <c r="W571" i="16"/>
  <c r="O418" i="2" s="1"/>
  <c r="O418" i="21" s="1"/>
  <c r="O418" i="22" s="1"/>
  <c r="AA571" i="16"/>
  <c r="W418" i="2" s="1"/>
  <c r="W418" i="21" s="1"/>
  <c r="W418" i="22" s="1"/>
  <c r="U572" i="16"/>
  <c r="K419" i="2" s="1"/>
  <c r="K419" i="21" s="1"/>
  <c r="K419" i="22" s="1"/>
  <c r="Y572" i="16"/>
  <c r="S419" i="2" s="1"/>
  <c r="AC572" i="16"/>
  <c r="AA419" i="2" s="1"/>
  <c r="AA419" i="21" s="1"/>
  <c r="AA419" i="22" s="1"/>
  <c r="T573" i="16"/>
  <c r="X573" i="16"/>
  <c r="Q421" i="2" s="1"/>
  <c r="Q421" i="21" s="1"/>
  <c r="AB573" i="16"/>
  <c r="Y421" i="2" s="1"/>
  <c r="V570" i="16"/>
  <c r="M417" i="2" s="1"/>
  <c r="M417" i="21" s="1"/>
  <c r="Z570" i="16"/>
  <c r="U417" i="2" s="1"/>
  <c r="U417" i="21" s="1"/>
  <c r="AD570" i="16"/>
  <c r="AC417" i="2" s="1"/>
  <c r="AC417" i="21" s="1"/>
  <c r="T571" i="16"/>
  <c r="I418" i="2" s="1"/>
  <c r="I418" i="21" s="1"/>
  <c r="I418" i="22" s="1"/>
  <c r="X571" i="16"/>
  <c r="Q418" i="2" s="1"/>
  <c r="Q418" i="21" s="1"/>
  <c r="Q418" i="22" s="1"/>
  <c r="AB571" i="16"/>
  <c r="Y418" i="2" s="1"/>
  <c r="Y418" i="21" s="1"/>
  <c r="V572" i="16"/>
  <c r="M419" i="2" s="1"/>
  <c r="M419" i="21" s="1"/>
  <c r="Z572" i="16"/>
  <c r="U419" i="2" s="1"/>
  <c r="U419" i="21" s="1"/>
  <c r="U419" i="22" s="1"/>
  <c r="AD572" i="16"/>
  <c r="AC419" i="2" s="1"/>
  <c r="AC419" i="21" s="1"/>
  <c r="AC419" i="22" s="1"/>
  <c r="U573" i="16"/>
  <c r="K421" i="2" s="1"/>
  <c r="K421" i="21" s="1"/>
  <c r="K421" i="22" s="1"/>
  <c r="Y573" i="16"/>
  <c r="AC573" i="16"/>
  <c r="AA421" i="2" s="1"/>
  <c r="AA421" i="21" s="1"/>
  <c r="S570" i="16"/>
  <c r="G417" i="2" s="1"/>
  <c r="G417" i="21" s="1"/>
  <c r="W570" i="16"/>
  <c r="O417" i="2" s="1"/>
  <c r="O417" i="21" s="1"/>
  <c r="AA570" i="16"/>
  <c r="W417" i="2" s="1"/>
  <c r="W417" i="21" s="1"/>
  <c r="U571" i="16"/>
  <c r="K418" i="2" s="1"/>
  <c r="K418" i="21" s="1"/>
  <c r="K418" i="22" s="1"/>
  <c r="Y571" i="16"/>
  <c r="S418" i="2" s="1"/>
  <c r="S418" i="21" s="1"/>
  <c r="S418" i="22" s="1"/>
  <c r="AC571" i="16"/>
  <c r="AA418" i="2" s="1"/>
  <c r="AA418" i="21" s="1"/>
  <c r="AA418" i="22" s="1"/>
  <c r="S572" i="16"/>
  <c r="W572" i="16"/>
  <c r="O419" i="2" s="1"/>
  <c r="O419" i="21" s="1"/>
  <c r="O419" i="22" s="1"/>
  <c r="AA572" i="16"/>
  <c r="W419" i="2" s="1"/>
  <c r="V573" i="16"/>
  <c r="M421" i="2" s="1"/>
  <c r="M421" i="21" s="1"/>
  <c r="M421" i="22" s="1"/>
  <c r="Z573" i="16"/>
  <c r="U421" i="2" s="1"/>
  <c r="U421" i="21" s="1"/>
  <c r="U421" i="22" s="1"/>
  <c r="S529" i="16"/>
  <c r="U531" i="16"/>
  <c r="K388" i="2" s="1"/>
  <c r="K388" i="21" s="1"/>
  <c r="K388" i="22" s="1"/>
  <c r="Y531" i="16"/>
  <c r="S388" i="2" s="1"/>
  <c r="S388" i="21" s="1"/>
  <c r="S388" i="22" s="1"/>
  <c r="AC531" i="16"/>
  <c r="AA388" i="2" s="1"/>
  <c r="AA388" i="21" s="1"/>
  <c r="AA388" i="22" s="1"/>
  <c r="S532" i="16"/>
  <c r="G389" i="2" s="1"/>
  <c r="G389" i="21" s="1"/>
  <c r="G389" i="22" s="1"/>
  <c r="W532" i="16"/>
  <c r="O389" i="2" s="1"/>
  <c r="O389" i="21" s="1"/>
  <c r="O389" i="22" s="1"/>
  <c r="AA532" i="16"/>
  <c r="W389" i="2" s="1"/>
  <c r="W389" i="21" s="1"/>
  <c r="W389" i="22" s="1"/>
  <c r="U533" i="16"/>
  <c r="K390" i="2" s="1"/>
  <c r="K390" i="21" s="1"/>
  <c r="K390" i="22" s="1"/>
  <c r="Y533" i="16"/>
  <c r="S390" i="2" s="1"/>
  <c r="S390" i="21" s="1"/>
  <c r="S390" i="22" s="1"/>
  <c r="AC533" i="16"/>
  <c r="AA390" i="2" s="1"/>
  <c r="AA390" i="21" s="1"/>
  <c r="AA390" i="22" s="1"/>
  <c r="T534" i="16"/>
  <c r="I392" i="2" s="1"/>
  <c r="I392" i="21" s="1"/>
  <c r="I392" i="22" s="1"/>
  <c r="X534" i="16"/>
  <c r="AB534" i="16"/>
  <c r="V531" i="16"/>
  <c r="M388" i="2" s="1"/>
  <c r="M388" i="21" s="1"/>
  <c r="M388" i="22" s="1"/>
  <c r="Z531" i="16"/>
  <c r="U388" i="2" s="1"/>
  <c r="U388" i="21" s="1"/>
  <c r="U388" i="22" s="1"/>
  <c r="AD531" i="16"/>
  <c r="T532" i="16"/>
  <c r="I389" i="2" s="1"/>
  <c r="I389" i="21" s="1"/>
  <c r="I389" i="22" s="1"/>
  <c r="X532" i="16"/>
  <c r="Q389" i="2" s="1"/>
  <c r="Q389" i="21" s="1"/>
  <c r="Q389" i="22" s="1"/>
  <c r="AB532" i="16"/>
  <c r="Y389" i="2" s="1"/>
  <c r="Y389" i="21" s="1"/>
  <c r="Y389" i="22" s="1"/>
  <c r="V533" i="16"/>
  <c r="M390" i="2" s="1"/>
  <c r="M390" i="21" s="1"/>
  <c r="M390" i="22" s="1"/>
  <c r="Z533" i="16"/>
  <c r="U390" i="2" s="1"/>
  <c r="U390" i="21" s="1"/>
  <c r="U390" i="22" s="1"/>
  <c r="AD533" i="16"/>
  <c r="AC390" i="2" s="1"/>
  <c r="AC390" i="21" s="1"/>
  <c r="AC390" i="22" s="1"/>
  <c r="U534" i="16"/>
  <c r="K392" i="2" s="1"/>
  <c r="K392" i="21" s="1"/>
  <c r="Y534" i="16"/>
  <c r="S392" i="2" s="1"/>
  <c r="S392" i="21" s="1"/>
  <c r="AC534" i="16"/>
  <c r="AA392" i="2" s="1"/>
  <c r="AA392" i="21" s="1"/>
  <c r="S531" i="16"/>
  <c r="G388" i="2" s="1"/>
  <c r="G388" i="21" s="1"/>
  <c r="G388" i="22" s="1"/>
  <c r="I398" i="22" s="1"/>
  <c r="W531" i="16"/>
  <c r="AA531" i="16"/>
  <c r="U532" i="16"/>
  <c r="K389" i="2" s="1"/>
  <c r="K389" i="21" s="1"/>
  <c r="K389" i="22" s="1"/>
  <c r="I399" i="22" s="1"/>
  <c r="Y532" i="16"/>
  <c r="S389" i="2" s="1"/>
  <c r="S389" i="21" s="1"/>
  <c r="S389" i="22" s="1"/>
  <c r="AC532" i="16"/>
  <c r="AA389" i="2" s="1"/>
  <c r="AA389" i="21" s="1"/>
  <c r="AA389" i="22" s="1"/>
  <c r="AA399" i="22" s="1"/>
  <c r="S533" i="16"/>
  <c r="G390" i="2" s="1"/>
  <c r="G390" i="21" s="1"/>
  <c r="G390" i="22" s="1"/>
  <c r="W533" i="16"/>
  <c r="O390" i="2" s="1"/>
  <c r="O390" i="21" s="1"/>
  <c r="O390" i="22" s="1"/>
  <c r="AA533" i="16"/>
  <c r="W390" i="2" s="1"/>
  <c r="W390" i="21" s="1"/>
  <c r="W390" i="22" s="1"/>
  <c r="U400" i="22" s="1"/>
  <c r="V534" i="16"/>
  <c r="M392" i="2" s="1"/>
  <c r="M392" i="21" s="1"/>
  <c r="M392" i="22" s="1"/>
  <c r="Z534" i="16"/>
  <c r="G421" i="21"/>
  <c r="S490" i="16"/>
  <c r="O399" i="2"/>
  <c r="G359" i="21"/>
  <c r="G359" i="22" s="1"/>
  <c r="V492" i="16"/>
  <c r="M359" i="2" s="1"/>
  <c r="M359" i="21" s="1"/>
  <c r="M359" i="22" s="1"/>
  <c r="Z492" i="16"/>
  <c r="U359" i="2" s="1"/>
  <c r="U359" i="21" s="1"/>
  <c r="U359" i="22" s="1"/>
  <c r="AD492" i="16"/>
  <c r="AC359" i="2" s="1"/>
  <c r="AC359" i="21" s="1"/>
  <c r="AC359" i="22" s="1"/>
  <c r="T493" i="16"/>
  <c r="I360" i="2" s="1"/>
  <c r="I360" i="21" s="1"/>
  <c r="I360" i="22" s="1"/>
  <c r="X493" i="16"/>
  <c r="AB493" i="16"/>
  <c r="V494" i="16"/>
  <c r="M361" i="2" s="1"/>
  <c r="Z494" i="16"/>
  <c r="U361" i="2" s="1"/>
  <c r="U361" i="21" s="1"/>
  <c r="U361" i="22" s="1"/>
  <c r="AD494" i="16"/>
  <c r="U495" i="16"/>
  <c r="K363" i="2" s="1"/>
  <c r="K363" i="21" s="1"/>
  <c r="K363" i="22" s="1"/>
  <c r="Y495" i="16"/>
  <c r="S363" i="2" s="1"/>
  <c r="S363" i="21" s="1"/>
  <c r="S363" i="22" s="1"/>
  <c r="AC495" i="16"/>
  <c r="AA363" i="2" s="1"/>
  <c r="AA363" i="21" s="1"/>
  <c r="AA363" i="22" s="1"/>
  <c r="W492" i="16"/>
  <c r="O359" i="2" s="1"/>
  <c r="O359" i="21" s="1"/>
  <c r="O359" i="22" s="1"/>
  <c r="AA492" i="16"/>
  <c r="U493" i="16"/>
  <c r="K360" i="2" s="1"/>
  <c r="K360" i="21" s="1"/>
  <c r="K360" i="22" s="1"/>
  <c r="Y493" i="16"/>
  <c r="S360" i="2" s="1"/>
  <c r="S360" i="21" s="1"/>
  <c r="S360" i="22" s="1"/>
  <c r="AC493" i="16"/>
  <c r="AA360" i="2" s="1"/>
  <c r="AA360" i="21" s="1"/>
  <c r="AA360" i="22" s="1"/>
  <c r="S494" i="16"/>
  <c r="G361" i="2" s="1"/>
  <c r="G361" i="21" s="1"/>
  <c r="G361" i="22" s="1"/>
  <c r="W494" i="16"/>
  <c r="O361" i="2" s="1"/>
  <c r="O361" i="21" s="1"/>
  <c r="O361" i="22" s="1"/>
  <c r="AA494" i="16"/>
  <c r="W361" i="2" s="1"/>
  <c r="W361" i="21" s="1"/>
  <c r="W361" i="22" s="1"/>
  <c r="V495" i="16"/>
  <c r="M363" i="2" s="1"/>
  <c r="M363" i="21" s="1"/>
  <c r="M363" i="22" s="1"/>
  <c r="Z495" i="16"/>
  <c r="U363" i="2" s="1"/>
  <c r="U363" i="21" s="1"/>
  <c r="U363" i="22" s="1"/>
  <c r="I399" i="21"/>
  <c r="O373" i="2"/>
  <c r="I399" i="2"/>
  <c r="O399" i="22" l="1"/>
  <c r="I373" i="2"/>
  <c r="AE363" i="2"/>
  <c r="O431" i="21"/>
  <c r="U428" i="22"/>
  <c r="AC422" i="2"/>
  <c r="AA429" i="2"/>
  <c r="O429" i="2"/>
  <c r="I427" i="2"/>
  <c r="O431" i="2"/>
  <c r="O427" i="2"/>
  <c r="AA400" i="2"/>
  <c r="I398" i="2"/>
  <c r="U400" i="2"/>
  <c r="U400" i="21"/>
  <c r="U373" i="2"/>
  <c r="U373" i="22"/>
  <c r="O373" i="22"/>
  <c r="AA373" i="2"/>
  <c r="AA364" i="22"/>
  <c r="I402" i="21"/>
  <c r="M393" i="21"/>
  <c r="M394" i="21" s="1"/>
  <c r="I402" i="2"/>
  <c r="I400" i="22"/>
  <c r="U399" i="22"/>
  <c r="U399" i="2"/>
  <c r="AE389" i="21"/>
  <c r="U399" i="21"/>
  <c r="AA399" i="2"/>
  <c r="O399" i="21"/>
  <c r="G393" i="21"/>
  <c r="G394" i="21" s="1"/>
  <c r="G395" i="21" s="1"/>
  <c r="G393" i="2"/>
  <c r="G394" i="2" s="1"/>
  <c r="G395" i="2" s="1"/>
  <c r="I393" i="2"/>
  <c r="I398" i="21"/>
  <c r="M393" i="2"/>
  <c r="M394" i="2" s="1"/>
  <c r="I400" i="21"/>
  <c r="AA400" i="21"/>
  <c r="I393" i="21"/>
  <c r="I394" i="21" s="1"/>
  <c r="I395" i="21" s="1"/>
  <c r="S393" i="2"/>
  <c r="S394" i="2" s="1"/>
  <c r="S395" i="2" s="1"/>
  <c r="AE390" i="2"/>
  <c r="O400" i="21"/>
  <c r="O400" i="22"/>
  <c r="I400" i="2"/>
  <c r="I394" i="2"/>
  <c r="I395" i="2" s="1"/>
  <c r="AE389" i="2"/>
  <c r="AE390" i="21"/>
  <c r="Z535" i="16"/>
  <c r="Z536" i="16" s="1"/>
  <c r="Z537" i="16" s="1"/>
  <c r="U392" i="2"/>
  <c r="AA535" i="16"/>
  <c r="AA536" i="16" s="1"/>
  <c r="AA537" i="16" s="1"/>
  <c r="W388" i="2"/>
  <c r="AB535" i="16"/>
  <c r="AB536" i="16" s="1"/>
  <c r="AB537" i="16" s="1"/>
  <c r="Y392" i="2"/>
  <c r="W535" i="16"/>
  <c r="W536" i="16" s="1"/>
  <c r="W537" i="16" s="1"/>
  <c r="O388" i="2"/>
  <c r="AD535" i="16"/>
  <c r="AD536" i="16" s="1"/>
  <c r="AD537" i="16" s="1"/>
  <c r="AC388" i="2"/>
  <c r="X535" i="16"/>
  <c r="X536" i="16" s="1"/>
  <c r="X537" i="16" s="1"/>
  <c r="Q392" i="2"/>
  <c r="AA399" i="21"/>
  <c r="O400" i="2"/>
  <c r="K393" i="2"/>
  <c r="AA393" i="2"/>
  <c r="U371" i="21"/>
  <c r="U371" i="2"/>
  <c r="U364" i="21"/>
  <c r="O369" i="22"/>
  <c r="U370" i="2"/>
  <c r="O369" i="21"/>
  <c r="O371" i="2"/>
  <c r="M364" i="2"/>
  <c r="M365" i="2" s="1"/>
  <c r="M366" i="2" s="1"/>
  <c r="O364" i="2"/>
  <c r="O365" i="2" s="1"/>
  <c r="O366" i="2" s="1"/>
  <c r="I371" i="22"/>
  <c r="V496" i="16"/>
  <c r="V497" i="16" s="1"/>
  <c r="V498" i="16" s="1"/>
  <c r="I369" i="2"/>
  <c r="I370" i="2"/>
  <c r="O369" i="2"/>
  <c r="O364" i="21"/>
  <c r="O365" i="21" s="1"/>
  <c r="O366" i="21" s="1"/>
  <c r="U370" i="22"/>
  <c r="I364" i="22"/>
  <c r="I365" i="22" s="1"/>
  <c r="I366" i="22" s="1"/>
  <c r="U371" i="22"/>
  <c r="M361" i="21"/>
  <c r="M361" i="22" s="1"/>
  <c r="O371" i="22" s="1"/>
  <c r="K364" i="22"/>
  <c r="K365" i="22" s="1"/>
  <c r="K366" i="22" s="1"/>
  <c r="AA369" i="2"/>
  <c r="AA369" i="22"/>
  <c r="U496" i="16"/>
  <c r="U497" i="16" s="1"/>
  <c r="U498" i="16" s="1"/>
  <c r="I370" i="22"/>
  <c r="O364" i="22"/>
  <c r="O365" i="22" s="1"/>
  <c r="O366" i="22" s="1"/>
  <c r="K364" i="2"/>
  <c r="K365" i="2" s="1"/>
  <c r="K366" i="2" s="1"/>
  <c r="U365" i="21"/>
  <c r="U366" i="21" s="1"/>
  <c r="U364" i="2"/>
  <c r="U370" i="21"/>
  <c r="U364" i="22"/>
  <c r="AD496" i="16"/>
  <c r="AD497" i="16" s="1"/>
  <c r="AD498" i="16" s="1"/>
  <c r="AC361" i="2"/>
  <c r="AC361" i="21" s="1"/>
  <c r="AC361" i="22" s="1"/>
  <c r="AA371" i="22" s="1"/>
  <c r="X496" i="16"/>
  <c r="X497" i="16" s="1"/>
  <c r="X498" i="16" s="1"/>
  <c r="Q360" i="2"/>
  <c r="I371" i="2"/>
  <c r="AA496" i="16"/>
  <c r="AA497" i="16" s="1"/>
  <c r="AA498" i="16" s="1"/>
  <c r="W359" i="2"/>
  <c r="AB496" i="16"/>
  <c r="AB497" i="16" s="1"/>
  <c r="AB498" i="16" s="1"/>
  <c r="Y360" i="2"/>
  <c r="AA365" i="22"/>
  <c r="AA366" i="22" s="1"/>
  <c r="AA364" i="2"/>
  <c r="G364" i="2"/>
  <c r="G365" i="2" s="1"/>
  <c r="G366" i="2" s="1"/>
  <c r="I370" i="21"/>
  <c r="I364" i="21"/>
  <c r="Y496" i="16"/>
  <c r="Y497" i="16" s="1"/>
  <c r="Y498" i="16" s="1"/>
  <c r="I364" i="2"/>
  <c r="S364" i="2"/>
  <c r="AA431" i="2"/>
  <c r="Y422" i="2"/>
  <c r="Y423" i="2" s="1"/>
  <c r="Y421" i="21"/>
  <c r="AA431" i="21" s="1"/>
  <c r="U422" i="2"/>
  <c r="U423" i="2" s="1"/>
  <c r="U424" i="2" s="1"/>
  <c r="I428" i="21"/>
  <c r="I428" i="2"/>
  <c r="M422" i="2"/>
  <c r="M423" i="2" s="1"/>
  <c r="M424" i="2" s="1"/>
  <c r="K422" i="21"/>
  <c r="K423" i="21" s="1"/>
  <c r="K424" i="21" s="1"/>
  <c r="U427" i="2"/>
  <c r="Q422" i="2"/>
  <c r="Q423" i="2" s="1"/>
  <c r="Q424" i="2" s="1"/>
  <c r="U428" i="21"/>
  <c r="O422" i="2"/>
  <c r="O423" i="2" s="1"/>
  <c r="O424" i="2" s="1"/>
  <c r="O428" i="2"/>
  <c r="U428" i="2"/>
  <c r="K422" i="22"/>
  <c r="K423" i="22" s="1"/>
  <c r="K424" i="22" s="1"/>
  <c r="K422" i="2"/>
  <c r="K423" i="2" s="1"/>
  <c r="K424" i="2" s="1"/>
  <c r="AE417" i="2"/>
  <c r="AA427" i="21"/>
  <c r="AA427" i="2"/>
  <c r="W422" i="2"/>
  <c r="W423" i="2" s="1"/>
  <c r="W424" i="2" s="1"/>
  <c r="W419" i="21"/>
  <c r="W422" i="21" s="1"/>
  <c r="AE418" i="2"/>
  <c r="AA428" i="2"/>
  <c r="AC423" i="2"/>
  <c r="AC424" i="2" s="1"/>
  <c r="AA422" i="2"/>
  <c r="T574" i="16"/>
  <c r="T575" i="16" s="1"/>
  <c r="T576" i="16" s="1"/>
  <c r="I421" i="2"/>
  <c r="S574" i="16"/>
  <c r="S575" i="16" s="1"/>
  <c r="S576" i="16" s="1"/>
  <c r="G419" i="2"/>
  <c r="Y574" i="16"/>
  <c r="Y575" i="16" s="1"/>
  <c r="Y576" i="16" s="1"/>
  <c r="S421" i="2"/>
  <c r="S419" i="21"/>
  <c r="S419" i="22" s="1"/>
  <c r="U429" i="2"/>
  <c r="M422" i="21"/>
  <c r="U373" i="21"/>
  <c r="S364" i="22"/>
  <c r="S364" i="21"/>
  <c r="I373" i="22"/>
  <c r="K364" i="21"/>
  <c r="AA369" i="21"/>
  <c r="Z574" i="16"/>
  <c r="Z575" i="16" s="1"/>
  <c r="Z576" i="16" s="1"/>
  <c r="AA574" i="16"/>
  <c r="AA575" i="16" s="1"/>
  <c r="AA576" i="16" s="1"/>
  <c r="AD574" i="16"/>
  <c r="AD575" i="16" s="1"/>
  <c r="AD576" i="16" s="1"/>
  <c r="V574" i="16"/>
  <c r="V575" i="16" s="1"/>
  <c r="V576" i="16" s="1"/>
  <c r="W574" i="16"/>
  <c r="W575" i="16" s="1"/>
  <c r="W576" i="16" s="1"/>
  <c r="Y535" i="16"/>
  <c r="Y536" i="16" s="1"/>
  <c r="Y537" i="16" s="1"/>
  <c r="AE533" i="16"/>
  <c r="AE494" i="16"/>
  <c r="W496" i="16"/>
  <c r="W497" i="16" s="1"/>
  <c r="W498" i="16" s="1"/>
  <c r="AE361" i="21"/>
  <c r="AE363" i="22"/>
  <c r="AE570" i="16"/>
  <c r="AC574" i="16"/>
  <c r="AC575" i="16" s="1"/>
  <c r="AC576" i="16" s="1"/>
  <c r="AB574" i="16"/>
  <c r="AB575" i="16" s="1"/>
  <c r="AB576" i="16" s="1"/>
  <c r="AE571" i="16"/>
  <c r="I373" i="21"/>
  <c r="X574" i="16"/>
  <c r="X575" i="16" s="1"/>
  <c r="X576" i="16" s="1"/>
  <c r="AE573" i="16"/>
  <c r="AE572" i="16"/>
  <c r="U574" i="16"/>
  <c r="U575" i="16" s="1"/>
  <c r="U576" i="16" s="1"/>
  <c r="I371" i="21"/>
  <c r="AE390" i="22"/>
  <c r="G364" i="22"/>
  <c r="V535" i="16"/>
  <c r="V536" i="16" s="1"/>
  <c r="V537" i="16" s="1"/>
  <c r="U535" i="16"/>
  <c r="U536" i="16" s="1"/>
  <c r="U537" i="16" s="1"/>
  <c r="T535" i="16"/>
  <c r="T536" i="16" s="1"/>
  <c r="T537" i="16" s="1"/>
  <c r="O371" i="21"/>
  <c r="M393" i="22"/>
  <c r="M394" i="22" s="1"/>
  <c r="AE389" i="22"/>
  <c r="AE531" i="16"/>
  <c r="S535" i="16"/>
  <c r="AE363" i="21"/>
  <c r="G393" i="22"/>
  <c r="G394" i="22" s="1"/>
  <c r="G395" i="22" s="1"/>
  <c r="AC535" i="16"/>
  <c r="AC536" i="16" s="1"/>
  <c r="AC537" i="16" s="1"/>
  <c r="AE534" i="16"/>
  <c r="AE532" i="16"/>
  <c r="U427" i="21"/>
  <c r="U417" i="22"/>
  <c r="AA429" i="21"/>
  <c r="Y419" i="22"/>
  <c r="AA429" i="22" s="1"/>
  <c r="S393" i="21"/>
  <c r="S394" i="21" s="1"/>
  <c r="S392" i="22"/>
  <c r="G364" i="21"/>
  <c r="AE417" i="21"/>
  <c r="I369" i="22"/>
  <c r="AE492" i="16"/>
  <c r="Y421" i="22"/>
  <c r="O428" i="21"/>
  <c r="M418" i="22"/>
  <c r="O428" i="22" s="1"/>
  <c r="O422" i="21"/>
  <c r="O417" i="22"/>
  <c r="O422" i="22" s="1"/>
  <c r="S496" i="16"/>
  <c r="S497" i="16" s="1"/>
  <c r="S498" i="16" s="1"/>
  <c r="AE495" i="16"/>
  <c r="I369" i="21"/>
  <c r="O373" i="21"/>
  <c r="U422" i="21"/>
  <c r="I393" i="22"/>
  <c r="AC496" i="16"/>
  <c r="AE493" i="16"/>
  <c r="T496" i="16"/>
  <c r="T497" i="16" s="1"/>
  <c r="T498" i="16" s="1"/>
  <c r="AC422" i="21"/>
  <c r="AC417" i="22"/>
  <c r="O427" i="21"/>
  <c r="M417" i="22"/>
  <c r="AA428" i="21"/>
  <c r="Y418" i="22"/>
  <c r="AA422" i="21"/>
  <c r="AA421" i="22"/>
  <c r="AA422" i="22" s="1"/>
  <c r="AE418" i="21"/>
  <c r="G418" i="22"/>
  <c r="K393" i="21"/>
  <c r="K392" i="22"/>
  <c r="K393" i="22" s="1"/>
  <c r="AA364" i="21"/>
  <c r="AA373" i="21"/>
  <c r="Z496" i="16"/>
  <c r="AA373" i="22"/>
  <c r="Q422" i="21"/>
  <c r="Q421" i="22"/>
  <c r="O429" i="21"/>
  <c r="M419" i="22"/>
  <c r="O429" i="22" s="1"/>
  <c r="W417" i="22"/>
  <c r="I427" i="21"/>
  <c r="G417" i="22"/>
  <c r="G421" i="22"/>
  <c r="AA393" i="21"/>
  <c r="AA392" i="22"/>
  <c r="AA393" i="22" s="1"/>
  <c r="M395" i="21"/>
  <c r="Y424" i="2"/>
  <c r="M395" i="2"/>
  <c r="B32" i="17"/>
  <c r="AA343" i="22"/>
  <c r="U343" i="22"/>
  <c r="O343" i="22"/>
  <c r="I343" i="22"/>
  <c r="AE333" i="22"/>
  <c r="AE321" i="22"/>
  <c r="AC321" i="22"/>
  <c r="AA321" i="22"/>
  <c r="Z321" i="22"/>
  <c r="A320" i="22"/>
  <c r="AA343" i="21"/>
  <c r="U343" i="21"/>
  <c r="O343" i="21"/>
  <c r="I343" i="21"/>
  <c r="AE333" i="21"/>
  <c r="AE321" i="21"/>
  <c r="AC321" i="21"/>
  <c r="AA321" i="21"/>
  <c r="Z321" i="21"/>
  <c r="A320" i="21"/>
  <c r="C308" i="2"/>
  <c r="C307" i="2"/>
  <c r="AA343" i="2"/>
  <c r="U343" i="2"/>
  <c r="O343" i="2"/>
  <c r="I343" i="2"/>
  <c r="AE333" i="2"/>
  <c r="Z321" i="2"/>
  <c r="A320" i="2"/>
  <c r="P461" i="16"/>
  <c r="P459" i="16"/>
  <c r="P457" i="16"/>
  <c r="P455" i="16"/>
  <c r="P453" i="16"/>
  <c r="W451" i="16" s="1"/>
  <c r="B344" i="2" s="1"/>
  <c r="B344" i="21" s="1"/>
  <c r="B344" i="22" s="1"/>
  <c r="P451" i="16"/>
  <c r="S450" i="16"/>
  <c r="B338" i="2" s="1"/>
  <c r="B338" i="21" s="1"/>
  <c r="B338" i="22" s="1"/>
  <c r="C337" i="2"/>
  <c r="C337" i="21" s="1"/>
  <c r="C337" i="22" s="1"/>
  <c r="P449" i="16"/>
  <c r="C336" i="2"/>
  <c r="C336" i="21" s="1"/>
  <c r="C336" i="22" s="1"/>
  <c r="S447" i="16"/>
  <c r="C335" i="2" s="1"/>
  <c r="C335" i="21" s="1"/>
  <c r="C335" i="22" s="1"/>
  <c r="P447" i="16"/>
  <c r="N452" i="16" s="1"/>
  <c r="S446" i="16"/>
  <c r="C333" i="2" s="1"/>
  <c r="C333" i="21" s="1"/>
  <c r="C333" i="22" s="1"/>
  <c r="S445" i="16"/>
  <c r="C331" i="2" s="1"/>
  <c r="C331" i="21" s="1"/>
  <c r="C331" i="22" s="1"/>
  <c r="S444" i="16"/>
  <c r="C330" i="2" s="1"/>
  <c r="C330" i="21" s="1"/>
  <c r="C330" i="22" s="1"/>
  <c r="Y422" i="21" l="1"/>
  <c r="AE361" i="22"/>
  <c r="M364" i="21"/>
  <c r="M364" i="22"/>
  <c r="M365" i="22" s="1"/>
  <c r="M366" i="22" s="1"/>
  <c r="U429" i="21"/>
  <c r="W419" i="22"/>
  <c r="U429" i="22" s="1"/>
  <c r="AA432" i="2"/>
  <c r="AE360" i="2"/>
  <c r="I403" i="2"/>
  <c r="I394" i="22"/>
  <c r="I395" i="22" s="1"/>
  <c r="AA394" i="2"/>
  <c r="AA395" i="2" s="1"/>
  <c r="Q392" i="21"/>
  <c r="Q393" i="2"/>
  <c r="O402" i="2"/>
  <c r="O388" i="21"/>
  <c r="O398" i="2"/>
  <c r="AE388" i="2"/>
  <c r="O393" i="2"/>
  <c r="AA402" i="2"/>
  <c r="Y392" i="21"/>
  <c r="Y393" i="2"/>
  <c r="U392" i="21"/>
  <c r="U402" i="2"/>
  <c r="U393" i="2"/>
  <c r="K394" i="2"/>
  <c r="K395" i="2" s="1"/>
  <c r="I404" i="2" s="1"/>
  <c r="AA394" i="22"/>
  <c r="AA395" i="22" s="1"/>
  <c r="K394" i="22"/>
  <c r="K395" i="22" s="1"/>
  <c r="AC388" i="21"/>
  <c r="AA398" i="2"/>
  <c r="AC393" i="2"/>
  <c r="W388" i="21"/>
  <c r="U398" i="2"/>
  <c r="W393" i="2"/>
  <c r="AA394" i="21"/>
  <c r="AA395" i="21" s="1"/>
  <c r="K394" i="21"/>
  <c r="K395" i="21" s="1"/>
  <c r="I404" i="21" s="1"/>
  <c r="AE392" i="2"/>
  <c r="I374" i="2"/>
  <c r="AC364" i="2"/>
  <c r="AC364" i="21"/>
  <c r="AA371" i="2"/>
  <c r="AE361" i="2"/>
  <c r="G365" i="22"/>
  <c r="G366" i="22" s="1"/>
  <c r="K365" i="21"/>
  <c r="K366" i="21" s="1"/>
  <c r="I365" i="2"/>
  <c r="I366" i="2" s="1"/>
  <c r="I365" i="21"/>
  <c r="I366" i="21" s="1"/>
  <c r="AA365" i="2"/>
  <c r="AA366" i="2" s="1"/>
  <c r="W359" i="21"/>
  <c r="W364" i="2"/>
  <c r="U374" i="2" s="1"/>
  <c r="Q360" i="21"/>
  <c r="Q364" i="2"/>
  <c r="O370" i="2"/>
  <c r="U365" i="22"/>
  <c r="U366" i="22" s="1"/>
  <c r="U365" i="2"/>
  <c r="U366" i="2" s="1"/>
  <c r="U369" i="2"/>
  <c r="AC365" i="2"/>
  <c r="AC366" i="2" s="1"/>
  <c r="G365" i="21"/>
  <c r="G366" i="21" s="1"/>
  <c r="S365" i="21"/>
  <c r="S366" i="21" s="1"/>
  <c r="AE359" i="2"/>
  <c r="Y360" i="21"/>
  <c r="AA370" i="2"/>
  <c r="Y364" i="2"/>
  <c r="AA371" i="21"/>
  <c r="AC364" i="22"/>
  <c r="AA365" i="21"/>
  <c r="AA366" i="21" s="1"/>
  <c r="M365" i="21"/>
  <c r="M366" i="21" s="1"/>
  <c r="S365" i="22"/>
  <c r="S366" i="22" s="1"/>
  <c r="S365" i="2"/>
  <c r="S366" i="2" s="1"/>
  <c r="AC365" i="21"/>
  <c r="AC366" i="21" s="1"/>
  <c r="O432" i="2"/>
  <c r="O433" i="2"/>
  <c r="AC423" i="21"/>
  <c r="AC424" i="21" s="1"/>
  <c r="U423" i="21"/>
  <c r="U424" i="21" s="1"/>
  <c r="Y423" i="21"/>
  <c r="Y424" i="21" s="1"/>
  <c r="AA423" i="22"/>
  <c r="AA424" i="22" s="1"/>
  <c r="G419" i="21"/>
  <c r="AE419" i="2"/>
  <c r="G422" i="2"/>
  <c r="I429" i="2"/>
  <c r="AA423" i="2"/>
  <c r="AA424" i="2" s="1"/>
  <c r="W423" i="21"/>
  <c r="W424" i="21" s="1"/>
  <c r="Q423" i="21"/>
  <c r="Q424" i="21" s="1"/>
  <c r="AA423" i="21"/>
  <c r="AA424" i="21" s="1"/>
  <c r="O423" i="22"/>
  <c r="O424" i="22" s="1"/>
  <c r="M423" i="21"/>
  <c r="M424" i="21" s="1"/>
  <c r="O423" i="21"/>
  <c r="O424" i="21" s="1"/>
  <c r="S422" i="2"/>
  <c r="S421" i="21"/>
  <c r="U431" i="2"/>
  <c r="I421" i="21"/>
  <c r="I422" i="2"/>
  <c r="AE421" i="2"/>
  <c r="I431" i="2"/>
  <c r="AA432" i="21"/>
  <c r="I374" i="21"/>
  <c r="AE574" i="16"/>
  <c r="Z497" i="16"/>
  <c r="Z498" i="16" s="1"/>
  <c r="AC497" i="16"/>
  <c r="AC498" i="16" s="1"/>
  <c r="I374" i="22"/>
  <c r="AE576" i="16"/>
  <c r="I403" i="21"/>
  <c r="O432" i="21"/>
  <c r="M395" i="22"/>
  <c r="W422" i="22"/>
  <c r="AE535" i="16"/>
  <c r="S536" i="16"/>
  <c r="S537" i="16" s="1"/>
  <c r="AE537" i="16" s="1"/>
  <c r="AE418" i="22"/>
  <c r="I428" i="22"/>
  <c r="I402" i="22"/>
  <c r="U427" i="22"/>
  <c r="U422" i="22"/>
  <c r="AE417" i="22"/>
  <c r="I427" i="22"/>
  <c r="S395" i="21"/>
  <c r="I403" i="22"/>
  <c r="O431" i="22"/>
  <c r="Q422" i="22"/>
  <c r="O427" i="22"/>
  <c r="M422" i="22"/>
  <c r="M423" i="22" s="1"/>
  <c r="AA431" i="22"/>
  <c r="AA428" i="22"/>
  <c r="Y422" i="22"/>
  <c r="Y423" i="22" s="1"/>
  <c r="AA427" i="22"/>
  <c r="AC422" i="22"/>
  <c r="AE496" i="16"/>
  <c r="S393" i="22"/>
  <c r="S394" i="22" s="1"/>
  <c r="S454" i="16"/>
  <c r="G331" i="2" s="1"/>
  <c r="G331" i="21" s="1"/>
  <c r="S456" i="16"/>
  <c r="W456" i="16"/>
  <c r="O334" i="2" s="1"/>
  <c r="O334" i="21" s="1"/>
  <c r="O334" i="22" s="1"/>
  <c r="AA454" i="16"/>
  <c r="W331" i="2" s="1"/>
  <c r="W331" i="21" s="1"/>
  <c r="W331" i="22" s="1"/>
  <c r="X456" i="16"/>
  <c r="Q334" i="2" s="1"/>
  <c r="Q334" i="21" s="1"/>
  <c r="V454" i="16"/>
  <c r="M331" i="2" s="1"/>
  <c r="M331" i="21" s="1"/>
  <c r="AA456" i="16"/>
  <c r="W334" i="2" s="1"/>
  <c r="W334" i="21" s="1"/>
  <c r="W334" i="22" s="1"/>
  <c r="U453" i="16"/>
  <c r="K330" i="2" s="1"/>
  <c r="K330" i="21" s="1"/>
  <c r="K330" i="22" s="1"/>
  <c r="AC453" i="16"/>
  <c r="AA330" i="2" s="1"/>
  <c r="AA330" i="21" s="1"/>
  <c r="AA330" i="22" s="1"/>
  <c r="W454" i="16"/>
  <c r="O331" i="2" s="1"/>
  <c r="O331" i="21" s="1"/>
  <c r="O331" i="22" s="1"/>
  <c r="Y455" i="16"/>
  <c r="S332" i="2" s="1"/>
  <c r="S332" i="21" s="1"/>
  <c r="S332" i="22" s="1"/>
  <c r="T456" i="16"/>
  <c r="I334" i="2" s="1"/>
  <c r="I334" i="21" s="1"/>
  <c r="AB456" i="16"/>
  <c r="Y334" i="2" s="1"/>
  <c r="Y334" i="21" s="1"/>
  <c r="Y453" i="16"/>
  <c r="S330" i="2" s="1"/>
  <c r="S330" i="21" s="1"/>
  <c r="S330" i="22" s="1"/>
  <c r="U455" i="16"/>
  <c r="K332" i="2" s="1"/>
  <c r="K332" i="21" s="1"/>
  <c r="K332" i="22" s="1"/>
  <c r="AC455" i="16"/>
  <c r="AA332" i="2" s="1"/>
  <c r="AA332" i="21" s="1"/>
  <c r="AA332" i="22" s="1"/>
  <c r="T453" i="16"/>
  <c r="I330" i="2" s="1"/>
  <c r="I330" i="21" s="1"/>
  <c r="I330" i="22" s="1"/>
  <c r="AB453" i="16"/>
  <c r="Y330" i="2" s="1"/>
  <c r="Y330" i="21" s="1"/>
  <c r="Y330" i="22" s="1"/>
  <c r="AD454" i="16"/>
  <c r="AC331" i="2" s="1"/>
  <c r="AC331" i="21" s="1"/>
  <c r="AC331" i="22" s="1"/>
  <c r="X455" i="16"/>
  <c r="Q332" i="2" s="1"/>
  <c r="Q332" i="21" s="1"/>
  <c r="Q332" i="22" s="1"/>
  <c r="AD456" i="16"/>
  <c r="AC334" i="2" s="1"/>
  <c r="AC334" i="21" s="1"/>
  <c r="AC334" i="22" s="1"/>
  <c r="X453" i="16"/>
  <c r="Q330" i="2" s="1"/>
  <c r="Q330" i="21" s="1"/>
  <c r="Q330" i="22" s="1"/>
  <c r="Z454" i="16"/>
  <c r="U331" i="2" s="1"/>
  <c r="U331" i="21" s="1"/>
  <c r="U331" i="22" s="1"/>
  <c r="T455" i="16"/>
  <c r="I332" i="2" s="1"/>
  <c r="I332" i="21" s="1"/>
  <c r="I332" i="22" s="1"/>
  <c r="AB455" i="16"/>
  <c r="Y332" i="2" s="1"/>
  <c r="Y332" i="21" s="1"/>
  <c r="S451" i="16"/>
  <c r="B343" i="2" s="1"/>
  <c r="B343" i="21" s="1"/>
  <c r="B343" i="22" s="1"/>
  <c r="V453" i="16"/>
  <c r="M330" i="2" s="1"/>
  <c r="M330" i="21" s="1"/>
  <c r="Z453" i="16"/>
  <c r="U330" i="2" s="1"/>
  <c r="U330" i="21" s="1"/>
  <c r="AD453" i="16"/>
  <c r="AC330" i="2" s="1"/>
  <c r="AC330" i="21" s="1"/>
  <c r="T454" i="16"/>
  <c r="I331" i="2" s="1"/>
  <c r="I331" i="21" s="1"/>
  <c r="I331" i="22" s="1"/>
  <c r="X454" i="16"/>
  <c r="Q331" i="2" s="1"/>
  <c r="Q331" i="21" s="1"/>
  <c r="Q331" i="22" s="1"/>
  <c r="AB454" i="16"/>
  <c r="Y331" i="2" s="1"/>
  <c r="Y331" i="21" s="1"/>
  <c r="V455" i="16"/>
  <c r="M332" i="2" s="1"/>
  <c r="M332" i="21" s="1"/>
  <c r="Z455" i="16"/>
  <c r="U332" i="2" s="1"/>
  <c r="U332" i="21" s="1"/>
  <c r="U332" i="22" s="1"/>
  <c r="AD455" i="16"/>
  <c r="AC332" i="2" s="1"/>
  <c r="AC332" i="21" s="1"/>
  <c r="AC332" i="22" s="1"/>
  <c r="U456" i="16"/>
  <c r="K334" i="2" s="1"/>
  <c r="K334" i="21" s="1"/>
  <c r="Y456" i="16"/>
  <c r="S334" i="2" s="1"/>
  <c r="S334" i="21" s="1"/>
  <c r="AC456" i="16"/>
  <c r="AA334" i="2" s="1"/>
  <c r="AA334" i="21" s="1"/>
  <c r="S453" i="16"/>
  <c r="G330" i="2" s="1"/>
  <c r="G330" i="21" s="1"/>
  <c r="W453" i="16"/>
  <c r="O330" i="2" s="1"/>
  <c r="O330" i="21" s="1"/>
  <c r="AA453" i="16"/>
  <c r="W330" i="2" s="1"/>
  <c r="W330" i="21" s="1"/>
  <c r="U454" i="16"/>
  <c r="K331" i="2" s="1"/>
  <c r="K331" i="21" s="1"/>
  <c r="K331" i="22" s="1"/>
  <c r="Y454" i="16"/>
  <c r="S331" i="2" s="1"/>
  <c r="S331" i="21" s="1"/>
  <c r="AC454" i="16"/>
  <c r="AA331" i="2" s="1"/>
  <c r="AA331" i="21" s="1"/>
  <c r="AA331" i="22" s="1"/>
  <c r="S455" i="16"/>
  <c r="W455" i="16"/>
  <c r="O332" i="2" s="1"/>
  <c r="O332" i="21" s="1"/>
  <c r="O332" i="22" s="1"/>
  <c r="AA455" i="16"/>
  <c r="W332" i="2" s="1"/>
  <c r="W332" i="21" s="1"/>
  <c r="V456" i="16"/>
  <c r="M334" i="2" s="1"/>
  <c r="M334" i="21" s="1"/>
  <c r="M334" i="22" s="1"/>
  <c r="Z456" i="16"/>
  <c r="U334" i="2" s="1"/>
  <c r="U334" i="21" s="1"/>
  <c r="U334" i="22" s="1"/>
  <c r="I404" i="22" l="1"/>
  <c r="AC394" i="2"/>
  <c r="AC395" i="2" s="1"/>
  <c r="U394" i="2"/>
  <c r="U395" i="2" s="1"/>
  <c r="U403" i="2"/>
  <c r="Y393" i="21"/>
  <c r="Y392" i="22"/>
  <c r="AA402" i="21"/>
  <c r="Q393" i="21"/>
  <c r="O402" i="21"/>
  <c r="Q392" i="22"/>
  <c r="AE392" i="21"/>
  <c r="W394" i="2"/>
  <c r="W395" i="2" s="1"/>
  <c r="O393" i="21"/>
  <c r="O388" i="22"/>
  <c r="O398" i="21"/>
  <c r="AE388" i="21"/>
  <c r="AC388" i="22"/>
  <c r="AA398" i="21"/>
  <c r="AC393" i="21"/>
  <c r="U392" i="22"/>
  <c r="U393" i="21"/>
  <c r="U402" i="21"/>
  <c r="O394" i="2"/>
  <c r="O395" i="2" s="1"/>
  <c r="O403" i="2"/>
  <c r="AE393" i="2"/>
  <c r="W393" i="21"/>
  <c r="W388" i="22"/>
  <c r="U398" i="21"/>
  <c r="Y394" i="2"/>
  <c r="Y395" i="2" s="1"/>
  <c r="AA403" i="2"/>
  <c r="Q394" i="2"/>
  <c r="Q395" i="2" s="1"/>
  <c r="I375" i="21"/>
  <c r="I375" i="2"/>
  <c r="I375" i="22"/>
  <c r="Y365" i="2"/>
  <c r="Y366" i="2" s="1"/>
  <c r="AA374" i="2"/>
  <c r="W365" i="2"/>
  <c r="W366" i="2" s="1"/>
  <c r="U375" i="2" s="1"/>
  <c r="W359" i="22"/>
  <c r="W364" i="21"/>
  <c r="AE359" i="21"/>
  <c r="U369" i="21"/>
  <c r="AC365" i="22"/>
  <c r="AC366" i="22" s="1"/>
  <c r="Y360" i="22"/>
  <c r="AA370" i="21"/>
  <c r="Y364" i="21"/>
  <c r="Q365" i="2"/>
  <c r="Q366" i="2" s="1"/>
  <c r="O375" i="2" s="1"/>
  <c r="AE364" i="2"/>
  <c r="O374" i="2"/>
  <c r="Q360" i="22"/>
  <c r="Q364" i="21"/>
  <c r="O370" i="21"/>
  <c r="AE360" i="21"/>
  <c r="O433" i="21"/>
  <c r="AC423" i="22"/>
  <c r="AC424" i="22" s="1"/>
  <c r="I423" i="2"/>
  <c r="I424" i="2" s="1"/>
  <c r="S423" i="2"/>
  <c r="S424" i="2" s="1"/>
  <c r="U433" i="2" s="1"/>
  <c r="U432" i="2"/>
  <c r="G423" i="2"/>
  <c r="G424" i="2" s="1"/>
  <c r="AE422" i="2"/>
  <c r="I432" i="2"/>
  <c r="W423" i="22"/>
  <c r="W424" i="22" s="1"/>
  <c r="I431" i="21"/>
  <c r="I422" i="21"/>
  <c r="I421" i="22"/>
  <c r="AE421" i="21"/>
  <c r="Q423" i="22"/>
  <c r="Q424" i="22" s="1"/>
  <c r="G422" i="21"/>
  <c r="I429" i="21"/>
  <c r="G419" i="22"/>
  <c r="AE419" i="21"/>
  <c r="U423" i="22"/>
  <c r="U424" i="22" s="1"/>
  <c r="S421" i="22"/>
  <c r="U431" i="21"/>
  <c r="S422" i="21"/>
  <c r="AE498" i="16"/>
  <c r="S395" i="22"/>
  <c r="M424" i="22"/>
  <c r="O432" i="22"/>
  <c r="Y424" i="22"/>
  <c r="AA432" i="22"/>
  <c r="M335" i="21"/>
  <c r="M336" i="21" s="1"/>
  <c r="M337" i="21" s="1"/>
  <c r="AC335" i="21"/>
  <c r="AC336" i="21" s="1"/>
  <c r="AC337" i="21" s="1"/>
  <c r="O344" i="21"/>
  <c r="W335" i="21"/>
  <c r="W336" i="21" s="1"/>
  <c r="W337" i="21" s="1"/>
  <c r="W330" i="22"/>
  <c r="S335" i="21"/>
  <c r="S336" i="21" s="1"/>
  <c r="S337" i="21" s="1"/>
  <c r="S334" i="22"/>
  <c r="O342" i="21"/>
  <c r="M332" i="22"/>
  <c r="O342" i="22" s="1"/>
  <c r="AA340" i="21"/>
  <c r="AC330" i="22"/>
  <c r="AC335" i="22" s="1"/>
  <c r="AC336" i="22" s="1"/>
  <c r="AC337" i="22" s="1"/>
  <c r="AA342" i="21"/>
  <c r="Y332" i="22"/>
  <c r="AA342" i="22" s="1"/>
  <c r="AA344" i="21"/>
  <c r="Y334" i="22"/>
  <c r="Q335" i="21"/>
  <c r="Q336" i="21" s="1"/>
  <c r="Q337" i="21" s="1"/>
  <c r="Q334" i="22"/>
  <c r="Q335" i="22" s="1"/>
  <c r="Q336" i="22" s="1"/>
  <c r="Q337" i="22" s="1"/>
  <c r="I340" i="21"/>
  <c r="O341" i="21"/>
  <c r="M331" i="22"/>
  <c r="O341" i="22" s="1"/>
  <c r="I341" i="21"/>
  <c r="O335" i="21"/>
  <c r="O336" i="21" s="1"/>
  <c r="O337" i="21" s="1"/>
  <c r="O330" i="22"/>
  <c r="O335" i="22" s="1"/>
  <c r="O336" i="22" s="1"/>
  <c r="O337" i="22" s="1"/>
  <c r="K335" i="21"/>
  <c r="K336" i="21" s="1"/>
  <c r="K337" i="21" s="1"/>
  <c r="K334" i="22"/>
  <c r="K335" i="22" s="1"/>
  <c r="K336" i="22" s="1"/>
  <c r="K337" i="22" s="1"/>
  <c r="AA341" i="21"/>
  <c r="Y331" i="22"/>
  <c r="AA341" i="22" s="1"/>
  <c r="U340" i="21"/>
  <c r="U330" i="22"/>
  <c r="U335" i="22" s="1"/>
  <c r="U336" i="22" s="1"/>
  <c r="U337" i="22" s="1"/>
  <c r="I334" i="22"/>
  <c r="I335" i="22" s="1"/>
  <c r="I336" i="22" s="1"/>
  <c r="I337" i="22" s="1"/>
  <c r="AE331" i="21"/>
  <c r="G331" i="22"/>
  <c r="U344" i="21"/>
  <c r="Y335" i="21"/>
  <c r="Y336" i="21" s="1"/>
  <c r="Y337" i="21" s="1"/>
  <c r="U335" i="21"/>
  <c r="AA335" i="21"/>
  <c r="AA336" i="21" s="1"/>
  <c r="AA337" i="21" s="1"/>
  <c r="AA334" i="22"/>
  <c r="AA335" i="22" s="1"/>
  <c r="AA336" i="22" s="1"/>
  <c r="AA337" i="22" s="1"/>
  <c r="U342" i="21"/>
  <c r="W332" i="22"/>
  <c r="U342" i="22" s="1"/>
  <c r="U341" i="21"/>
  <c r="S331" i="22"/>
  <c r="U341" i="22" s="1"/>
  <c r="AE330" i="21"/>
  <c r="G330" i="22"/>
  <c r="O340" i="21"/>
  <c r="M330" i="22"/>
  <c r="I335" i="21"/>
  <c r="Q335" i="2"/>
  <c r="AA342" i="2"/>
  <c r="G332" i="2"/>
  <c r="AE332" i="2" s="1"/>
  <c r="O342" i="2"/>
  <c r="AA344" i="2"/>
  <c r="O344" i="2"/>
  <c r="U342" i="2"/>
  <c r="U344" i="2"/>
  <c r="G334" i="2"/>
  <c r="I341" i="2"/>
  <c r="Y335" i="2"/>
  <c r="Y336" i="2" s="1"/>
  <c r="Y337" i="2" s="1"/>
  <c r="W335" i="2"/>
  <c r="AE331" i="2"/>
  <c r="I340" i="2"/>
  <c r="O340" i="2"/>
  <c r="O335" i="2"/>
  <c r="AC335" i="2"/>
  <c r="I335" i="2"/>
  <c r="AA335" i="2"/>
  <c r="M335" i="2"/>
  <c r="M336" i="2" s="1"/>
  <c r="M337" i="2" s="1"/>
  <c r="S335" i="2"/>
  <c r="S336" i="2" s="1"/>
  <c r="S337" i="2" s="1"/>
  <c r="O341" i="2"/>
  <c r="AA340" i="2"/>
  <c r="U340" i="2"/>
  <c r="AA341" i="2"/>
  <c r="U335" i="2"/>
  <c r="K335" i="2"/>
  <c r="U341" i="2"/>
  <c r="AE330" i="2"/>
  <c r="X457" i="16"/>
  <c r="X458" i="16" s="1"/>
  <c r="X459" i="16" s="1"/>
  <c r="T457" i="16"/>
  <c r="T458" i="16" s="1"/>
  <c r="T459" i="16" s="1"/>
  <c r="AA457" i="16"/>
  <c r="AA458" i="16" s="1"/>
  <c r="AA459" i="16" s="1"/>
  <c r="AD457" i="16"/>
  <c r="AD458" i="16" s="1"/>
  <c r="AD459" i="16" s="1"/>
  <c r="W457" i="16"/>
  <c r="W458" i="16" s="1"/>
  <c r="W459" i="16" s="1"/>
  <c r="AB457" i="16"/>
  <c r="AB458" i="16" s="1"/>
  <c r="AB459" i="16" s="1"/>
  <c r="AE456" i="16"/>
  <c r="AE454" i="16"/>
  <c r="Z457" i="16"/>
  <c r="Z458" i="16" s="1"/>
  <c r="Z459" i="16" s="1"/>
  <c r="AE455" i="16"/>
  <c r="S457" i="16"/>
  <c r="V457" i="16"/>
  <c r="V458" i="16" s="1"/>
  <c r="V459" i="16" s="1"/>
  <c r="AC457" i="16"/>
  <c r="AC458" i="16" s="1"/>
  <c r="AC459" i="16" s="1"/>
  <c r="U457" i="16"/>
  <c r="U458" i="16" s="1"/>
  <c r="U459" i="16" s="1"/>
  <c r="AE453" i="16"/>
  <c r="Y457" i="16"/>
  <c r="Y458" i="16" s="1"/>
  <c r="Y459" i="16" s="1"/>
  <c r="U404" i="2" l="1"/>
  <c r="O404" i="2"/>
  <c r="AE395" i="2"/>
  <c r="W393" i="22"/>
  <c r="U398" i="22"/>
  <c r="AC394" i="21"/>
  <c r="AC395" i="21" s="1"/>
  <c r="O402" i="22"/>
  <c r="Q393" i="22"/>
  <c r="AE392" i="22"/>
  <c r="Y393" i="22"/>
  <c r="AA402" i="22"/>
  <c r="W394" i="21"/>
  <c r="W395" i="21" s="1"/>
  <c r="O393" i="22"/>
  <c r="O398" i="22"/>
  <c r="AE388" i="22"/>
  <c r="Y394" i="21"/>
  <c r="Y395" i="21" s="1"/>
  <c r="AA403" i="21"/>
  <c r="U394" i="21"/>
  <c r="U395" i="21" s="1"/>
  <c r="U403" i="21"/>
  <c r="AA398" i="22"/>
  <c r="AC393" i="22"/>
  <c r="O394" i="21"/>
  <c r="O395" i="21" s="1"/>
  <c r="O403" i="21"/>
  <c r="AE393" i="21"/>
  <c r="Q394" i="21"/>
  <c r="Q395" i="21" s="1"/>
  <c r="U393" i="22"/>
  <c r="U402" i="22"/>
  <c r="Y365" i="21"/>
  <c r="Y366" i="21" s="1"/>
  <c r="AA374" i="21"/>
  <c r="Q365" i="21"/>
  <c r="Q366" i="21" s="1"/>
  <c r="O374" i="21"/>
  <c r="AE364" i="21"/>
  <c r="W365" i="21"/>
  <c r="W366" i="21" s="1"/>
  <c r="U375" i="21" s="1"/>
  <c r="U374" i="21"/>
  <c r="Q364" i="22"/>
  <c r="O370" i="22"/>
  <c r="AE360" i="22"/>
  <c r="AA370" i="22"/>
  <c r="Y364" i="22"/>
  <c r="W364" i="22"/>
  <c r="U369" i="22"/>
  <c r="AE359" i="22"/>
  <c r="AE366" i="2"/>
  <c r="AA375" i="2" s="1"/>
  <c r="O433" i="22"/>
  <c r="I433" i="2"/>
  <c r="AE424" i="2"/>
  <c r="S423" i="21"/>
  <c r="S424" i="21" s="1"/>
  <c r="U433" i="21" s="1"/>
  <c r="U432" i="21"/>
  <c r="G423" i="21"/>
  <c r="G424" i="21" s="1"/>
  <c r="I432" i="21"/>
  <c r="AE422" i="21"/>
  <c r="I422" i="22"/>
  <c r="I431" i="22"/>
  <c r="AE421" i="22"/>
  <c r="I423" i="21"/>
  <c r="I424" i="21" s="1"/>
  <c r="S422" i="22"/>
  <c r="U431" i="22"/>
  <c r="I429" i="22"/>
  <c r="G422" i="22"/>
  <c r="AE419" i="22"/>
  <c r="O344" i="22"/>
  <c r="W335" i="22"/>
  <c r="W336" i="22" s="1"/>
  <c r="W337" i="22" s="1"/>
  <c r="U345" i="21"/>
  <c r="AA344" i="22"/>
  <c r="AA345" i="21"/>
  <c r="AC336" i="2"/>
  <c r="AC337" i="2" s="1"/>
  <c r="I344" i="2"/>
  <c r="G334" i="21"/>
  <c r="O340" i="22"/>
  <c r="M335" i="22"/>
  <c r="O336" i="2"/>
  <c r="O337" i="2" s="1"/>
  <c r="W336" i="2"/>
  <c r="W337" i="2" s="1"/>
  <c r="S335" i="22"/>
  <c r="U344" i="22"/>
  <c r="Y335" i="22"/>
  <c r="AA340" i="22"/>
  <c r="Q336" i="2"/>
  <c r="Q337" i="2" s="1"/>
  <c r="K336" i="2"/>
  <c r="K337" i="2" s="1"/>
  <c r="AA336" i="2"/>
  <c r="AA337" i="2" s="1"/>
  <c r="I342" i="2"/>
  <c r="G332" i="21"/>
  <c r="O346" i="21"/>
  <c r="I336" i="21"/>
  <c r="I337" i="21" s="1"/>
  <c r="I340" i="22"/>
  <c r="AE330" i="22"/>
  <c r="U340" i="22"/>
  <c r="U336" i="21"/>
  <c r="U337" i="21" s="1"/>
  <c r="U346" i="21" s="1"/>
  <c r="U336" i="2"/>
  <c r="U337" i="2" s="1"/>
  <c r="I336" i="2"/>
  <c r="I337" i="2" s="1"/>
  <c r="O345" i="21"/>
  <c r="AE331" i="22"/>
  <c r="I341" i="22"/>
  <c r="G335" i="2"/>
  <c r="I345" i="2" s="1"/>
  <c r="AE334" i="2"/>
  <c r="O345" i="2"/>
  <c r="U345" i="2"/>
  <c r="AA345" i="2"/>
  <c r="AE457" i="16"/>
  <c r="S458" i="16"/>
  <c r="S459" i="16" s="1"/>
  <c r="AE459" i="16" s="1"/>
  <c r="AA314" i="22"/>
  <c r="U314" i="22"/>
  <c r="O314" i="22"/>
  <c r="I314" i="22"/>
  <c r="AE304" i="22"/>
  <c r="AE292" i="22"/>
  <c r="AC292" i="22"/>
  <c r="AA292" i="22"/>
  <c r="Z292" i="22"/>
  <c r="A291" i="22"/>
  <c r="AA404" i="2" l="1"/>
  <c r="U404" i="21"/>
  <c r="U394" i="22"/>
  <c r="U395" i="22" s="1"/>
  <c r="U403" i="22"/>
  <c r="W394" i="22"/>
  <c r="W395" i="22" s="1"/>
  <c r="O394" i="22"/>
  <c r="O395" i="22" s="1"/>
  <c r="O403" i="22"/>
  <c r="AE393" i="22"/>
  <c r="Y394" i="22"/>
  <c r="Y395" i="22" s="1"/>
  <c r="AA403" i="22"/>
  <c r="O404" i="21"/>
  <c r="AE395" i="21"/>
  <c r="AC394" i="22"/>
  <c r="AC395" i="22" s="1"/>
  <c r="Q394" i="22"/>
  <c r="Q395" i="22" s="1"/>
  <c r="AE366" i="21"/>
  <c r="O375" i="21"/>
  <c r="W365" i="22"/>
  <c r="W366" i="22" s="1"/>
  <c r="U375" i="22" s="1"/>
  <c r="U374" i="22"/>
  <c r="Y365" i="22"/>
  <c r="Y366" i="22" s="1"/>
  <c r="AA374" i="22"/>
  <c r="Q365" i="22"/>
  <c r="Q366" i="22" s="1"/>
  <c r="AE364" i="22"/>
  <c r="O374" i="22"/>
  <c r="G423" i="22"/>
  <c r="G424" i="22" s="1"/>
  <c r="I432" i="22"/>
  <c r="AE422" i="22"/>
  <c r="I423" i="22"/>
  <c r="I424" i="22" s="1"/>
  <c r="S423" i="22"/>
  <c r="S424" i="22" s="1"/>
  <c r="U433" i="22" s="1"/>
  <c r="U432" i="22"/>
  <c r="AE424" i="21"/>
  <c r="I433" i="21"/>
  <c r="AA433" i="2"/>
  <c r="U346" i="2"/>
  <c r="O346" i="2"/>
  <c r="S336" i="22"/>
  <c r="S337" i="22" s="1"/>
  <c r="U346" i="22" s="1"/>
  <c r="U345" i="22"/>
  <c r="AE334" i="21"/>
  <c r="G334" i="22"/>
  <c r="I344" i="21"/>
  <c r="G336" i="2"/>
  <c r="G337" i="2" s="1"/>
  <c r="AE335" i="2"/>
  <c r="AE332" i="21"/>
  <c r="G332" i="22"/>
  <c r="I342" i="21"/>
  <c r="G335" i="21"/>
  <c r="M336" i="22"/>
  <c r="M337" i="22" s="1"/>
  <c r="O346" i="22" s="1"/>
  <c r="O345" i="22"/>
  <c r="Y336" i="22"/>
  <c r="Y337" i="22" s="1"/>
  <c r="AA345" i="22"/>
  <c r="C306" i="21"/>
  <c r="C306" i="22" s="1"/>
  <c r="AA314" i="21"/>
  <c r="U314" i="21"/>
  <c r="O314" i="21"/>
  <c r="I314" i="21"/>
  <c r="AE304" i="21"/>
  <c r="AE292" i="21"/>
  <c r="AC292" i="21"/>
  <c r="AA292" i="21"/>
  <c r="Z292" i="21"/>
  <c r="A291" i="21"/>
  <c r="AA314" i="2"/>
  <c r="U314" i="2"/>
  <c r="O314" i="2"/>
  <c r="I314" i="2"/>
  <c r="AE304" i="2"/>
  <c r="Z292" i="2"/>
  <c r="A291" i="2"/>
  <c r="P422" i="16"/>
  <c r="P420" i="16"/>
  <c r="P418" i="16"/>
  <c r="P416" i="16"/>
  <c r="P414" i="16"/>
  <c r="W412" i="16" s="1"/>
  <c r="B315" i="2" s="1"/>
  <c r="B315" i="21" s="1"/>
  <c r="B315" i="22" s="1"/>
  <c r="P412" i="16"/>
  <c r="S411" i="16"/>
  <c r="B309" i="2" s="1"/>
  <c r="B309" i="21" s="1"/>
  <c r="B309" i="22" s="1"/>
  <c r="C308" i="21"/>
  <c r="C308" i="22" s="1"/>
  <c r="P410" i="16"/>
  <c r="C307" i="21"/>
  <c r="C307" i="22" s="1"/>
  <c r="S408" i="16"/>
  <c r="C306" i="2" s="1"/>
  <c r="P408" i="16"/>
  <c r="N413" i="16" s="1"/>
  <c r="S407" i="16"/>
  <c r="C304" i="2" s="1"/>
  <c r="C304" i="21" s="1"/>
  <c r="C304" i="22" s="1"/>
  <c r="S406" i="16"/>
  <c r="C302" i="2" s="1"/>
  <c r="C302" i="21" s="1"/>
  <c r="C302" i="22" s="1"/>
  <c r="S405" i="16"/>
  <c r="C301" i="2" l="1"/>
  <c r="C301" i="21" s="1"/>
  <c r="C301" i="22" s="1"/>
  <c r="AA404" i="21"/>
  <c r="U404" i="22"/>
  <c r="O404" i="22"/>
  <c r="AE395" i="22"/>
  <c r="AE366" i="22"/>
  <c r="O375" i="22"/>
  <c r="AA375" i="21"/>
  <c r="AA433" i="21"/>
  <c r="I433" i="22"/>
  <c r="AE424" i="22"/>
  <c r="I346" i="2"/>
  <c r="AE337" i="2"/>
  <c r="AE332" i="22"/>
  <c r="I342" i="22"/>
  <c r="G335" i="22"/>
  <c r="G336" i="21"/>
  <c r="G337" i="21" s="1"/>
  <c r="AE335" i="21"/>
  <c r="I345" i="21"/>
  <c r="AE334" i="22"/>
  <c r="I344" i="22"/>
  <c r="S415" i="16"/>
  <c r="Z415" i="16"/>
  <c r="U302" i="2" s="1"/>
  <c r="U302" i="21" s="1"/>
  <c r="U302" i="22" s="1"/>
  <c r="X414" i="16"/>
  <c r="X416" i="16"/>
  <c r="Q303" i="2" s="1"/>
  <c r="Q303" i="21" s="1"/>
  <c r="Q303" i="22" s="1"/>
  <c r="AD417" i="16"/>
  <c r="AC305" i="2" s="1"/>
  <c r="AC305" i="21" s="1"/>
  <c r="AC305" i="22" s="1"/>
  <c r="W417" i="16"/>
  <c r="O305" i="2" s="1"/>
  <c r="O305" i="21" s="1"/>
  <c r="O305" i="22" s="1"/>
  <c r="S417" i="16"/>
  <c r="T414" i="16"/>
  <c r="I301" i="2" s="1"/>
  <c r="AB414" i="16"/>
  <c r="Y301" i="2" s="1"/>
  <c r="AD415" i="16"/>
  <c r="AC302" i="2" s="1"/>
  <c r="AC302" i="21" s="1"/>
  <c r="AC302" i="22" s="1"/>
  <c r="AB416" i="16"/>
  <c r="Y303" i="2" s="1"/>
  <c r="T415" i="16"/>
  <c r="I302" i="2" s="1"/>
  <c r="I302" i="21" s="1"/>
  <c r="U414" i="16"/>
  <c r="V415" i="16"/>
  <c r="M302" i="2" s="1"/>
  <c r="M302" i="21" s="1"/>
  <c r="M302" i="22" s="1"/>
  <c r="T416" i="16"/>
  <c r="I303" i="2" s="1"/>
  <c r="I303" i="21" s="1"/>
  <c r="I303" i="22" s="1"/>
  <c r="AA417" i="16"/>
  <c r="W305" i="2" s="1"/>
  <c r="W305" i="21" s="1"/>
  <c r="W305" i="22" s="1"/>
  <c r="S416" i="16"/>
  <c r="S414" i="16"/>
  <c r="S412" i="16"/>
  <c r="Y414" i="16"/>
  <c r="AC414" i="16"/>
  <c r="W415" i="16"/>
  <c r="O302" i="2" s="1"/>
  <c r="AA415" i="16"/>
  <c r="W302" i="2" s="1"/>
  <c r="U416" i="16"/>
  <c r="K303" i="2" s="1"/>
  <c r="K303" i="21" s="1"/>
  <c r="K303" i="22" s="1"/>
  <c r="Y416" i="16"/>
  <c r="S303" i="2" s="1"/>
  <c r="S303" i="21" s="1"/>
  <c r="S303" i="22" s="1"/>
  <c r="AC416" i="16"/>
  <c r="AA303" i="2" s="1"/>
  <c r="AA303" i="21" s="1"/>
  <c r="AA303" i="22" s="1"/>
  <c r="T417" i="16"/>
  <c r="I305" i="2" s="1"/>
  <c r="I305" i="21" s="1"/>
  <c r="I305" i="22" s="1"/>
  <c r="X417" i="16"/>
  <c r="Q305" i="2" s="1"/>
  <c r="Q305" i="21" s="1"/>
  <c r="Q305" i="22" s="1"/>
  <c r="AB417" i="16"/>
  <c r="Y305" i="2" s="1"/>
  <c r="V414" i="16"/>
  <c r="Z414" i="16"/>
  <c r="AD414" i="16"/>
  <c r="X415" i="16"/>
  <c r="Q302" i="2" s="1"/>
  <c r="Q302" i="21" s="1"/>
  <c r="Q302" i="22" s="1"/>
  <c r="AB415" i="16"/>
  <c r="Y302" i="2" s="1"/>
  <c r="V416" i="16"/>
  <c r="M303" i="2" s="1"/>
  <c r="Z416" i="16"/>
  <c r="U303" i="2" s="1"/>
  <c r="AD416" i="16"/>
  <c r="AC303" i="2" s="1"/>
  <c r="AC303" i="21" s="1"/>
  <c r="AC303" i="22" s="1"/>
  <c r="U417" i="16"/>
  <c r="K305" i="2" s="1"/>
  <c r="Y417" i="16"/>
  <c r="S305" i="2" s="1"/>
  <c r="AC417" i="16"/>
  <c r="AA305" i="2" s="1"/>
  <c r="W414" i="16"/>
  <c r="AA414" i="16"/>
  <c r="W301" i="2" s="1"/>
  <c r="U415" i="16"/>
  <c r="K302" i="2" s="1"/>
  <c r="K302" i="21" s="1"/>
  <c r="K302" i="22" s="1"/>
  <c r="Y415" i="16"/>
  <c r="S302" i="2" s="1"/>
  <c r="S302" i="21" s="1"/>
  <c r="S302" i="22" s="1"/>
  <c r="AC415" i="16"/>
  <c r="AA302" i="2" s="1"/>
  <c r="AA302" i="21" s="1"/>
  <c r="AA302" i="22" s="1"/>
  <c r="W416" i="16"/>
  <c r="O303" i="2" s="1"/>
  <c r="O303" i="21" s="1"/>
  <c r="O303" i="22" s="1"/>
  <c r="AA416" i="16"/>
  <c r="W303" i="2" s="1"/>
  <c r="W303" i="21" s="1"/>
  <c r="W303" i="22" s="1"/>
  <c r="V417" i="16"/>
  <c r="M305" i="2" s="1"/>
  <c r="Z417" i="16"/>
  <c r="U305" i="2" s="1"/>
  <c r="U305" i="21" s="1"/>
  <c r="U305" i="22" s="1"/>
  <c r="C7" i="2"/>
  <c r="C413" i="2" s="1"/>
  <c r="O301" i="21" l="1"/>
  <c r="O301" i="22" s="1"/>
  <c r="O301" i="2"/>
  <c r="AA301" i="2"/>
  <c r="AA306" i="2" s="1"/>
  <c r="AA307" i="2" s="1"/>
  <c r="K301" i="21"/>
  <c r="K301" i="22" s="1"/>
  <c r="K301" i="2"/>
  <c r="G302" i="2"/>
  <c r="I312" i="2" s="1"/>
  <c r="AC301" i="21"/>
  <c r="AC301" i="22" s="1"/>
  <c r="AC301" i="2"/>
  <c r="S301" i="2"/>
  <c r="S301" i="21" s="1"/>
  <c r="S301" i="22" s="1"/>
  <c r="M301" i="21"/>
  <c r="M301" i="22" s="1"/>
  <c r="M301" i="2"/>
  <c r="G301" i="2"/>
  <c r="G306" i="2" s="1"/>
  <c r="G307" i="2" s="1"/>
  <c r="U301" i="21"/>
  <c r="U301" i="22" s="1"/>
  <c r="U301" i="2"/>
  <c r="B314" i="2"/>
  <c r="B314" i="21" s="1"/>
  <c r="B314" i="22" s="1"/>
  <c r="G305" i="21"/>
  <c r="G305" i="22" s="1"/>
  <c r="G305" i="2"/>
  <c r="Q301" i="2"/>
  <c r="Q301" i="21" s="1"/>
  <c r="AA404" i="22"/>
  <c r="AA375" i="22"/>
  <c r="AA433" i="22"/>
  <c r="G303" i="2"/>
  <c r="G303" i="21" s="1"/>
  <c r="C355" i="2"/>
  <c r="C384" i="2"/>
  <c r="AC306" i="22"/>
  <c r="AC307" i="22" s="1"/>
  <c r="AC308" i="22" s="1"/>
  <c r="AA346" i="2"/>
  <c r="I346" i="21"/>
  <c r="AE337" i="21"/>
  <c r="G336" i="22"/>
  <c r="G337" i="22" s="1"/>
  <c r="AE335" i="22"/>
  <c r="I345" i="22"/>
  <c r="C297" i="2"/>
  <c r="C326" i="2"/>
  <c r="I302" i="22"/>
  <c r="U315" i="2"/>
  <c r="AC306" i="2"/>
  <c r="U311" i="2"/>
  <c r="W301" i="21"/>
  <c r="W301" i="22" s="1"/>
  <c r="K306" i="2"/>
  <c r="K307" i="2" s="1"/>
  <c r="K305" i="21"/>
  <c r="I315" i="21" s="1"/>
  <c r="AA312" i="2"/>
  <c r="Y302" i="21"/>
  <c r="AA313" i="2"/>
  <c r="Y303" i="21"/>
  <c r="O312" i="2"/>
  <c r="O302" i="21"/>
  <c r="O302" i="22" s="1"/>
  <c r="O312" i="22" s="1"/>
  <c r="I315" i="2"/>
  <c r="M306" i="2"/>
  <c r="AA305" i="21"/>
  <c r="U313" i="2"/>
  <c r="U303" i="21"/>
  <c r="AC306" i="21"/>
  <c r="AE303" i="2"/>
  <c r="Y301" i="21"/>
  <c r="Y301" i="22" s="1"/>
  <c r="W306" i="2"/>
  <c r="W307" i="2" s="1"/>
  <c r="O311" i="2"/>
  <c r="AE305" i="2"/>
  <c r="Y305" i="21"/>
  <c r="AA315" i="2"/>
  <c r="Y306" i="2"/>
  <c r="U306" i="2"/>
  <c r="U307" i="2" s="1"/>
  <c r="M305" i="21"/>
  <c r="O315" i="2"/>
  <c r="S306" i="2"/>
  <c r="S305" i="21"/>
  <c r="S305" i="22" s="1"/>
  <c r="O313" i="2"/>
  <c r="M303" i="21"/>
  <c r="U312" i="2"/>
  <c r="W302" i="21"/>
  <c r="I301" i="21"/>
  <c r="I306" i="2"/>
  <c r="I307" i="2" s="1"/>
  <c r="O306" i="2"/>
  <c r="O307" i="2" s="1"/>
  <c r="I313" i="2"/>
  <c r="W418" i="16"/>
  <c r="W419" i="16" s="1"/>
  <c r="W420" i="16" s="1"/>
  <c r="V418" i="16"/>
  <c r="V419" i="16" s="1"/>
  <c r="V420" i="16" s="1"/>
  <c r="AD418" i="16"/>
  <c r="AD419" i="16" s="1"/>
  <c r="AD420" i="16" s="1"/>
  <c r="AA418" i="16"/>
  <c r="AA419" i="16" s="1"/>
  <c r="AA420" i="16" s="1"/>
  <c r="AE417" i="16"/>
  <c r="Z418" i="16"/>
  <c r="Z419" i="16" s="1"/>
  <c r="Z420" i="16" s="1"/>
  <c r="AE416" i="16"/>
  <c r="S418" i="16"/>
  <c r="S419" i="16" s="1"/>
  <c r="AB418" i="16"/>
  <c r="AB419" i="16" s="1"/>
  <c r="AB420" i="16" s="1"/>
  <c r="AE415" i="16"/>
  <c r="AC418" i="16"/>
  <c r="AC419" i="16" s="1"/>
  <c r="AC420" i="16" s="1"/>
  <c r="X418" i="16"/>
  <c r="X419" i="16" s="1"/>
  <c r="X420" i="16" s="1"/>
  <c r="U418" i="16"/>
  <c r="U419" i="16" s="1"/>
  <c r="U420" i="16" s="1"/>
  <c r="AE414" i="16"/>
  <c r="Y418" i="16"/>
  <c r="Y419" i="16" s="1"/>
  <c r="Y420" i="16" s="1"/>
  <c r="T418" i="16"/>
  <c r="Q301" i="22" l="1"/>
  <c r="Q306" i="21"/>
  <c r="O311" i="21"/>
  <c r="AE301" i="2"/>
  <c r="Q306" i="2"/>
  <c r="Q307" i="2" s="1"/>
  <c r="I311" i="2"/>
  <c r="G301" i="21"/>
  <c r="G301" i="22" s="1"/>
  <c r="G302" i="21"/>
  <c r="AE302" i="21" s="1"/>
  <c r="AA301" i="21"/>
  <c r="AA301" i="22" s="1"/>
  <c r="AE302" i="2"/>
  <c r="AA311" i="2"/>
  <c r="U311" i="22"/>
  <c r="G303" i="22"/>
  <c r="I313" i="21"/>
  <c r="T419" i="16"/>
  <c r="T420" i="16" s="1"/>
  <c r="S307" i="2"/>
  <c r="S308" i="2" s="1"/>
  <c r="Y307" i="2"/>
  <c r="Y308" i="2" s="1"/>
  <c r="M307" i="2"/>
  <c r="M308" i="2" s="1"/>
  <c r="AC307" i="2"/>
  <c r="AC308" i="2" s="1"/>
  <c r="I346" i="22"/>
  <c r="AE337" i="22"/>
  <c r="AA346" i="21"/>
  <c r="O312" i="21"/>
  <c r="K308" i="2"/>
  <c r="I308" i="2"/>
  <c r="G308" i="2"/>
  <c r="U316" i="2"/>
  <c r="I306" i="21"/>
  <c r="I301" i="22"/>
  <c r="S306" i="22"/>
  <c r="U315" i="22"/>
  <c r="AA315" i="21"/>
  <c r="Y305" i="22"/>
  <c r="AC307" i="21"/>
  <c r="AC308" i="21" s="1"/>
  <c r="O306" i="21"/>
  <c r="U306" i="21"/>
  <c r="U303" i="22"/>
  <c r="AA312" i="21"/>
  <c r="Y302" i="22"/>
  <c r="AA312" i="22" s="1"/>
  <c r="O313" i="21"/>
  <c r="M303" i="22"/>
  <c r="AA311" i="22"/>
  <c r="O306" i="22"/>
  <c r="O307" i="22" s="1"/>
  <c r="O308" i="22" s="1"/>
  <c r="U312" i="21"/>
  <c r="W302" i="22"/>
  <c r="U312" i="22" s="1"/>
  <c r="O315" i="21"/>
  <c r="M305" i="22"/>
  <c r="O315" i="22" s="1"/>
  <c r="Q307" i="21"/>
  <c r="Q308" i="21" s="1"/>
  <c r="AA306" i="21"/>
  <c r="AA305" i="22"/>
  <c r="AA306" i="22" s="1"/>
  <c r="AA313" i="21"/>
  <c r="Y303" i="22"/>
  <c r="AA313" i="22" s="1"/>
  <c r="K306" i="21"/>
  <c r="K305" i="22"/>
  <c r="I316" i="2"/>
  <c r="AA316" i="2"/>
  <c r="W306" i="21"/>
  <c r="O316" i="2"/>
  <c r="O308" i="2"/>
  <c r="S306" i="21"/>
  <c r="S307" i="21" s="1"/>
  <c r="U315" i="21"/>
  <c r="U311" i="21"/>
  <c r="Y306" i="21"/>
  <c r="Y307" i="21" s="1"/>
  <c r="AA311" i="21"/>
  <c r="Q308" i="2"/>
  <c r="I311" i="21"/>
  <c r="U313" i="21"/>
  <c r="U308" i="2"/>
  <c r="M306" i="21"/>
  <c r="M307" i="21" s="1"/>
  <c r="AE301" i="21"/>
  <c r="AE306" i="2"/>
  <c r="W308" i="2"/>
  <c r="AA308" i="2"/>
  <c r="AE305" i="21"/>
  <c r="AE303" i="21"/>
  <c r="AE418" i="16"/>
  <c r="S420" i="16"/>
  <c r="G306" i="21" l="1"/>
  <c r="G307" i="21" s="1"/>
  <c r="G308" i="21" s="1"/>
  <c r="G302" i="22"/>
  <c r="I312" i="22" s="1"/>
  <c r="I312" i="21"/>
  <c r="Q306" i="22"/>
  <c r="Q307" i="22" s="1"/>
  <c r="Q308" i="22" s="1"/>
  <c r="O311" i="22"/>
  <c r="G306" i="22"/>
  <c r="G307" i="22" s="1"/>
  <c r="G308" i="22" s="1"/>
  <c r="I313" i="22"/>
  <c r="AA346" i="22"/>
  <c r="I317" i="2"/>
  <c r="W307" i="21"/>
  <c r="W308" i="21" s="1"/>
  <c r="K307" i="21"/>
  <c r="K308" i="21" s="1"/>
  <c r="AA307" i="21"/>
  <c r="AA308" i="21" s="1"/>
  <c r="U307" i="21"/>
  <c r="U308" i="21" s="1"/>
  <c r="S307" i="22"/>
  <c r="S308" i="22" s="1"/>
  <c r="Y306" i="22"/>
  <c r="O307" i="21"/>
  <c r="O308" i="21" s="1"/>
  <c r="AA315" i="22"/>
  <c r="I306" i="22"/>
  <c r="I311" i="22"/>
  <c r="AE301" i="22"/>
  <c r="I307" i="21"/>
  <c r="I308" i="21" s="1"/>
  <c r="I316" i="21"/>
  <c r="K306" i="22"/>
  <c r="AE305" i="22"/>
  <c r="I315" i="22"/>
  <c r="AA307" i="22"/>
  <c r="AA308" i="22" s="1"/>
  <c r="W306" i="22"/>
  <c r="W307" i="22" s="1"/>
  <c r="W308" i="22" s="1"/>
  <c r="O313" i="22"/>
  <c r="M306" i="22"/>
  <c r="AE303" i="22"/>
  <c r="U313" i="22"/>
  <c r="U306" i="22"/>
  <c r="AE302" i="22"/>
  <c r="U317" i="2"/>
  <c r="O317" i="2"/>
  <c r="AE308" i="2"/>
  <c r="M308" i="21"/>
  <c r="O316" i="21"/>
  <c r="AE306" i="21"/>
  <c r="Y308" i="21"/>
  <c r="AA316" i="21"/>
  <c r="S308" i="21"/>
  <c r="U316" i="21"/>
  <c r="AE420" i="16"/>
  <c r="H10" i="24"/>
  <c r="Y16" i="14"/>
  <c r="S11" i="25"/>
  <c r="S49" i="25" s="1"/>
  <c r="Y14" i="14"/>
  <c r="H8" i="24"/>
  <c r="S9" i="25" s="1"/>
  <c r="S47" i="25" s="1"/>
  <c r="Y12" i="14"/>
  <c r="S7" i="25"/>
  <c r="S45" i="25" s="1"/>
  <c r="Y9" i="14"/>
  <c r="S51" i="25"/>
  <c r="S13" i="25"/>
  <c r="O31" i="25"/>
  <c r="O32" i="25"/>
  <c r="A64" i="25"/>
  <c r="J31" i="25"/>
  <c r="O30" i="25"/>
  <c r="A62" i="25"/>
  <c r="J12" i="23"/>
  <c r="AA285" i="22"/>
  <c r="U285" i="22"/>
  <c r="O285" i="22"/>
  <c r="I285" i="22"/>
  <c r="AE275" i="22"/>
  <c r="AE263" i="22"/>
  <c r="AC263" i="22"/>
  <c r="AA263" i="22"/>
  <c r="Z263" i="22"/>
  <c r="A262" i="22"/>
  <c r="AA256" i="22"/>
  <c r="U256" i="22"/>
  <c r="O256" i="22"/>
  <c r="I256" i="22"/>
  <c r="AE246" i="22"/>
  <c r="AE234" i="22"/>
  <c r="AC234" i="22"/>
  <c r="AA234" i="22"/>
  <c r="Z234" i="22"/>
  <c r="A233" i="22"/>
  <c r="AA227" i="22"/>
  <c r="U227" i="22"/>
  <c r="O227" i="22"/>
  <c r="I227" i="22"/>
  <c r="AE217" i="22"/>
  <c r="AE205" i="22"/>
  <c r="AC205" i="22"/>
  <c r="AA205" i="22"/>
  <c r="Z205" i="22"/>
  <c r="A204" i="22"/>
  <c r="AA198" i="22"/>
  <c r="U198" i="22"/>
  <c r="O198" i="22"/>
  <c r="I198" i="22"/>
  <c r="AE188" i="22"/>
  <c r="AE176" i="22"/>
  <c r="AC176" i="22"/>
  <c r="AA176" i="22"/>
  <c r="Z176" i="22"/>
  <c r="A175" i="22"/>
  <c r="AA169" i="22"/>
  <c r="U169" i="22"/>
  <c r="O169" i="22"/>
  <c r="I169" i="22"/>
  <c r="AE159" i="22"/>
  <c r="AE147" i="22"/>
  <c r="AC147" i="22"/>
  <c r="AA147" i="22"/>
  <c r="Z147" i="22"/>
  <c r="A146" i="22"/>
  <c r="AA140" i="22"/>
  <c r="U140" i="22"/>
  <c r="O140" i="22"/>
  <c r="I140" i="22"/>
  <c r="AE130" i="22"/>
  <c r="AE118" i="22"/>
  <c r="AC118" i="22"/>
  <c r="AA118" i="22"/>
  <c r="Z118" i="22"/>
  <c r="A117" i="22"/>
  <c r="AA111" i="22"/>
  <c r="U111" i="22"/>
  <c r="O111" i="22"/>
  <c r="I111" i="22"/>
  <c r="AE101" i="22"/>
  <c r="AE89" i="22"/>
  <c r="AC89" i="22"/>
  <c r="AA89" i="22"/>
  <c r="Z89" i="22"/>
  <c r="A88" i="22"/>
  <c r="AA82" i="22"/>
  <c r="U82" i="22"/>
  <c r="O82" i="22"/>
  <c r="I82" i="22"/>
  <c r="AE72" i="22"/>
  <c r="AE60" i="22"/>
  <c r="AC60" i="22"/>
  <c r="AA60" i="22"/>
  <c r="Z60" i="22"/>
  <c r="A59" i="22"/>
  <c r="AA53" i="22"/>
  <c r="U53" i="22"/>
  <c r="O53" i="22"/>
  <c r="I53" i="22"/>
  <c r="AE43" i="22"/>
  <c r="AE31" i="22"/>
  <c r="AC31" i="22"/>
  <c r="AA31" i="22"/>
  <c r="Z31" i="22"/>
  <c r="A30" i="22"/>
  <c r="AA24" i="22"/>
  <c r="U24" i="22"/>
  <c r="O24" i="22"/>
  <c r="I24" i="22"/>
  <c r="AE14" i="22"/>
  <c r="I317" i="21" l="1"/>
  <c r="K307" i="22"/>
  <c r="K308" i="22" s="1"/>
  <c r="M307" i="22"/>
  <c r="M308" i="22" s="1"/>
  <c r="O317" i="22" s="1"/>
  <c r="O316" i="22"/>
  <c r="U317" i="21"/>
  <c r="U307" i="22"/>
  <c r="U308" i="22" s="1"/>
  <c r="U317" i="22" s="1"/>
  <c r="I307" i="22"/>
  <c r="I308" i="22" s="1"/>
  <c r="I316" i="22"/>
  <c r="AE306" i="22"/>
  <c r="Y307" i="22"/>
  <c r="Y308" i="22" s="1"/>
  <c r="AA316" i="22"/>
  <c r="U316" i="22"/>
  <c r="O317" i="21"/>
  <c r="AE308" i="21"/>
  <c r="AA317" i="2"/>
  <c r="J30" i="25"/>
  <c r="J32" i="25"/>
  <c r="AE14" i="25"/>
  <c r="A63" i="25"/>
  <c r="I317" i="22" l="1"/>
  <c r="AE308" i="22"/>
  <c r="AA317" i="21"/>
  <c r="G62" i="25"/>
  <c r="J33" i="25"/>
  <c r="O34" i="25" s="1"/>
  <c r="J34" i="25"/>
  <c r="AA317" i="22" l="1"/>
  <c r="W1" i="20"/>
  <c r="U1" i="20"/>
  <c r="S1" i="20"/>
  <c r="AA285" i="21" l="1"/>
  <c r="U285" i="21"/>
  <c r="O285" i="21"/>
  <c r="I285" i="21"/>
  <c r="AE275" i="21"/>
  <c r="AE263" i="21"/>
  <c r="Z263" i="21"/>
  <c r="A262" i="21"/>
  <c r="AA256" i="21"/>
  <c r="U256" i="21"/>
  <c r="O256" i="21"/>
  <c r="I256" i="21"/>
  <c r="AE246" i="21"/>
  <c r="Z234" i="21"/>
  <c r="A233" i="21"/>
  <c r="AA227" i="21"/>
  <c r="U227" i="21"/>
  <c r="O227" i="21"/>
  <c r="I227" i="21"/>
  <c r="AE217" i="21"/>
  <c r="AE205" i="21"/>
  <c r="Z205" i="21"/>
  <c r="A204" i="21"/>
  <c r="AA198" i="21"/>
  <c r="U198" i="21"/>
  <c r="O198" i="21"/>
  <c r="I198" i="21"/>
  <c r="AE188" i="21"/>
  <c r="Z176" i="21"/>
  <c r="A175" i="21"/>
  <c r="AA169" i="21"/>
  <c r="U169" i="21"/>
  <c r="O169" i="21"/>
  <c r="I169" i="21"/>
  <c r="AE159" i="21"/>
  <c r="Z147" i="21"/>
  <c r="A146" i="21"/>
  <c r="AA140" i="21"/>
  <c r="U140" i="21"/>
  <c r="O140" i="21"/>
  <c r="I140" i="21"/>
  <c r="AE130" i="21"/>
  <c r="Z118" i="21"/>
  <c r="A117" i="21"/>
  <c r="AA111" i="21"/>
  <c r="U111" i="21"/>
  <c r="O111" i="21"/>
  <c r="I111" i="21"/>
  <c r="AE101" i="21"/>
  <c r="AE89" i="21"/>
  <c r="AC89" i="21"/>
  <c r="Z89" i="21"/>
  <c r="A88" i="21"/>
  <c r="AA82" i="21"/>
  <c r="U82" i="21"/>
  <c r="O82" i="21"/>
  <c r="I82" i="21"/>
  <c r="AE72" i="21"/>
  <c r="Z60" i="21"/>
  <c r="A59" i="21"/>
  <c r="AA53" i="21"/>
  <c r="U53" i="21"/>
  <c r="O53" i="21"/>
  <c r="I53" i="21"/>
  <c r="AE43" i="21"/>
  <c r="AE31" i="21"/>
  <c r="AC31" i="21"/>
  <c r="Z31" i="21"/>
  <c r="A30" i="21"/>
  <c r="AA24" i="21"/>
  <c r="U24" i="21"/>
  <c r="O24" i="21"/>
  <c r="I24" i="21"/>
  <c r="AE14" i="21"/>
  <c r="AA263" i="21" l="1"/>
  <c r="AA234" i="21"/>
  <c r="AA205" i="21"/>
  <c r="AA176" i="21"/>
  <c r="AA147" i="21"/>
  <c r="AA89" i="21"/>
  <c r="AA31" i="21"/>
  <c r="AA118" i="21"/>
  <c r="AA60" i="21"/>
  <c r="AC234" i="21"/>
  <c r="AC176" i="21"/>
  <c r="AC263" i="21"/>
  <c r="AC205" i="21"/>
  <c r="AC147" i="21"/>
  <c r="AC60" i="21"/>
  <c r="AC118" i="21"/>
  <c r="AE234" i="21"/>
  <c r="AE176" i="21"/>
  <c r="AE147" i="21"/>
  <c r="AE60" i="21"/>
  <c r="AE118" i="21"/>
  <c r="P369" i="16"/>
  <c r="N374" i="16" s="1"/>
  <c r="P383" i="16"/>
  <c r="P381" i="16"/>
  <c r="P379" i="16"/>
  <c r="P377" i="16"/>
  <c r="P375" i="16"/>
  <c r="W373" i="16" s="1"/>
  <c r="B286" i="2" s="1"/>
  <c r="B286" i="21" s="1"/>
  <c r="B286" i="22" s="1"/>
  <c r="P373" i="16"/>
  <c r="S372" i="16"/>
  <c r="B280" i="2" s="1"/>
  <c r="B280" i="21" s="1"/>
  <c r="B280" i="22" s="1"/>
  <c r="C279" i="2"/>
  <c r="C279" i="21" s="1"/>
  <c r="C279" i="22" s="1"/>
  <c r="P371" i="16"/>
  <c r="S378" i="16" s="1"/>
  <c r="G276" i="2" s="1"/>
  <c r="G276" i="21" s="1"/>
  <c r="G276" i="22" s="1"/>
  <c r="C278" i="2"/>
  <c r="C278" i="21" s="1"/>
  <c r="C278" i="22" s="1"/>
  <c r="S369" i="16"/>
  <c r="C277" i="2" s="1"/>
  <c r="C277" i="21" s="1"/>
  <c r="C277" i="22" s="1"/>
  <c r="S368" i="16"/>
  <c r="C275" i="2" s="1"/>
  <c r="C275" i="21" s="1"/>
  <c r="C275" i="22" s="1"/>
  <c r="S367" i="16"/>
  <c r="C273" i="2" s="1"/>
  <c r="C273" i="21" s="1"/>
  <c r="C273" i="22" s="1"/>
  <c r="S366" i="16"/>
  <c r="C272" i="2" s="1"/>
  <c r="C272" i="21" s="1"/>
  <c r="C272" i="22" s="1"/>
  <c r="P344" i="16"/>
  <c r="P342" i="16"/>
  <c r="P340" i="16"/>
  <c r="P338" i="16"/>
  <c r="P336" i="16"/>
  <c r="W334" i="16" s="1"/>
  <c r="B257" i="2" s="1"/>
  <c r="B257" i="21" s="1"/>
  <c r="B257" i="22" s="1"/>
  <c r="P334" i="16"/>
  <c r="S333" i="16"/>
  <c r="B251" i="2" s="1"/>
  <c r="B251" i="21" s="1"/>
  <c r="B251" i="22" s="1"/>
  <c r="C250" i="2"/>
  <c r="C250" i="21" s="1"/>
  <c r="C250" i="22" s="1"/>
  <c r="P332" i="16"/>
  <c r="C249" i="2"/>
  <c r="C249" i="21" s="1"/>
  <c r="C249" i="22" s="1"/>
  <c r="S330" i="16"/>
  <c r="C248" i="2" s="1"/>
  <c r="C248" i="21" s="1"/>
  <c r="C248" i="22" s="1"/>
  <c r="P330" i="16"/>
  <c r="N335" i="16" s="1"/>
  <c r="S329" i="16"/>
  <c r="C246" i="2" s="1"/>
  <c r="C246" i="21" s="1"/>
  <c r="C246" i="22" s="1"/>
  <c r="S328" i="16"/>
  <c r="C244" i="2" s="1"/>
  <c r="C244" i="21" s="1"/>
  <c r="C244" i="22" s="1"/>
  <c r="S327" i="16"/>
  <c r="C243" i="2" s="1"/>
  <c r="C243" i="21" s="1"/>
  <c r="C243" i="22" s="1"/>
  <c r="P305" i="16"/>
  <c r="P303" i="16"/>
  <c r="P301" i="16"/>
  <c r="P299" i="16"/>
  <c r="P297" i="16"/>
  <c r="W295" i="16" s="1"/>
  <c r="B228" i="2" s="1"/>
  <c r="B228" i="21" s="1"/>
  <c r="B228" i="22" s="1"/>
  <c r="P295" i="16"/>
  <c r="S294" i="16"/>
  <c r="B222" i="2" s="1"/>
  <c r="B222" i="21" s="1"/>
  <c r="B222" i="22" s="1"/>
  <c r="C221" i="2"/>
  <c r="C221" i="21" s="1"/>
  <c r="C221" i="22" s="1"/>
  <c r="P293" i="16"/>
  <c r="C220" i="2"/>
  <c r="C220" i="21" s="1"/>
  <c r="C220" i="22" s="1"/>
  <c r="S291" i="16"/>
  <c r="C219" i="2" s="1"/>
  <c r="C219" i="21" s="1"/>
  <c r="C219" i="22" s="1"/>
  <c r="P291" i="16"/>
  <c r="N296" i="16" s="1"/>
  <c r="S290" i="16"/>
  <c r="C217" i="2" s="1"/>
  <c r="C217" i="21" s="1"/>
  <c r="C217" i="22" s="1"/>
  <c r="S289" i="16"/>
  <c r="C215" i="2" s="1"/>
  <c r="C215" i="21" s="1"/>
  <c r="C215" i="22" s="1"/>
  <c r="S288" i="16"/>
  <c r="C214" i="2" s="1"/>
  <c r="C214" i="21" s="1"/>
  <c r="C214" i="22" s="1"/>
  <c r="P266" i="16"/>
  <c r="P264" i="16"/>
  <c r="P262" i="16"/>
  <c r="P260" i="16"/>
  <c r="P258" i="16"/>
  <c r="W256" i="16"/>
  <c r="B199" i="2" s="1"/>
  <c r="B199" i="21" s="1"/>
  <c r="B199" i="22" s="1"/>
  <c r="P256" i="16"/>
  <c r="S255" i="16"/>
  <c r="B193" i="2" s="1"/>
  <c r="B193" i="21" s="1"/>
  <c r="B193" i="22" s="1"/>
  <c r="C192" i="2"/>
  <c r="C192" i="21" s="1"/>
  <c r="C192" i="22" s="1"/>
  <c r="P254" i="16"/>
  <c r="S261" i="16" s="1"/>
  <c r="G189" i="2" s="1"/>
  <c r="G189" i="21" s="1"/>
  <c r="G189" i="22" s="1"/>
  <c r="C191" i="2"/>
  <c r="C191" i="21" s="1"/>
  <c r="C191" i="22" s="1"/>
  <c r="S252" i="16"/>
  <c r="C190" i="2" s="1"/>
  <c r="C190" i="21" s="1"/>
  <c r="C190" i="22" s="1"/>
  <c r="P252" i="16"/>
  <c r="N257" i="16" s="1"/>
  <c r="S251" i="16"/>
  <c r="C188" i="2" s="1"/>
  <c r="C188" i="21" s="1"/>
  <c r="C188" i="22" s="1"/>
  <c r="S250" i="16"/>
  <c r="C186" i="2" s="1"/>
  <c r="C186" i="21" s="1"/>
  <c r="C186" i="22" s="1"/>
  <c r="S249" i="16"/>
  <c r="C185" i="2" s="1"/>
  <c r="C185" i="21" s="1"/>
  <c r="C185" i="22" s="1"/>
  <c r="P227" i="16"/>
  <c r="P225" i="16"/>
  <c r="P223" i="16"/>
  <c r="P221" i="16"/>
  <c r="P219" i="16"/>
  <c r="W217" i="16" s="1"/>
  <c r="B170" i="2" s="1"/>
  <c r="B170" i="21" s="1"/>
  <c r="B170" i="22" s="1"/>
  <c r="P217" i="16"/>
  <c r="S216" i="16"/>
  <c r="B164" i="2" s="1"/>
  <c r="B164" i="21" s="1"/>
  <c r="B164" i="22" s="1"/>
  <c r="C163" i="2"/>
  <c r="C163" i="21" s="1"/>
  <c r="C163" i="22" s="1"/>
  <c r="P215" i="16"/>
  <c r="S222" i="16" s="1"/>
  <c r="G160" i="2" s="1"/>
  <c r="G160" i="21" s="1"/>
  <c r="G160" i="22" s="1"/>
  <c r="C162" i="2"/>
  <c r="C162" i="21" s="1"/>
  <c r="C162" i="22" s="1"/>
  <c r="S213" i="16"/>
  <c r="C161" i="2" s="1"/>
  <c r="C161" i="21" s="1"/>
  <c r="C161" i="22" s="1"/>
  <c r="P213" i="16"/>
  <c r="N218" i="16" s="1"/>
  <c r="S212" i="16"/>
  <c r="C159" i="2" s="1"/>
  <c r="C159" i="21" s="1"/>
  <c r="C159" i="22" s="1"/>
  <c r="S211" i="16"/>
  <c r="C157" i="2" s="1"/>
  <c r="C157" i="21" s="1"/>
  <c r="C157" i="22" s="1"/>
  <c r="S210" i="16"/>
  <c r="C156" i="2" s="1"/>
  <c r="C156" i="21" s="1"/>
  <c r="C156" i="22" s="1"/>
  <c r="P188" i="16"/>
  <c r="P186" i="16"/>
  <c r="P184" i="16"/>
  <c r="P182" i="16"/>
  <c r="P180" i="16"/>
  <c r="W178" i="16"/>
  <c r="B141" i="2" s="1"/>
  <c r="B141" i="21" s="1"/>
  <c r="B141" i="22" s="1"/>
  <c r="P178" i="16"/>
  <c r="S177" i="16"/>
  <c r="B135" i="2" s="1"/>
  <c r="B135" i="21" s="1"/>
  <c r="B135" i="22" s="1"/>
  <c r="C134" i="2"/>
  <c r="C134" i="21" s="1"/>
  <c r="C134" i="22" s="1"/>
  <c r="P176" i="16"/>
  <c r="S183" i="16" s="1"/>
  <c r="G131" i="2" s="1"/>
  <c r="G131" i="21" s="1"/>
  <c r="G131" i="22" s="1"/>
  <c r="C133" i="2"/>
  <c r="C133" i="21" s="1"/>
  <c r="C133" i="22" s="1"/>
  <c r="S174" i="16"/>
  <c r="C132" i="2" s="1"/>
  <c r="C132" i="21" s="1"/>
  <c r="C132" i="22" s="1"/>
  <c r="P174" i="16"/>
  <c r="N179" i="16" s="1"/>
  <c r="S173" i="16"/>
  <c r="C130" i="2" s="1"/>
  <c r="C130" i="21" s="1"/>
  <c r="C130" i="22" s="1"/>
  <c r="S172" i="16"/>
  <c r="C128" i="2" s="1"/>
  <c r="C128" i="21" s="1"/>
  <c r="C128" i="22" s="1"/>
  <c r="S171" i="16"/>
  <c r="C127" i="2" s="1"/>
  <c r="C127" i="21" s="1"/>
  <c r="C127" i="22" s="1"/>
  <c r="P149" i="16"/>
  <c r="P147" i="16"/>
  <c r="P145" i="16"/>
  <c r="P143" i="16"/>
  <c r="P141" i="16"/>
  <c r="W139" i="16"/>
  <c r="B112" i="2" s="1"/>
  <c r="B112" i="21" s="1"/>
  <c r="B112" i="22" s="1"/>
  <c r="P139" i="16"/>
  <c r="S138" i="16"/>
  <c r="B106" i="2" s="1"/>
  <c r="B106" i="21" s="1"/>
  <c r="B106" i="22" s="1"/>
  <c r="C105" i="2"/>
  <c r="C105" i="21" s="1"/>
  <c r="C105" i="22" s="1"/>
  <c r="P137" i="16"/>
  <c r="C104" i="2"/>
  <c r="C104" i="21" s="1"/>
  <c r="C104" i="22" s="1"/>
  <c r="S135" i="16"/>
  <c r="C103" i="2" s="1"/>
  <c r="C103" i="21" s="1"/>
  <c r="C103" i="22" s="1"/>
  <c r="P135" i="16"/>
  <c r="N140" i="16" s="1"/>
  <c r="S134" i="16"/>
  <c r="C101" i="2" s="1"/>
  <c r="C101" i="21" s="1"/>
  <c r="C101" i="22" s="1"/>
  <c r="S133" i="16"/>
  <c r="C99" i="2" s="1"/>
  <c r="C99" i="21" s="1"/>
  <c r="C99" i="22" s="1"/>
  <c r="S132" i="16"/>
  <c r="C98" i="2" s="1"/>
  <c r="C98" i="21" s="1"/>
  <c r="C98" i="22" s="1"/>
  <c r="P110" i="16"/>
  <c r="P108" i="16"/>
  <c r="P106" i="16"/>
  <c r="P104" i="16"/>
  <c r="P102" i="16"/>
  <c r="W100" i="16" s="1"/>
  <c r="B83" i="2" s="1"/>
  <c r="B83" i="21" s="1"/>
  <c r="B83" i="22" s="1"/>
  <c r="P100" i="16"/>
  <c r="S99" i="16"/>
  <c r="B77" i="2" s="1"/>
  <c r="B77" i="21" s="1"/>
  <c r="B77" i="22" s="1"/>
  <c r="C76" i="2"/>
  <c r="C76" i="21" s="1"/>
  <c r="C76" i="22" s="1"/>
  <c r="P98" i="16"/>
  <c r="S105" i="16" s="1"/>
  <c r="G73" i="2" s="1"/>
  <c r="G73" i="21" s="1"/>
  <c r="G73" i="22" s="1"/>
  <c r="C75" i="2"/>
  <c r="C75" i="21" s="1"/>
  <c r="C75" i="22" s="1"/>
  <c r="S96" i="16"/>
  <c r="C74" i="2" s="1"/>
  <c r="C74" i="21" s="1"/>
  <c r="C74" i="22" s="1"/>
  <c r="P96" i="16"/>
  <c r="N101" i="16" s="1"/>
  <c r="S95" i="16"/>
  <c r="C72" i="2" s="1"/>
  <c r="C72" i="21" s="1"/>
  <c r="C72" i="22" s="1"/>
  <c r="S94" i="16"/>
  <c r="C70" i="2" s="1"/>
  <c r="C70" i="21" s="1"/>
  <c r="C70" i="22" s="1"/>
  <c r="S93" i="16"/>
  <c r="C69" i="2" s="1"/>
  <c r="C69" i="21" s="1"/>
  <c r="C69" i="22" s="1"/>
  <c r="S60" i="16"/>
  <c r="B48" i="2" s="1"/>
  <c r="B48" i="21" s="1"/>
  <c r="B48" i="22" s="1"/>
  <c r="C47" i="2"/>
  <c r="C47" i="21" s="1"/>
  <c r="C47" i="22" s="1"/>
  <c r="C46" i="2"/>
  <c r="C46" i="21" s="1"/>
  <c r="C46" i="22" s="1"/>
  <c r="S57" i="16"/>
  <c r="C45" i="2" s="1"/>
  <c r="C45" i="21" s="1"/>
  <c r="C45" i="22" s="1"/>
  <c r="S56" i="16"/>
  <c r="C43" i="2" s="1"/>
  <c r="C43" i="21" s="1"/>
  <c r="C43" i="22" s="1"/>
  <c r="S55" i="16"/>
  <c r="C41" i="2" s="1"/>
  <c r="C41" i="21" s="1"/>
  <c r="C41" i="22" s="1"/>
  <c r="S54" i="16"/>
  <c r="C40" i="2" s="1"/>
  <c r="C40" i="21" s="1"/>
  <c r="C40" i="22" s="1"/>
  <c r="P71" i="16"/>
  <c r="P69" i="16"/>
  <c r="P67" i="16"/>
  <c r="P65" i="16"/>
  <c r="P63" i="16"/>
  <c r="W61" i="16" s="1"/>
  <c r="B54" i="2" s="1"/>
  <c r="B54" i="21" s="1"/>
  <c r="B54" i="22" s="1"/>
  <c r="P61" i="16"/>
  <c r="P59" i="16"/>
  <c r="P57" i="16"/>
  <c r="N62" i="16" s="1"/>
  <c r="S17" i="16"/>
  <c r="X377" i="16" l="1"/>
  <c r="Q274" i="2" s="1"/>
  <c r="Q274" i="21" s="1"/>
  <c r="Q274" i="22" s="1"/>
  <c r="T258" i="16"/>
  <c r="I185" i="2" s="1"/>
  <c r="I185" i="21" s="1"/>
  <c r="I185" i="22" s="1"/>
  <c r="S259" i="16"/>
  <c r="G186" i="2" s="1"/>
  <c r="G186" i="21" s="1"/>
  <c r="G186" i="22" s="1"/>
  <c r="T221" i="16"/>
  <c r="I158" i="2" s="1"/>
  <c r="I158" i="21" s="1"/>
  <c r="W183" i="16"/>
  <c r="O131" i="2" s="1"/>
  <c r="O131" i="21" s="1"/>
  <c r="O131" i="22" s="1"/>
  <c r="X143" i="16"/>
  <c r="Q100" i="2" s="1"/>
  <c r="Q100" i="21" s="1"/>
  <c r="Q100" i="22" s="1"/>
  <c r="T102" i="16"/>
  <c r="I69" i="2" s="1"/>
  <c r="I69" i="21" s="1"/>
  <c r="S103" i="16"/>
  <c r="G70" i="2" s="1"/>
  <c r="G70" i="21" s="1"/>
  <c r="G70" i="22" s="1"/>
  <c r="AD222" i="16"/>
  <c r="AC160" i="2" s="1"/>
  <c r="AC160" i="21" s="1"/>
  <c r="AC160" i="22" s="1"/>
  <c r="V220" i="16"/>
  <c r="M157" i="2" s="1"/>
  <c r="M157" i="21" s="1"/>
  <c r="W222" i="16"/>
  <c r="O160" i="2" s="1"/>
  <c r="O160" i="21" s="1"/>
  <c r="O160" i="22" s="1"/>
  <c r="T219" i="16"/>
  <c r="I156" i="2" s="1"/>
  <c r="I156" i="21" s="1"/>
  <c r="T182" i="16"/>
  <c r="I129" i="2" s="1"/>
  <c r="I129" i="21" s="1"/>
  <c r="I129" i="22" s="1"/>
  <c r="T180" i="16"/>
  <c r="I127" i="2" s="1"/>
  <c r="I127" i="21" s="1"/>
  <c r="I69" i="22"/>
  <c r="I158" i="22"/>
  <c r="AD183" i="16"/>
  <c r="AC131" i="2" s="1"/>
  <c r="AC131" i="21" s="1"/>
  <c r="AC131" i="22" s="1"/>
  <c r="V181" i="16"/>
  <c r="M128" i="2" s="1"/>
  <c r="M128" i="21" s="1"/>
  <c r="X180" i="16"/>
  <c r="Q127" i="2" s="1"/>
  <c r="Q127" i="21" s="1"/>
  <c r="Q127" i="22" s="1"/>
  <c r="Z181" i="16"/>
  <c r="U128" i="2" s="1"/>
  <c r="U128" i="21" s="1"/>
  <c r="U128" i="22" s="1"/>
  <c r="X182" i="16"/>
  <c r="Q129" i="2" s="1"/>
  <c r="Q129" i="21" s="1"/>
  <c r="AA183" i="16"/>
  <c r="W131" i="2" s="1"/>
  <c r="W131" i="21" s="1"/>
  <c r="W131" i="22" s="1"/>
  <c r="AB180" i="16"/>
  <c r="Y127" i="2" s="1"/>
  <c r="Y127" i="21" s="1"/>
  <c r="AD181" i="16"/>
  <c r="AC128" i="2" s="1"/>
  <c r="AC128" i="21" s="1"/>
  <c r="AC128" i="22" s="1"/>
  <c r="AB182" i="16"/>
  <c r="Y129" i="2" s="1"/>
  <c r="Y129" i="21" s="1"/>
  <c r="V376" i="16"/>
  <c r="M273" i="2" s="1"/>
  <c r="M273" i="21" s="1"/>
  <c r="T375" i="16"/>
  <c r="I272" i="2" s="1"/>
  <c r="I272" i="21" s="1"/>
  <c r="AD376" i="16"/>
  <c r="AC273" i="2" s="1"/>
  <c r="AC273" i="21" s="1"/>
  <c r="AC273" i="22" s="1"/>
  <c r="AA378" i="16"/>
  <c r="W276" i="2" s="1"/>
  <c r="W276" i="21" s="1"/>
  <c r="W276" i="22" s="1"/>
  <c r="AB375" i="16"/>
  <c r="Y272" i="2" s="1"/>
  <c r="Y272" i="21" s="1"/>
  <c r="AD378" i="16"/>
  <c r="AC276" i="2" s="1"/>
  <c r="AC276" i="21" s="1"/>
  <c r="AC276" i="22" s="1"/>
  <c r="U375" i="16"/>
  <c r="K272" i="2" s="1"/>
  <c r="K272" i="21" s="1"/>
  <c r="K272" i="22" s="1"/>
  <c r="AC375" i="16"/>
  <c r="AA272" i="2" s="1"/>
  <c r="AA272" i="21" s="1"/>
  <c r="AA272" i="22" s="1"/>
  <c r="W376" i="16"/>
  <c r="O273" i="2" s="1"/>
  <c r="O273" i="21" s="1"/>
  <c r="O273" i="22" s="1"/>
  <c r="Y377" i="16"/>
  <c r="S274" i="2" s="1"/>
  <c r="S274" i="21" s="1"/>
  <c r="T378" i="16"/>
  <c r="I276" i="2" s="1"/>
  <c r="I276" i="21" s="1"/>
  <c r="AB378" i="16"/>
  <c r="Y276" i="2" s="1"/>
  <c r="Y276" i="21" s="1"/>
  <c r="X375" i="16"/>
  <c r="Q272" i="2" s="1"/>
  <c r="Q272" i="21" s="1"/>
  <c r="Q272" i="22" s="1"/>
  <c r="Z376" i="16"/>
  <c r="U273" i="2" s="1"/>
  <c r="U273" i="21" s="1"/>
  <c r="U273" i="22" s="1"/>
  <c r="T377" i="16"/>
  <c r="I274" i="2" s="1"/>
  <c r="I274" i="21" s="1"/>
  <c r="AB377" i="16"/>
  <c r="Y274" i="2" s="1"/>
  <c r="Y274" i="21" s="1"/>
  <c r="W378" i="16"/>
  <c r="O276" i="2" s="1"/>
  <c r="O276" i="21" s="1"/>
  <c r="O276" i="22" s="1"/>
  <c r="Y375" i="16"/>
  <c r="S272" i="2" s="1"/>
  <c r="S272" i="21" s="1"/>
  <c r="S376" i="16"/>
  <c r="G273" i="2" s="1"/>
  <c r="G273" i="21" s="1"/>
  <c r="G273" i="22" s="1"/>
  <c r="AA376" i="16"/>
  <c r="W273" i="2" s="1"/>
  <c r="W273" i="21" s="1"/>
  <c r="W273" i="22" s="1"/>
  <c r="U377" i="16"/>
  <c r="K274" i="2" s="1"/>
  <c r="K274" i="21" s="1"/>
  <c r="AC377" i="16"/>
  <c r="AA274" i="2" s="1"/>
  <c r="AA274" i="21" s="1"/>
  <c r="X378" i="16"/>
  <c r="Q276" i="2" s="1"/>
  <c r="Q276" i="21" s="1"/>
  <c r="Q276" i="22" s="1"/>
  <c r="AD339" i="16"/>
  <c r="AC247" i="2" s="1"/>
  <c r="AC247" i="21" s="1"/>
  <c r="AC247" i="22" s="1"/>
  <c r="AB336" i="16"/>
  <c r="Y243" i="2" s="1"/>
  <c r="Y243" i="21" s="1"/>
  <c r="AB338" i="16"/>
  <c r="Y245" i="2" s="1"/>
  <c r="Y245" i="21" s="1"/>
  <c r="S339" i="16"/>
  <c r="G247" i="2" s="1"/>
  <c r="G247" i="21" s="1"/>
  <c r="G247" i="22" s="1"/>
  <c r="X336" i="16"/>
  <c r="Q243" i="2" s="1"/>
  <c r="Q243" i="21" s="1"/>
  <c r="Q243" i="22" s="1"/>
  <c r="X338" i="16"/>
  <c r="Q245" i="2" s="1"/>
  <c r="Q245" i="21" s="1"/>
  <c r="AA339" i="16"/>
  <c r="W247" i="2" s="1"/>
  <c r="W247" i="21" s="1"/>
  <c r="W247" i="22" s="1"/>
  <c r="AD337" i="16"/>
  <c r="AC244" i="2" s="1"/>
  <c r="AC244" i="21" s="1"/>
  <c r="AC244" i="22" s="1"/>
  <c r="T336" i="16"/>
  <c r="I243" i="2" s="1"/>
  <c r="I243" i="21" s="1"/>
  <c r="V337" i="16"/>
  <c r="M244" i="2" s="1"/>
  <c r="M244" i="21" s="1"/>
  <c r="T338" i="16"/>
  <c r="I245" i="2" s="1"/>
  <c r="I245" i="21" s="1"/>
  <c r="W339" i="16"/>
  <c r="O247" i="2" s="1"/>
  <c r="O247" i="21" s="1"/>
  <c r="O247" i="22" s="1"/>
  <c r="Z337" i="16"/>
  <c r="U244" i="2" s="1"/>
  <c r="U244" i="21" s="1"/>
  <c r="U244" i="22" s="1"/>
  <c r="AD300" i="16"/>
  <c r="AC218" i="2" s="1"/>
  <c r="AC218" i="21" s="1"/>
  <c r="AC218" i="22" s="1"/>
  <c r="X297" i="16"/>
  <c r="Q214" i="2" s="1"/>
  <c r="Q214" i="21" s="1"/>
  <c r="Q214" i="22" s="1"/>
  <c r="Z298" i="16"/>
  <c r="U215" i="2" s="1"/>
  <c r="U215" i="21" s="1"/>
  <c r="U215" i="22" s="1"/>
  <c r="T299" i="16"/>
  <c r="I216" i="2" s="1"/>
  <c r="I216" i="21" s="1"/>
  <c r="AB299" i="16"/>
  <c r="Y216" i="2" s="1"/>
  <c r="Y216" i="21" s="1"/>
  <c r="W300" i="16"/>
  <c r="O218" i="2" s="1"/>
  <c r="O218" i="21" s="1"/>
  <c r="O218" i="22" s="1"/>
  <c r="U297" i="16"/>
  <c r="K214" i="2" s="1"/>
  <c r="K214" i="21" s="1"/>
  <c r="K214" i="22" s="1"/>
  <c r="AC297" i="16"/>
  <c r="AA214" i="2" s="1"/>
  <c r="AA214" i="21" s="1"/>
  <c r="AA214" i="22" s="1"/>
  <c r="W298" i="16"/>
  <c r="O215" i="2" s="1"/>
  <c r="O215" i="21" s="1"/>
  <c r="O215" i="22" s="1"/>
  <c r="Y299" i="16"/>
  <c r="S216" i="2" s="1"/>
  <c r="S216" i="21" s="1"/>
  <c r="T300" i="16"/>
  <c r="I218" i="2" s="1"/>
  <c r="I218" i="21" s="1"/>
  <c r="AB300" i="16"/>
  <c r="Y218" i="2" s="1"/>
  <c r="Y218" i="21" s="1"/>
  <c r="Y297" i="16"/>
  <c r="S214" i="2" s="1"/>
  <c r="S214" i="21" s="1"/>
  <c r="S298" i="16"/>
  <c r="G215" i="2" s="1"/>
  <c r="G215" i="21" s="1"/>
  <c r="G215" i="22" s="1"/>
  <c r="AA298" i="16"/>
  <c r="W215" i="2" s="1"/>
  <c r="W215" i="21" s="1"/>
  <c r="W215" i="22" s="1"/>
  <c r="U299" i="16"/>
  <c r="K216" i="2" s="1"/>
  <c r="K216" i="21" s="1"/>
  <c r="AC299" i="16"/>
  <c r="AA216" i="2" s="1"/>
  <c r="AA216" i="21" s="1"/>
  <c r="X300" i="16"/>
  <c r="Q218" i="2" s="1"/>
  <c r="Q218" i="21" s="1"/>
  <c r="Q218" i="22" s="1"/>
  <c r="T297" i="16"/>
  <c r="I214" i="2" s="1"/>
  <c r="I214" i="21" s="1"/>
  <c r="AB297" i="16"/>
  <c r="Y214" i="2" s="1"/>
  <c r="Y214" i="21" s="1"/>
  <c r="V298" i="16"/>
  <c r="M215" i="2" s="1"/>
  <c r="M215" i="21" s="1"/>
  <c r="AD298" i="16"/>
  <c r="AC215" i="2" s="1"/>
  <c r="AC215" i="21" s="1"/>
  <c r="AC215" i="22" s="1"/>
  <c r="X299" i="16"/>
  <c r="Q216" i="2" s="1"/>
  <c r="Q216" i="21" s="1"/>
  <c r="S300" i="16"/>
  <c r="G218" i="2" s="1"/>
  <c r="G218" i="21" s="1"/>
  <c r="G218" i="22" s="1"/>
  <c r="AA300" i="16"/>
  <c r="W218" i="2" s="1"/>
  <c r="W218" i="21" s="1"/>
  <c r="W218" i="22" s="1"/>
  <c r="Y258" i="16"/>
  <c r="S185" i="2" s="1"/>
  <c r="S185" i="21" s="1"/>
  <c r="V259" i="16"/>
  <c r="M186" i="2" s="1"/>
  <c r="M186" i="21" s="1"/>
  <c r="U260" i="16"/>
  <c r="K187" i="2" s="1"/>
  <c r="K187" i="21" s="1"/>
  <c r="X261" i="16"/>
  <c r="Q189" i="2" s="1"/>
  <c r="Q189" i="21" s="1"/>
  <c r="Q189" i="22" s="1"/>
  <c r="AD261" i="16"/>
  <c r="AC189" i="2" s="1"/>
  <c r="AC189" i="21" s="1"/>
  <c r="AC189" i="22" s="1"/>
  <c r="AB258" i="16"/>
  <c r="Y185" i="2" s="1"/>
  <c r="Y185" i="21" s="1"/>
  <c r="AA259" i="16"/>
  <c r="W186" i="2" s="1"/>
  <c r="W186" i="21" s="1"/>
  <c r="W186" i="22" s="1"/>
  <c r="X260" i="16"/>
  <c r="Q187" i="2" s="1"/>
  <c r="Q187" i="21" s="1"/>
  <c r="AA261" i="16"/>
  <c r="W189" i="2" s="1"/>
  <c r="W189" i="21" s="1"/>
  <c r="W189" i="22" s="1"/>
  <c r="AD259" i="16"/>
  <c r="AC186" i="2" s="1"/>
  <c r="AC186" i="21" s="1"/>
  <c r="AC186" i="22" s="1"/>
  <c r="AC260" i="16"/>
  <c r="AA187" i="2" s="1"/>
  <c r="AA187" i="21" s="1"/>
  <c r="U258" i="16"/>
  <c r="K185" i="2" s="1"/>
  <c r="K185" i="21" s="1"/>
  <c r="K185" i="22" s="1"/>
  <c r="AC258" i="16"/>
  <c r="AA185" i="2" s="1"/>
  <c r="AA185" i="21" s="1"/>
  <c r="AA185" i="22" s="1"/>
  <c r="W259" i="16"/>
  <c r="O186" i="2" s="1"/>
  <c r="O186" i="21" s="1"/>
  <c r="O186" i="22" s="1"/>
  <c r="Y260" i="16"/>
  <c r="S187" i="2" s="1"/>
  <c r="S187" i="21" s="1"/>
  <c r="T261" i="16"/>
  <c r="I189" i="2" s="1"/>
  <c r="I189" i="21" s="1"/>
  <c r="AB261" i="16"/>
  <c r="Y189" i="2" s="1"/>
  <c r="Y189" i="21" s="1"/>
  <c r="X258" i="16"/>
  <c r="Q185" i="2" s="1"/>
  <c r="Q185" i="21" s="1"/>
  <c r="Q185" i="22" s="1"/>
  <c r="Z259" i="16"/>
  <c r="U186" i="2" s="1"/>
  <c r="U186" i="21" s="1"/>
  <c r="U186" i="22" s="1"/>
  <c r="T260" i="16"/>
  <c r="I187" i="2" s="1"/>
  <c r="I187" i="21" s="1"/>
  <c r="AB260" i="16"/>
  <c r="Y187" i="2" s="1"/>
  <c r="Y187" i="21" s="1"/>
  <c r="W261" i="16"/>
  <c r="O189" i="2" s="1"/>
  <c r="O189" i="21" s="1"/>
  <c r="O189" i="22" s="1"/>
  <c r="AB220" i="16"/>
  <c r="Y157" i="2" s="1"/>
  <c r="Y157" i="21" s="1"/>
  <c r="X219" i="16"/>
  <c r="Q156" i="2" s="1"/>
  <c r="Q156" i="21" s="1"/>
  <c r="Q156" i="22" s="1"/>
  <c r="Z220" i="16"/>
  <c r="U157" i="2" s="1"/>
  <c r="U157" i="21" s="1"/>
  <c r="U157" i="22" s="1"/>
  <c r="X221" i="16"/>
  <c r="Q158" i="2" s="1"/>
  <c r="Q158" i="21" s="1"/>
  <c r="AA222" i="16"/>
  <c r="W160" i="2" s="1"/>
  <c r="W160" i="21" s="1"/>
  <c r="W160" i="22" s="1"/>
  <c r="AB219" i="16"/>
  <c r="Y156" i="2" s="1"/>
  <c r="Y156" i="21" s="1"/>
  <c r="AD220" i="16"/>
  <c r="AC157" i="2" s="1"/>
  <c r="AC157" i="21" s="1"/>
  <c r="AC157" i="22" s="1"/>
  <c r="AB221" i="16"/>
  <c r="Y158" i="2" s="1"/>
  <c r="Y158" i="21" s="1"/>
  <c r="AA144" i="16"/>
  <c r="W102" i="2" s="1"/>
  <c r="W102" i="21" s="1"/>
  <c r="W102" i="22" s="1"/>
  <c r="AD144" i="16"/>
  <c r="AC102" i="2" s="1"/>
  <c r="AC102" i="21" s="1"/>
  <c r="AC102" i="22" s="1"/>
  <c r="Z142" i="16"/>
  <c r="U99" i="2" s="1"/>
  <c r="U99" i="21" s="1"/>
  <c r="U99" i="22" s="1"/>
  <c r="X141" i="16"/>
  <c r="Q98" i="2" s="1"/>
  <c r="Q98" i="21" s="1"/>
  <c r="Q98" i="22" s="1"/>
  <c r="AB141" i="16"/>
  <c r="Y98" i="2" s="1"/>
  <c r="Y98" i="21" s="1"/>
  <c r="AD142" i="16"/>
  <c r="AC99" i="2" s="1"/>
  <c r="AC99" i="21" s="1"/>
  <c r="AC99" i="22" s="1"/>
  <c r="AB143" i="16"/>
  <c r="Y100" i="2" s="1"/>
  <c r="Y100" i="21" s="1"/>
  <c r="S144" i="16"/>
  <c r="G102" i="2" s="1"/>
  <c r="G102" i="21" s="1"/>
  <c r="G102" i="22" s="1"/>
  <c r="T141" i="16"/>
  <c r="I98" i="2" s="1"/>
  <c r="I98" i="21" s="1"/>
  <c r="V142" i="16"/>
  <c r="M99" i="2" s="1"/>
  <c r="M99" i="21" s="1"/>
  <c r="T143" i="16"/>
  <c r="I100" i="2" s="1"/>
  <c r="I100" i="21" s="1"/>
  <c r="W144" i="16"/>
  <c r="O102" i="2" s="1"/>
  <c r="O102" i="21" s="1"/>
  <c r="O102" i="22" s="1"/>
  <c r="Y102" i="16"/>
  <c r="S69" i="2" s="1"/>
  <c r="S69" i="21" s="1"/>
  <c r="V103" i="16"/>
  <c r="M70" i="2" s="1"/>
  <c r="M70" i="21" s="1"/>
  <c r="U104" i="16"/>
  <c r="K71" i="2" s="1"/>
  <c r="K71" i="21" s="1"/>
  <c r="X105" i="16"/>
  <c r="Q73" i="2" s="1"/>
  <c r="Q73" i="21" s="1"/>
  <c r="Q73" i="22" s="1"/>
  <c r="AD105" i="16"/>
  <c r="AC73" i="2" s="1"/>
  <c r="AC73" i="21" s="1"/>
  <c r="AC73" i="22" s="1"/>
  <c r="AB102" i="16"/>
  <c r="Y69" i="2" s="1"/>
  <c r="Y69" i="21" s="1"/>
  <c r="AA103" i="16"/>
  <c r="W70" i="2" s="1"/>
  <c r="W70" i="21" s="1"/>
  <c r="W70" i="22" s="1"/>
  <c r="X104" i="16"/>
  <c r="Q71" i="2" s="1"/>
  <c r="Q71" i="21" s="1"/>
  <c r="AA105" i="16"/>
  <c r="W73" i="2" s="1"/>
  <c r="W73" i="21" s="1"/>
  <c r="W73" i="22" s="1"/>
  <c r="AD103" i="16"/>
  <c r="AC70" i="2" s="1"/>
  <c r="AC70" i="21" s="1"/>
  <c r="AC70" i="22" s="1"/>
  <c r="AC104" i="16"/>
  <c r="AA71" i="2" s="1"/>
  <c r="AA71" i="21" s="1"/>
  <c r="U102" i="16"/>
  <c r="K69" i="2" s="1"/>
  <c r="K69" i="21" s="1"/>
  <c r="K69" i="22" s="1"/>
  <c r="AC102" i="16"/>
  <c r="AA69" i="2" s="1"/>
  <c r="AA69" i="21" s="1"/>
  <c r="AA69" i="22" s="1"/>
  <c r="W103" i="16"/>
  <c r="O70" i="2" s="1"/>
  <c r="O70" i="21" s="1"/>
  <c r="O70" i="22" s="1"/>
  <c r="Y104" i="16"/>
  <c r="S71" i="2" s="1"/>
  <c r="S71" i="21" s="1"/>
  <c r="T105" i="16"/>
  <c r="I73" i="2" s="1"/>
  <c r="I73" i="21" s="1"/>
  <c r="AB105" i="16"/>
  <c r="Y73" i="2" s="1"/>
  <c r="Y73" i="21" s="1"/>
  <c r="X102" i="16"/>
  <c r="Q69" i="2" s="1"/>
  <c r="Q69" i="21" s="1"/>
  <c r="Q69" i="22" s="1"/>
  <c r="Z103" i="16"/>
  <c r="U70" i="2" s="1"/>
  <c r="U70" i="21" s="1"/>
  <c r="U70" i="22" s="1"/>
  <c r="T104" i="16"/>
  <c r="I71" i="2" s="1"/>
  <c r="I71" i="21" s="1"/>
  <c r="AB104" i="16"/>
  <c r="Y71" i="2" s="1"/>
  <c r="Y71" i="21" s="1"/>
  <c r="W105" i="16"/>
  <c r="O73" i="2" s="1"/>
  <c r="O73" i="21" s="1"/>
  <c r="O73" i="22" s="1"/>
  <c r="V375" i="16"/>
  <c r="M272" i="2" s="1"/>
  <c r="M272" i="21" s="1"/>
  <c r="Z375" i="16"/>
  <c r="U272" i="2" s="1"/>
  <c r="U272" i="21" s="1"/>
  <c r="U272" i="22" s="1"/>
  <c r="AD375" i="16"/>
  <c r="AC272" i="2" s="1"/>
  <c r="AC272" i="21" s="1"/>
  <c r="AC272" i="22" s="1"/>
  <c r="T376" i="16"/>
  <c r="I273" i="2" s="1"/>
  <c r="I273" i="21" s="1"/>
  <c r="X376" i="16"/>
  <c r="AB376" i="16"/>
  <c r="Y273" i="2" s="1"/>
  <c r="Y273" i="21" s="1"/>
  <c r="V377" i="16"/>
  <c r="M274" i="2" s="1"/>
  <c r="M274" i="21" s="1"/>
  <c r="Z377" i="16"/>
  <c r="U274" i="2" s="1"/>
  <c r="U274" i="21" s="1"/>
  <c r="AD377" i="16"/>
  <c r="AC274" i="2" s="1"/>
  <c r="AC274" i="21" s="1"/>
  <c r="U378" i="16"/>
  <c r="K276" i="2" s="1"/>
  <c r="K276" i="21" s="1"/>
  <c r="K276" i="22" s="1"/>
  <c r="Y378" i="16"/>
  <c r="S276" i="2" s="1"/>
  <c r="S276" i="21" s="1"/>
  <c r="AC378" i="16"/>
  <c r="AA276" i="2" s="1"/>
  <c r="AA276" i="21" s="1"/>
  <c r="AA276" i="22" s="1"/>
  <c r="S373" i="16"/>
  <c r="B285" i="2" s="1"/>
  <c r="B285" i="21" s="1"/>
  <c r="B285" i="22" s="1"/>
  <c r="S375" i="16"/>
  <c r="G272" i="2" s="1"/>
  <c r="G272" i="21" s="1"/>
  <c r="G272" i="22" s="1"/>
  <c r="W375" i="16"/>
  <c r="O272" i="2" s="1"/>
  <c r="O272" i="21" s="1"/>
  <c r="O272" i="22" s="1"/>
  <c r="AA375" i="16"/>
  <c r="W272" i="2" s="1"/>
  <c r="W272" i="21" s="1"/>
  <c r="W272" i="22" s="1"/>
  <c r="U376" i="16"/>
  <c r="K273" i="2" s="1"/>
  <c r="K273" i="21" s="1"/>
  <c r="K273" i="22" s="1"/>
  <c r="Y376" i="16"/>
  <c r="S273" i="2" s="1"/>
  <c r="S273" i="21" s="1"/>
  <c r="AC376" i="16"/>
  <c r="AA273" i="2" s="1"/>
  <c r="AA273" i="21" s="1"/>
  <c r="AA273" i="22" s="1"/>
  <c r="S377" i="16"/>
  <c r="G274" i="2" s="1"/>
  <c r="G274" i="21" s="1"/>
  <c r="W377" i="16"/>
  <c r="O274" i="2" s="1"/>
  <c r="O274" i="21" s="1"/>
  <c r="AA377" i="16"/>
  <c r="W274" i="2" s="1"/>
  <c r="W274" i="21" s="1"/>
  <c r="V378" i="16"/>
  <c r="M276" i="2" s="1"/>
  <c r="M276" i="21" s="1"/>
  <c r="Z378" i="16"/>
  <c r="U276" i="2" s="1"/>
  <c r="U276" i="21" s="1"/>
  <c r="U276" i="22" s="1"/>
  <c r="S334" i="16"/>
  <c r="B256" i="2" s="1"/>
  <c r="B256" i="21" s="1"/>
  <c r="B256" i="22" s="1"/>
  <c r="U336" i="16"/>
  <c r="K243" i="2" s="1"/>
  <c r="K243" i="21" s="1"/>
  <c r="K243" i="22" s="1"/>
  <c r="Y336" i="16"/>
  <c r="S243" i="2" s="1"/>
  <c r="S243" i="21" s="1"/>
  <c r="AC336" i="16"/>
  <c r="AA243" i="2" s="1"/>
  <c r="AA243" i="21" s="1"/>
  <c r="AA243" i="22" s="1"/>
  <c r="S337" i="16"/>
  <c r="G244" i="2" s="1"/>
  <c r="G244" i="21" s="1"/>
  <c r="G244" i="22" s="1"/>
  <c r="W337" i="16"/>
  <c r="O244" i="2" s="1"/>
  <c r="O244" i="21" s="1"/>
  <c r="O244" i="22" s="1"/>
  <c r="AA337" i="16"/>
  <c r="W244" i="2" s="1"/>
  <c r="W244" i="21" s="1"/>
  <c r="W244" i="22" s="1"/>
  <c r="U338" i="16"/>
  <c r="K245" i="2" s="1"/>
  <c r="K245" i="21" s="1"/>
  <c r="Y338" i="16"/>
  <c r="S245" i="2" s="1"/>
  <c r="S245" i="21" s="1"/>
  <c r="AC338" i="16"/>
  <c r="AA245" i="2" s="1"/>
  <c r="AA245" i="21" s="1"/>
  <c r="T339" i="16"/>
  <c r="I247" i="2" s="1"/>
  <c r="I247" i="21" s="1"/>
  <c r="X339" i="16"/>
  <c r="Q247" i="2" s="1"/>
  <c r="Q247" i="21" s="1"/>
  <c r="Q247" i="22" s="1"/>
  <c r="AB339" i="16"/>
  <c r="Y247" i="2" s="1"/>
  <c r="Y247" i="21" s="1"/>
  <c r="V336" i="16"/>
  <c r="M243" i="2" s="1"/>
  <c r="M243" i="21" s="1"/>
  <c r="Z336" i="16"/>
  <c r="U243" i="2" s="1"/>
  <c r="U243" i="21" s="1"/>
  <c r="U243" i="22" s="1"/>
  <c r="AD336" i="16"/>
  <c r="AC243" i="2" s="1"/>
  <c r="AC243" i="21" s="1"/>
  <c r="AC243" i="22" s="1"/>
  <c r="T337" i="16"/>
  <c r="I244" i="2" s="1"/>
  <c r="I244" i="21" s="1"/>
  <c r="X337" i="16"/>
  <c r="Q244" i="2" s="1"/>
  <c r="Q244" i="21" s="1"/>
  <c r="Q244" i="22" s="1"/>
  <c r="AB337" i="16"/>
  <c r="Y244" i="2" s="1"/>
  <c r="Y244" i="21" s="1"/>
  <c r="V338" i="16"/>
  <c r="M245" i="2" s="1"/>
  <c r="M245" i="21" s="1"/>
  <c r="Z338" i="16"/>
  <c r="U245" i="2" s="1"/>
  <c r="U245" i="21" s="1"/>
  <c r="AD338" i="16"/>
  <c r="AC245" i="2" s="1"/>
  <c r="AC245" i="21" s="1"/>
  <c r="U339" i="16"/>
  <c r="K247" i="2" s="1"/>
  <c r="K247" i="21" s="1"/>
  <c r="K247" i="22" s="1"/>
  <c r="Y339" i="16"/>
  <c r="S247" i="2" s="1"/>
  <c r="S247" i="21" s="1"/>
  <c r="AC339" i="16"/>
  <c r="AA247" i="2" s="1"/>
  <c r="AA247" i="21" s="1"/>
  <c r="AA247" i="22" s="1"/>
  <c r="S336" i="16"/>
  <c r="G243" i="2" s="1"/>
  <c r="G243" i="21" s="1"/>
  <c r="G243" i="22" s="1"/>
  <c r="W336" i="16"/>
  <c r="O243" i="2" s="1"/>
  <c r="O243" i="21" s="1"/>
  <c r="O243" i="22" s="1"/>
  <c r="AA336" i="16"/>
  <c r="W243" i="2" s="1"/>
  <c r="W243" i="21" s="1"/>
  <c r="W243" i="22" s="1"/>
  <c r="U337" i="16"/>
  <c r="K244" i="2" s="1"/>
  <c r="K244" i="21" s="1"/>
  <c r="K244" i="22" s="1"/>
  <c r="Y337" i="16"/>
  <c r="S244" i="2" s="1"/>
  <c r="S244" i="21" s="1"/>
  <c r="AC337" i="16"/>
  <c r="AA244" i="2" s="1"/>
  <c r="AA244" i="21" s="1"/>
  <c r="AA244" i="22" s="1"/>
  <c r="S338" i="16"/>
  <c r="G245" i="2" s="1"/>
  <c r="G245" i="21" s="1"/>
  <c r="W338" i="16"/>
  <c r="O245" i="2" s="1"/>
  <c r="O245" i="21" s="1"/>
  <c r="AA338" i="16"/>
  <c r="W245" i="2" s="1"/>
  <c r="W245" i="21" s="1"/>
  <c r="V339" i="16"/>
  <c r="M247" i="2" s="1"/>
  <c r="M247" i="21" s="1"/>
  <c r="Z339" i="16"/>
  <c r="U247" i="2" s="1"/>
  <c r="U247" i="21" s="1"/>
  <c r="U247" i="22" s="1"/>
  <c r="V297" i="16"/>
  <c r="M214" i="2" s="1"/>
  <c r="M214" i="21" s="1"/>
  <c r="Z297" i="16"/>
  <c r="U214" i="2" s="1"/>
  <c r="U214" i="21" s="1"/>
  <c r="U214" i="22" s="1"/>
  <c r="AD297" i="16"/>
  <c r="AC214" i="2" s="1"/>
  <c r="AC214" i="21" s="1"/>
  <c r="AC214" i="22" s="1"/>
  <c r="T298" i="16"/>
  <c r="I215" i="2" s="1"/>
  <c r="I215" i="21" s="1"/>
  <c r="X298" i="16"/>
  <c r="Q215" i="2" s="1"/>
  <c r="Q215" i="21" s="1"/>
  <c r="Q215" i="22" s="1"/>
  <c r="AB298" i="16"/>
  <c r="Y215" i="2" s="1"/>
  <c r="Y215" i="21" s="1"/>
  <c r="V299" i="16"/>
  <c r="M216" i="2" s="1"/>
  <c r="M216" i="21" s="1"/>
  <c r="Z299" i="16"/>
  <c r="U216" i="2" s="1"/>
  <c r="U216" i="21" s="1"/>
  <c r="AD299" i="16"/>
  <c r="AC216" i="2" s="1"/>
  <c r="AC216" i="21" s="1"/>
  <c r="U300" i="16"/>
  <c r="K218" i="2" s="1"/>
  <c r="K218" i="21" s="1"/>
  <c r="K218" i="22" s="1"/>
  <c r="Y300" i="16"/>
  <c r="S218" i="2" s="1"/>
  <c r="S218" i="21" s="1"/>
  <c r="AC300" i="16"/>
  <c r="AA218" i="2" s="1"/>
  <c r="AA218" i="21" s="1"/>
  <c r="AA218" i="22" s="1"/>
  <c r="S295" i="16"/>
  <c r="B227" i="2" s="1"/>
  <c r="B227" i="21" s="1"/>
  <c r="B227" i="22" s="1"/>
  <c r="S297" i="16"/>
  <c r="G214" i="2" s="1"/>
  <c r="G214" i="21" s="1"/>
  <c r="G214" i="22" s="1"/>
  <c r="W297" i="16"/>
  <c r="O214" i="2" s="1"/>
  <c r="O214" i="21" s="1"/>
  <c r="O214" i="22" s="1"/>
  <c r="AA297" i="16"/>
  <c r="W214" i="2" s="1"/>
  <c r="W214" i="21" s="1"/>
  <c r="W214" i="22" s="1"/>
  <c r="U298" i="16"/>
  <c r="K215" i="2" s="1"/>
  <c r="K215" i="21" s="1"/>
  <c r="K215" i="22" s="1"/>
  <c r="Y298" i="16"/>
  <c r="S215" i="2" s="1"/>
  <c r="S215" i="21" s="1"/>
  <c r="AC298" i="16"/>
  <c r="AA215" i="2" s="1"/>
  <c r="AA215" i="21" s="1"/>
  <c r="AA215" i="22" s="1"/>
  <c r="S299" i="16"/>
  <c r="G216" i="2" s="1"/>
  <c r="G216" i="21" s="1"/>
  <c r="W299" i="16"/>
  <c r="O216" i="2" s="1"/>
  <c r="O216" i="21" s="1"/>
  <c r="AA299" i="16"/>
  <c r="W216" i="2" s="1"/>
  <c r="W216" i="21" s="1"/>
  <c r="V300" i="16"/>
  <c r="M218" i="2" s="1"/>
  <c r="M218" i="21" s="1"/>
  <c r="Z300" i="16"/>
  <c r="U218" i="2" s="1"/>
  <c r="U218" i="21" s="1"/>
  <c r="U218" i="22" s="1"/>
  <c r="S256" i="16"/>
  <c r="B198" i="2" s="1"/>
  <c r="B198" i="21" s="1"/>
  <c r="B198" i="22" s="1"/>
  <c r="V258" i="16"/>
  <c r="M185" i="2" s="1"/>
  <c r="M185" i="21" s="1"/>
  <c r="Z258" i="16"/>
  <c r="U185" i="2" s="1"/>
  <c r="U185" i="21" s="1"/>
  <c r="U185" i="22" s="1"/>
  <c r="AD258" i="16"/>
  <c r="AC185" i="2" s="1"/>
  <c r="AC185" i="21" s="1"/>
  <c r="AC185" i="22" s="1"/>
  <c r="T259" i="16"/>
  <c r="I186" i="2" s="1"/>
  <c r="I186" i="21" s="1"/>
  <c r="X259" i="16"/>
  <c r="Q186" i="2" s="1"/>
  <c r="Q186" i="21" s="1"/>
  <c r="Q186" i="22" s="1"/>
  <c r="AB259" i="16"/>
  <c r="Y186" i="2" s="1"/>
  <c r="Y186" i="21" s="1"/>
  <c r="V260" i="16"/>
  <c r="M187" i="2" s="1"/>
  <c r="M187" i="21" s="1"/>
  <c r="Z260" i="16"/>
  <c r="U187" i="2" s="1"/>
  <c r="U187" i="21" s="1"/>
  <c r="AD260" i="16"/>
  <c r="AC187" i="2" s="1"/>
  <c r="AC187" i="21" s="1"/>
  <c r="U261" i="16"/>
  <c r="K189" i="2" s="1"/>
  <c r="K189" i="21" s="1"/>
  <c r="K189" i="22" s="1"/>
  <c r="Y261" i="16"/>
  <c r="S189" i="2" s="1"/>
  <c r="S189" i="21" s="1"/>
  <c r="AC261" i="16"/>
  <c r="AA189" i="2" s="1"/>
  <c r="AA189" i="21" s="1"/>
  <c r="AA189" i="22" s="1"/>
  <c r="S258" i="16"/>
  <c r="G185" i="2" s="1"/>
  <c r="G185" i="21" s="1"/>
  <c r="G185" i="22" s="1"/>
  <c r="W258" i="16"/>
  <c r="O185" i="2" s="1"/>
  <c r="O185" i="21" s="1"/>
  <c r="O185" i="22" s="1"/>
  <c r="AA258" i="16"/>
  <c r="W185" i="2" s="1"/>
  <c r="W185" i="21" s="1"/>
  <c r="W185" i="22" s="1"/>
  <c r="U259" i="16"/>
  <c r="K186" i="2" s="1"/>
  <c r="K186" i="21" s="1"/>
  <c r="K186" i="22" s="1"/>
  <c r="Y259" i="16"/>
  <c r="S186" i="2" s="1"/>
  <c r="S186" i="21" s="1"/>
  <c r="AC259" i="16"/>
  <c r="AA186" i="2" s="1"/>
  <c r="AA186" i="21" s="1"/>
  <c r="AA186" i="22" s="1"/>
  <c r="S260" i="16"/>
  <c r="G187" i="2" s="1"/>
  <c r="G187" i="21" s="1"/>
  <c r="W260" i="16"/>
  <c r="O187" i="2" s="1"/>
  <c r="O187" i="21" s="1"/>
  <c r="AA260" i="16"/>
  <c r="W187" i="2" s="1"/>
  <c r="W187" i="21" s="1"/>
  <c r="V261" i="16"/>
  <c r="M189" i="2" s="1"/>
  <c r="M189" i="21" s="1"/>
  <c r="Z261" i="16"/>
  <c r="U189" i="2" s="1"/>
  <c r="U189" i="21" s="1"/>
  <c r="U189" i="22" s="1"/>
  <c r="S217" i="16"/>
  <c r="B169" i="2" s="1"/>
  <c r="B169" i="21" s="1"/>
  <c r="B169" i="22" s="1"/>
  <c r="U219" i="16"/>
  <c r="K156" i="2" s="1"/>
  <c r="K156" i="21" s="1"/>
  <c r="K156" i="22" s="1"/>
  <c r="Y219" i="16"/>
  <c r="S156" i="2" s="1"/>
  <c r="S156" i="21" s="1"/>
  <c r="AC219" i="16"/>
  <c r="AA156" i="2" s="1"/>
  <c r="AA156" i="21" s="1"/>
  <c r="AA156" i="22" s="1"/>
  <c r="S220" i="16"/>
  <c r="G157" i="2" s="1"/>
  <c r="G157" i="21" s="1"/>
  <c r="G157" i="22" s="1"/>
  <c r="W220" i="16"/>
  <c r="O157" i="2" s="1"/>
  <c r="O157" i="21" s="1"/>
  <c r="O157" i="22" s="1"/>
  <c r="AA220" i="16"/>
  <c r="W157" i="2" s="1"/>
  <c r="W157" i="21" s="1"/>
  <c r="W157" i="22" s="1"/>
  <c r="U221" i="16"/>
  <c r="K158" i="2" s="1"/>
  <c r="K158" i="21" s="1"/>
  <c r="Y221" i="16"/>
  <c r="S158" i="2" s="1"/>
  <c r="S158" i="21" s="1"/>
  <c r="AC221" i="16"/>
  <c r="AA158" i="2" s="1"/>
  <c r="AA158" i="21" s="1"/>
  <c r="T222" i="16"/>
  <c r="I160" i="2" s="1"/>
  <c r="I160" i="21" s="1"/>
  <c r="X222" i="16"/>
  <c r="Q160" i="2" s="1"/>
  <c r="Q160" i="21" s="1"/>
  <c r="Q160" i="22" s="1"/>
  <c r="AB222" i="16"/>
  <c r="Y160" i="2" s="1"/>
  <c r="Y160" i="21" s="1"/>
  <c r="V219" i="16"/>
  <c r="M156" i="2" s="1"/>
  <c r="M156" i="21" s="1"/>
  <c r="Z219" i="16"/>
  <c r="U156" i="2" s="1"/>
  <c r="U156" i="21" s="1"/>
  <c r="U156" i="22" s="1"/>
  <c r="AD219" i="16"/>
  <c r="AC156" i="2" s="1"/>
  <c r="AC156" i="21" s="1"/>
  <c r="AC156" i="22" s="1"/>
  <c r="T220" i="16"/>
  <c r="I157" i="2" s="1"/>
  <c r="I157" i="21" s="1"/>
  <c r="X220" i="16"/>
  <c r="Q157" i="2" s="1"/>
  <c r="Q157" i="21" s="1"/>
  <c r="Q157" i="22" s="1"/>
  <c r="V221" i="16"/>
  <c r="M158" i="2" s="1"/>
  <c r="M158" i="21" s="1"/>
  <c r="Z221" i="16"/>
  <c r="U158" i="2" s="1"/>
  <c r="U158" i="21" s="1"/>
  <c r="AD221" i="16"/>
  <c r="AC158" i="2" s="1"/>
  <c r="AC158" i="21" s="1"/>
  <c r="U222" i="16"/>
  <c r="K160" i="2" s="1"/>
  <c r="K160" i="21" s="1"/>
  <c r="K160" i="22" s="1"/>
  <c r="Y222" i="16"/>
  <c r="S160" i="2" s="1"/>
  <c r="S160" i="21" s="1"/>
  <c r="AC222" i="16"/>
  <c r="AA160" i="2" s="1"/>
  <c r="AA160" i="21" s="1"/>
  <c r="AA160" i="22" s="1"/>
  <c r="S219" i="16"/>
  <c r="G156" i="2" s="1"/>
  <c r="G156" i="21" s="1"/>
  <c r="G156" i="22" s="1"/>
  <c r="W219" i="16"/>
  <c r="O156" i="2" s="1"/>
  <c r="O156" i="21" s="1"/>
  <c r="O156" i="22" s="1"/>
  <c r="AA219" i="16"/>
  <c r="W156" i="2" s="1"/>
  <c r="W156" i="21" s="1"/>
  <c r="W156" i="22" s="1"/>
  <c r="U220" i="16"/>
  <c r="K157" i="2" s="1"/>
  <c r="K157" i="21" s="1"/>
  <c r="K157" i="22" s="1"/>
  <c r="Y220" i="16"/>
  <c r="S157" i="2" s="1"/>
  <c r="S157" i="21" s="1"/>
  <c r="AC220" i="16"/>
  <c r="AA157" i="2" s="1"/>
  <c r="AA157" i="21" s="1"/>
  <c r="AA157" i="22" s="1"/>
  <c r="S221" i="16"/>
  <c r="G158" i="2" s="1"/>
  <c r="G158" i="21" s="1"/>
  <c r="W221" i="16"/>
  <c r="AA221" i="16"/>
  <c r="W158" i="2" s="1"/>
  <c r="W158" i="21" s="1"/>
  <c r="V222" i="16"/>
  <c r="M160" i="2" s="1"/>
  <c r="M160" i="21" s="1"/>
  <c r="Z222" i="16"/>
  <c r="U160" i="2" s="1"/>
  <c r="U160" i="21" s="1"/>
  <c r="U160" i="22" s="1"/>
  <c r="S178" i="16"/>
  <c r="B140" i="2" s="1"/>
  <c r="B140" i="21" s="1"/>
  <c r="B140" i="22" s="1"/>
  <c r="U180" i="16"/>
  <c r="K127" i="2" s="1"/>
  <c r="K127" i="21" s="1"/>
  <c r="K127" i="22" s="1"/>
  <c r="Y180" i="16"/>
  <c r="S127" i="2" s="1"/>
  <c r="S127" i="21" s="1"/>
  <c r="AC180" i="16"/>
  <c r="AA127" i="2" s="1"/>
  <c r="AA127" i="21" s="1"/>
  <c r="AA127" i="22" s="1"/>
  <c r="S181" i="16"/>
  <c r="G128" i="2" s="1"/>
  <c r="G128" i="21" s="1"/>
  <c r="G128" i="22" s="1"/>
  <c r="W181" i="16"/>
  <c r="O128" i="2" s="1"/>
  <c r="O128" i="21" s="1"/>
  <c r="O128" i="22" s="1"/>
  <c r="AA181" i="16"/>
  <c r="W128" i="2" s="1"/>
  <c r="W128" i="21" s="1"/>
  <c r="W128" i="22" s="1"/>
  <c r="U182" i="16"/>
  <c r="K129" i="2" s="1"/>
  <c r="K129" i="21" s="1"/>
  <c r="Y182" i="16"/>
  <c r="S129" i="2" s="1"/>
  <c r="S129" i="21" s="1"/>
  <c r="AC182" i="16"/>
  <c r="AA129" i="2" s="1"/>
  <c r="AA129" i="21" s="1"/>
  <c r="T183" i="16"/>
  <c r="I131" i="2" s="1"/>
  <c r="I131" i="21" s="1"/>
  <c r="X183" i="16"/>
  <c r="Q131" i="2" s="1"/>
  <c r="Q131" i="21" s="1"/>
  <c r="Q131" i="22" s="1"/>
  <c r="AB183" i="16"/>
  <c r="Y131" i="2" s="1"/>
  <c r="Y131" i="21" s="1"/>
  <c r="V180" i="16"/>
  <c r="M127" i="2" s="1"/>
  <c r="M127" i="21" s="1"/>
  <c r="Z180" i="16"/>
  <c r="U127" i="2" s="1"/>
  <c r="U127" i="21" s="1"/>
  <c r="U127" i="22" s="1"/>
  <c r="AD180" i="16"/>
  <c r="AC127" i="2" s="1"/>
  <c r="AC127" i="21" s="1"/>
  <c r="AC127" i="22" s="1"/>
  <c r="T181" i="16"/>
  <c r="I128" i="2" s="1"/>
  <c r="I128" i="21" s="1"/>
  <c r="X181" i="16"/>
  <c r="Q128" i="2" s="1"/>
  <c r="Q128" i="21" s="1"/>
  <c r="Q128" i="22" s="1"/>
  <c r="AB181" i="16"/>
  <c r="Y128" i="2" s="1"/>
  <c r="Y128" i="21" s="1"/>
  <c r="V182" i="16"/>
  <c r="M129" i="2" s="1"/>
  <c r="M129" i="21" s="1"/>
  <c r="Z182" i="16"/>
  <c r="U129" i="2" s="1"/>
  <c r="U129" i="21" s="1"/>
  <c r="AD182" i="16"/>
  <c r="AC129" i="2" s="1"/>
  <c r="AC129" i="21" s="1"/>
  <c r="U183" i="16"/>
  <c r="K131" i="2" s="1"/>
  <c r="K131" i="21" s="1"/>
  <c r="K131" i="22" s="1"/>
  <c r="Y183" i="16"/>
  <c r="S131" i="2" s="1"/>
  <c r="S131" i="21" s="1"/>
  <c r="AC183" i="16"/>
  <c r="AA131" i="2" s="1"/>
  <c r="AA131" i="21" s="1"/>
  <c r="AA131" i="22" s="1"/>
  <c r="S180" i="16"/>
  <c r="G127" i="2" s="1"/>
  <c r="G127" i="21" s="1"/>
  <c r="G127" i="22" s="1"/>
  <c r="W180" i="16"/>
  <c r="O127" i="2" s="1"/>
  <c r="O127" i="21" s="1"/>
  <c r="O127" i="22" s="1"/>
  <c r="AA180" i="16"/>
  <c r="W127" i="2" s="1"/>
  <c r="W127" i="21" s="1"/>
  <c r="W127" i="22" s="1"/>
  <c r="U181" i="16"/>
  <c r="K128" i="2" s="1"/>
  <c r="K128" i="21" s="1"/>
  <c r="K128" i="22" s="1"/>
  <c r="Y181" i="16"/>
  <c r="S128" i="2" s="1"/>
  <c r="S128" i="21" s="1"/>
  <c r="AC181" i="16"/>
  <c r="AA128" i="2" s="1"/>
  <c r="AA128" i="21" s="1"/>
  <c r="AA128" i="22" s="1"/>
  <c r="S182" i="16"/>
  <c r="G129" i="2" s="1"/>
  <c r="G129" i="21" s="1"/>
  <c r="W182" i="16"/>
  <c r="O129" i="2" s="1"/>
  <c r="O129" i="21" s="1"/>
  <c r="AA182" i="16"/>
  <c r="W129" i="2" s="1"/>
  <c r="W129" i="21" s="1"/>
  <c r="V183" i="16"/>
  <c r="M131" i="2" s="1"/>
  <c r="M131" i="21" s="1"/>
  <c r="Z183" i="16"/>
  <c r="U131" i="2" s="1"/>
  <c r="U131" i="21" s="1"/>
  <c r="U131" i="22" s="1"/>
  <c r="S139" i="16"/>
  <c r="B111" i="2" s="1"/>
  <c r="B111" i="21" s="1"/>
  <c r="B111" i="22" s="1"/>
  <c r="U141" i="16"/>
  <c r="K98" i="2" s="1"/>
  <c r="K98" i="21" s="1"/>
  <c r="K98" i="22" s="1"/>
  <c r="Y141" i="16"/>
  <c r="S98" i="2" s="1"/>
  <c r="S98" i="21" s="1"/>
  <c r="AC141" i="16"/>
  <c r="AA98" i="2" s="1"/>
  <c r="AA98" i="21" s="1"/>
  <c r="AA98" i="22" s="1"/>
  <c r="S142" i="16"/>
  <c r="G99" i="2" s="1"/>
  <c r="G99" i="21" s="1"/>
  <c r="G99" i="22" s="1"/>
  <c r="W142" i="16"/>
  <c r="O99" i="2" s="1"/>
  <c r="O99" i="21" s="1"/>
  <c r="O99" i="22" s="1"/>
  <c r="AA142" i="16"/>
  <c r="W99" i="2" s="1"/>
  <c r="W99" i="21" s="1"/>
  <c r="W99" i="22" s="1"/>
  <c r="U143" i="16"/>
  <c r="K100" i="2" s="1"/>
  <c r="K100" i="21" s="1"/>
  <c r="Y143" i="16"/>
  <c r="S100" i="2" s="1"/>
  <c r="S100" i="21" s="1"/>
  <c r="AC143" i="16"/>
  <c r="AA100" i="2" s="1"/>
  <c r="AA100" i="21" s="1"/>
  <c r="T144" i="16"/>
  <c r="I102" i="2" s="1"/>
  <c r="I102" i="21" s="1"/>
  <c r="X144" i="16"/>
  <c r="Q102" i="2" s="1"/>
  <c r="Q102" i="21" s="1"/>
  <c r="Q102" i="22" s="1"/>
  <c r="AB144" i="16"/>
  <c r="Y102" i="2" s="1"/>
  <c r="Y102" i="21" s="1"/>
  <c r="V141" i="16"/>
  <c r="M98" i="2" s="1"/>
  <c r="M98" i="21" s="1"/>
  <c r="Z141" i="16"/>
  <c r="U98" i="2" s="1"/>
  <c r="U98" i="21" s="1"/>
  <c r="U98" i="22" s="1"/>
  <c r="AD141" i="16"/>
  <c r="AC98" i="2" s="1"/>
  <c r="AC98" i="21" s="1"/>
  <c r="AC98" i="22" s="1"/>
  <c r="T142" i="16"/>
  <c r="I99" i="2" s="1"/>
  <c r="I99" i="21" s="1"/>
  <c r="X142" i="16"/>
  <c r="Q99" i="2" s="1"/>
  <c r="Q99" i="21" s="1"/>
  <c r="Q99" i="22" s="1"/>
  <c r="AB142" i="16"/>
  <c r="Y99" i="2" s="1"/>
  <c r="Y99" i="21" s="1"/>
  <c r="V143" i="16"/>
  <c r="M100" i="2" s="1"/>
  <c r="M100" i="21" s="1"/>
  <c r="Z143" i="16"/>
  <c r="U100" i="2" s="1"/>
  <c r="U100" i="21" s="1"/>
  <c r="AD143" i="16"/>
  <c r="AC100" i="2" s="1"/>
  <c r="AC100" i="21" s="1"/>
  <c r="U144" i="16"/>
  <c r="K102" i="2" s="1"/>
  <c r="K102" i="21" s="1"/>
  <c r="K102" i="22" s="1"/>
  <c r="Y144" i="16"/>
  <c r="S102" i="2" s="1"/>
  <c r="S102" i="21" s="1"/>
  <c r="AC144" i="16"/>
  <c r="AA102" i="2" s="1"/>
  <c r="AA102" i="21" s="1"/>
  <c r="AA102" i="22" s="1"/>
  <c r="S141" i="16"/>
  <c r="G98" i="2" s="1"/>
  <c r="G98" i="21" s="1"/>
  <c r="G98" i="22" s="1"/>
  <c r="W141" i="16"/>
  <c r="O98" i="2" s="1"/>
  <c r="O98" i="21" s="1"/>
  <c r="O98" i="22" s="1"/>
  <c r="AA141" i="16"/>
  <c r="W98" i="2" s="1"/>
  <c r="W98" i="21" s="1"/>
  <c r="W98" i="22" s="1"/>
  <c r="U142" i="16"/>
  <c r="K99" i="2" s="1"/>
  <c r="K99" i="21" s="1"/>
  <c r="K99" i="22" s="1"/>
  <c r="Y142" i="16"/>
  <c r="S99" i="2" s="1"/>
  <c r="S99" i="21" s="1"/>
  <c r="AC142" i="16"/>
  <c r="AA99" i="2" s="1"/>
  <c r="AA99" i="21" s="1"/>
  <c r="AA99" i="22" s="1"/>
  <c r="S143" i="16"/>
  <c r="G100" i="2" s="1"/>
  <c r="G100" i="21" s="1"/>
  <c r="W143" i="16"/>
  <c r="AA143" i="16"/>
  <c r="W100" i="2" s="1"/>
  <c r="W100" i="21" s="1"/>
  <c r="V144" i="16"/>
  <c r="M102" i="2" s="1"/>
  <c r="M102" i="21" s="1"/>
  <c r="Z144" i="16"/>
  <c r="U102" i="2" s="1"/>
  <c r="U102" i="21" s="1"/>
  <c r="U102" i="22" s="1"/>
  <c r="S100" i="16"/>
  <c r="B82" i="2" s="1"/>
  <c r="B82" i="21" s="1"/>
  <c r="B82" i="22" s="1"/>
  <c r="V102" i="16"/>
  <c r="M69" i="2" s="1"/>
  <c r="M69" i="21" s="1"/>
  <c r="Z102" i="16"/>
  <c r="U69" i="2" s="1"/>
  <c r="U69" i="21" s="1"/>
  <c r="U69" i="22" s="1"/>
  <c r="AD102" i="16"/>
  <c r="AC69" i="2" s="1"/>
  <c r="AC69" i="21" s="1"/>
  <c r="AC69" i="22" s="1"/>
  <c r="T103" i="16"/>
  <c r="I70" i="2" s="1"/>
  <c r="I70" i="21" s="1"/>
  <c r="X103" i="16"/>
  <c r="Q70" i="2" s="1"/>
  <c r="Q70" i="21" s="1"/>
  <c r="Q70" i="22" s="1"/>
  <c r="AB103" i="16"/>
  <c r="Y70" i="2" s="1"/>
  <c r="Y70" i="21" s="1"/>
  <c r="V104" i="16"/>
  <c r="M71" i="2" s="1"/>
  <c r="M71" i="21" s="1"/>
  <c r="Z104" i="16"/>
  <c r="U71" i="2" s="1"/>
  <c r="U71" i="21" s="1"/>
  <c r="AD104" i="16"/>
  <c r="AC71" i="2" s="1"/>
  <c r="AC71" i="21" s="1"/>
  <c r="U105" i="16"/>
  <c r="K73" i="2" s="1"/>
  <c r="K73" i="21" s="1"/>
  <c r="K73" i="22" s="1"/>
  <c r="Y105" i="16"/>
  <c r="S73" i="2" s="1"/>
  <c r="S73" i="21" s="1"/>
  <c r="AC105" i="16"/>
  <c r="AA73" i="2" s="1"/>
  <c r="AA73" i="21" s="1"/>
  <c r="AA73" i="22" s="1"/>
  <c r="S102" i="16"/>
  <c r="G69" i="2" s="1"/>
  <c r="G69" i="21" s="1"/>
  <c r="G69" i="22" s="1"/>
  <c r="W102" i="16"/>
  <c r="O69" i="2" s="1"/>
  <c r="O69" i="21" s="1"/>
  <c r="O69" i="22" s="1"/>
  <c r="AA102" i="16"/>
  <c r="W69" i="2" s="1"/>
  <c r="W69" i="21" s="1"/>
  <c r="W69" i="22" s="1"/>
  <c r="U103" i="16"/>
  <c r="K70" i="2" s="1"/>
  <c r="K70" i="21" s="1"/>
  <c r="K70" i="22" s="1"/>
  <c r="Y103" i="16"/>
  <c r="S70" i="2" s="1"/>
  <c r="S70" i="21" s="1"/>
  <c r="AC103" i="16"/>
  <c r="AA70" i="2" s="1"/>
  <c r="AA70" i="21" s="1"/>
  <c r="AA70" i="22" s="1"/>
  <c r="S104" i="16"/>
  <c r="G71" i="2" s="1"/>
  <c r="G71" i="21" s="1"/>
  <c r="W104" i="16"/>
  <c r="O71" i="2" s="1"/>
  <c r="O71" i="21" s="1"/>
  <c r="AA104" i="16"/>
  <c r="W71" i="2" s="1"/>
  <c r="W71" i="21" s="1"/>
  <c r="V105" i="16"/>
  <c r="M73" i="2" s="1"/>
  <c r="M73" i="21" s="1"/>
  <c r="Z105" i="16"/>
  <c r="U73" i="2" s="1"/>
  <c r="U73" i="21" s="1"/>
  <c r="U73" i="22" s="1"/>
  <c r="AD66" i="16"/>
  <c r="AC44" i="2" s="1"/>
  <c r="T63" i="16"/>
  <c r="I40" i="2" s="1"/>
  <c r="V64" i="16"/>
  <c r="M41" i="2" s="1"/>
  <c r="X65" i="16"/>
  <c r="Q42" i="2" s="1"/>
  <c r="AA66" i="16"/>
  <c r="W44" i="2" s="1"/>
  <c r="X63" i="16"/>
  <c r="Q40" i="2" s="1"/>
  <c r="Z64" i="16"/>
  <c r="U41" i="2" s="1"/>
  <c r="AB65" i="16"/>
  <c r="Y42" i="2" s="1"/>
  <c r="T65" i="16"/>
  <c r="I42" i="2" s="1"/>
  <c r="W66" i="16"/>
  <c r="O44" i="2" s="1"/>
  <c r="AB63" i="16"/>
  <c r="Y40" i="2" s="1"/>
  <c r="AD64" i="16"/>
  <c r="AC41" i="2" s="1"/>
  <c r="S66" i="16"/>
  <c r="G44" i="2" s="1"/>
  <c r="U66" i="16"/>
  <c r="K44" i="2" s="1"/>
  <c r="S61" i="16"/>
  <c r="B53" i="2" s="1"/>
  <c r="B53" i="21" s="1"/>
  <c r="B53" i="22" s="1"/>
  <c r="U63" i="16"/>
  <c r="K40" i="2" s="1"/>
  <c r="Y63" i="16"/>
  <c r="S40" i="2" s="1"/>
  <c r="AC63" i="16"/>
  <c r="AA40" i="2" s="1"/>
  <c r="S64" i="16"/>
  <c r="G41" i="2" s="1"/>
  <c r="W64" i="16"/>
  <c r="O41" i="2" s="1"/>
  <c r="AA64" i="16"/>
  <c r="W41" i="2" s="1"/>
  <c r="U65" i="16"/>
  <c r="K42" i="2" s="1"/>
  <c r="Y65" i="16"/>
  <c r="S42" i="2" s="1"/>
  <c r="AC65" i="16"/>
  <c r="AA42" i="2" s="1"/>
  <c r="T66" i="16"/>
  <c r="I44" i="2" s="1"/>
  <c r="X66" i="16"/>
  <c r="Q44" i="2" s="1"/>
  <c r="AB66" i="16"/>
  <c r="Y44" i="2" s="1"/>
  <c r="V63" i="16"/>
  <c r="M40" i="2" s="1"/>
  <c r="Z63" i="16"/>
  <c r="U40" i="2" s="1"/>
  <c r="AD63" i="16"/>
  <c r="AC40" i="2" s="1"/>
  <c r="T64" i="16"/>
  <c r="I41" i="2" s="1"/>
  <c r="X64" i="16"/>
  <c r="Q41" i="2" s="1"/>
  <c r="AB64" i="16"/>
  <c r="Y41" i="2" s="1"/>
  <c r="V65" i="16"/>
  <c r="M42" i="2" s="1"/>
  <c r="Z65" i="16"/>
  <c r="U42" i="2" s="1"/>
  <c r="AD65" i="16"/>
  <c r="AC42" i="2" s="1"/>
  <c r="Y66" i="16"/>
  <c r="S44" i="2" s="1"/>
  <c r="AC66" i="16"/>
  <c r="AA44" i="2" s="1"/>
  <c r="S63" i="16"/>
  <c r="G40" i="2" s="1"/>
  <c r="W63" i="16"/>
  <c r="O40" i="2" s="1"/>
  <c r="AA63" i="16"/>
  <c r="W40" i="2" s="1"/>
  <c r="U64" i="16"/>
  <c r="K41" i="2" s="1"/>
  <c r="Y64" i="16"/>
  <c r="S41" i="2" s="1"/>
  <c r="AC64" i="16"/>
  <c r="AA41" i="2" s="1"/>
  <c r="S65" i="16"/>
  <c r="G42" i="2" s="1"/>
  <c r="W65" i="16"/>
  <c r="O42" i="2" s="1"/>
  <c r="AA65" i="16"/>
  <c r="W42" i="2" s="1"/>
  <c r="V66" i="16"/>
  <c r="M44" i="2" s="1"/>
  <c r="Z66" i="16"/>
  <c r="U44" i="2" s="1"/>
  <c r="P24" i="16"/>
  <c r="P30" i="16"/>
  <c r="I195" i="22" l="1"/>
  <c r="M276" i="22"/>
  <c r="O286" i="22" s="1"/>
  <c r="O286" i="21"/>
  <c r="S276" i="22"/>
  <c r="U286" i="22" s="1"/>
  <c r="U286" i="21"/>
  <c r="Y276" i="22"/>
  <c r="AA286" i="22" s="1"/>
  <c r="AA286" i="21"/>
  <c r="S273" i="22"/>
  <c r="U283" i="22" s="1"/>
  <c r="U283" i="21"/>
  <c r="Y273" i="22"/>
  <c r="AA283" i="22" s="1"/>
  <c r="AA283" i="21"/>
  <c r="I276" i="22"/>
  <c r="I286" i="21"/>
  <c r="AE276" i="21"/>
  <c r="X379" i="16"/>
  <c r="X380" i="16" s="1"/>
  <c r="X381" i="16" s="1"/>
  <c r="Q273" i="2"/>
  <c r="Q273" i="21" s="1"/>
  <c r="Q273" i="22" s="1"/>
  <c r="Q277" i="22" s="1"/>
  <c r="Q278" i="22" s="1"/>
  <c r="Q279" i="22" s="1"/>
  <c r="M272" i="22"/>
  <c r="O282" i="22" s="1"/>
  <c r="O282" i="21"/>
  <c r="S272" i="22"/>
  <c r="U282" i="22" s="1"/>
  <c r="U282" i="21"/>
  <c r="I272" i="22"/>
  <c r="I282" i="21"/>
  <c r="AE272" i="21"/>
  <c r="I273" i="22"/>
  <c r="I283" i="21"/>
  <c r="Y272" i="22"/>
  <c r="AA282" i="22" s="1"/>
  <c r="AA282" i="21"/>
  <c r="M273" i="22"/>
  <c r="M247" i="22"/>
  <c r="O257" i="22" s="1"/>
  <c r="O257" i="21"/>
  <c r="Y244" i="22"/>
  <c r="AA254" i="22" s="1"/>
  <c r="AA254" i="21"/>
  <c r="I247" i="22"/>
  <c r="AE247" i="21"/>
  <c r="I257" i="21"/>
  <c r="S243" i="22"/>
  <c r="U253" i="22" s="1"/>
  <c r="U253" i="21"/>
  <c r="I243" i="22"/>
  <c r="I253" i="21"/>
  <c r="AE243" i="21"/>
  <c r="S244" i="22"/>
  <c r="U254" i="22" s="1"/>
  <c r="U254" i="21"/>
  <c r="M243" i="22"/>
  <c r="O253" i="22" s="1"/>
  <c r="O253" i="21"/>
  <c r="I244" i="22"/>
  <c r="I254" i="21"/>
  <c r="AE244" i="21"/>
  <c r="Y247" i="22"/>
  <c r="AA257" i="22" s="1"/>
  <c r="AA257" i="21"/>
  <c r="S247" i="22"/>
  <c r="U257" i="22" s="1"/>
  <c r="U257" i="21"/>
  <c r="M244" i="22"/>
  <c r="O254" i="22" s="1"/>
  <c r="O254" i="21"/>
  <c r="Y243" i="22"/>
  <c r="AA253" i="22" s="1"/>
  <c r="AA253" i="21"/>
  <c r="M218" i="22"/>
  <c r="O228" i="22" s="1"/>
  <c r="O228" i="21"/>
  <c r="S218" i="22"/>
  <c r="U228" i="22" s="1"/>
  <c r="U228" i="21"/>
  <c r="Y214" i="22"/>
  <c r="AA224" i="22" s="1"/>
  <c r="AA224" i="21"/>
  <c r="Y218" i="22"/>
  <c r="AA228" i="22" s="1"/>
  <c r="AA228" i="21"/>
  <c r="S215" i="22"/>
  <c r="U225" i="22" s="1"/>
  <c r="U225" i="21"/>
  <c r="Y215" i="22"/>
  <c r="AA225" i="22" s="1"/>
  <c r="AA225" i="21"/>
  <c r="I214" i="22"/>
  <c r="I224" i="21"/>
  <c r="AE214" i="21"/>
  <c r="I218" i="22"/>
  <c r="I228" i="21"/>
  <c r="AE218" i="21"/>
  <c r="M214" i="22"/>
  <c r="O224" i="22" s="1"/>
  <c r="O224" i="21"/>
  <c r="I215" i="22"/>
  <c r="I225" i="21"/>
  <c r="AE215" i="21"/>
  <c r="M215" i="22"/>
  <c r="O225" i="22" s="1"/>
  <c r="O225" i="21"/>
  <c r="S214" i="22"/>
  <c r="U224" i="22" s="1"/>
  <c r="U224" i="21"/>
  <c r="M189" i="22"/>
  <c r="O199" i="22" s="1"/>
  <c r="O199" i="21"/>
  <c r="Y186" i="22"/>
  <c r="AA196" i="22" s="1"/>
  <c r="AA196" i="21"/>
  <c r="I195" i="21"/>
  <c r="S186" i="22"/>
  <c r="U196" i="22" s="1"/>
  <c r="U196" i="21"/>
  <c r="M185" i="22"/>
  <c r="O195" i="22" s="1"/>
  <c r="O195" i="21"/>
  <c r="Y185" i="22"/>
  <c r="AA195" i="22" s="1"/>
  <c r="AA195" i="21"/>
  <c r="M186" i="22"/>
  <c r="O196" i="22" s="1"/>
  <c r="O196" i="21"/>
  <c r="AE185" i="21"/>
  <c r="I186" i="22"/>
  <c r="I196" i="21"/>
  <c r="AE186" i="21"/>
  <c r="Y189" i="22"/>
  <c r="AA199" i="22" s="1"/>
  <c r="AA199" i="21"/>
  <c r="S185" i="22"/>
  <c r="U195" i="22" s="1"/>
  <c r="U195" i="21"/>
  <c r="S189" i="22"/>
  <c r="U199" i="22" s="1"/>
  <c r="U199" i="21"/>
  <c r="I189" i="22"/>
  <c r="I199" i="21"/>
  <c r="AE189" i="21"/>
  <c r="M160" i="22"/>
  <c r="O170" i="22" s="1"/>
  <c r="O170" i="21"/>
  <c r="M156" i="22"/>
  <c r="O166" i="22" s="1"/>
  <c r="O166" i="21"/>
  <c r="I156" i="22"/>
  <c r="I166" i="21"/>
  <c r="AE156" i="21"/>
  <c r="S157" i="22"/>
  <c r="U167" i="22" s="1"/>
  <c r="U167" i="21"/>
  <c r="I157" i="22"/>
  <c r="I167" i="21"/>
  <c r="AE157" i="21"/>
  <c r="Y160" i="22"/>
  <c r="AA170" i="22" s="1"/>
  <c r="AA170" i="21"/>
  <c r="I161" i="21"/>
  <c r="I162" i="21" s="1"/>
  <c r="I163" i="21" s="1"/>
  <c r="Y156" i="22"/>
  <c r="AA166" i="22" s="1"/>
  <c r="AA166" i="21"/>
  <c r="M157" i="22"/>
  <c r="O167" i="22" s="1"/>
  <c r="O167" i="21"/>
  <c r="S160" i="22"/>
  <c r="U170" i="22" s="1"/>
  <c r="U170" i="21"/>
  <c r="I160" i="22"/>
  <c r="I170" i="21"/>
  <c r="AE160" i="21"/>
  <c r="S156" i="22"/>
  <c r="U166" i="22" s="1"/>
  <c r="U166" i="21"/>
  <c r="Y157" i="22"/>
  <c r="AA167" i="22" s="1"/>
  <c r="AA167" i="21"/>
  <c r="S131" i="22"/>
  <c r="U141" i="22" s="1"/>
  <c r="U141" i="21"/>
  <c r="M131" i="22"/>
  <c r="O141" i="22" s="1"/>
  <c r="O141" i="21"/>
  <c r="Y128" i="22"/>
  <c r="AA138" i="22" s="1"/>
  <c r="AA138" i="21"/>
  <c r="I131" i="22"/>
  <c r="I141" i="21"/>
  <c r="AE131" i="21"/>
  <c r="S127" i="22"/>
  <c r="U137" i="22" s="1"/>
  <c r="U137" i="21"/>
  <c r="I127" i="22"/>
  <c r="I137" i="21"/>
  <c r="AE127" i="21"/>
  <c r="S128" i="22"/>
  <c r="U138" i="22" s="1"/>
  <c r="U138" i="21"/>
  <c r="M127" i="22"/>
  <c r="O137" i="21"/>
  <c r="Y127" i="22"/>
  <c r="AA137" i="22" s="1"/>
  <c r="AA137" i="21"/>
  <c r="O137" i="22"/>
  <c r="I132" i="21"/>
  <c r="I133" i="21" s="1"/>
  <c r="I134" i="21" s="1"/>
  <c r="I128" i="22"/>
  <c r="I138" i="21"/>
  <c r="AE128" i="21"/>
  <c r="Y131" i="22"/>
  <c r="AA141" i="22" s="1"/>
  <c r="AA141" i="21"/>
  <c r="M128" i="22"/>
  <c r="O138" i="22" s="1"/>
  <c r="O138" i="21"/>
  <c r="S99" i="22"/>
  <c r="U109" i="22" s="1"/>
  <c r="U109" i="21"/>
  <c r="M98" i="22"/>
  <c r="O108" i="22" s="1"/>
  <c r="O108" i="21"/>
  <c r="Q103" i="22"/>
  <c r="Q104" i="22" s="1"/>
  <c r="Q105" i="22" s="1"/>
  <c r="I99" i="22"/>
  <c r="I109" i="21"/>
  <c r="AE99" i="21"/>
  <c r="Y102" i="22"/>
  <c r="AA112" i="22" s="1"/>
  <c r="AA112" i="21"/>
  <c r="M99" i="22"/>
  <c r="O109" i="22" s="1"/>
  <c r="O109" i="21"/>
  <c r="S102" i="22"/>
  <c r="U112" i="22" s="1"/>
  <c r="U112" i="21"/>
  <c r="I98" i="22"/>
  <c r="I108" i="21"/>
  <c r="AE98" i="21"/>
  <c r="Y98" i="22"/>
  <c r="AA108" i="22" s="1"/>
  <c r="AA108" i="21"/>
  <c r="M102" i="22"/>
  <c r="O112" i="22" s="1"/>
  <c r="O112" i="21"/>
  <c r="Y99" i="22"/>
  <c r="AA109" i="22" s="1"/>
  <c r="AA109" i="21"/>
  <c r="I102" i="22"/>
  <c r="AE102" i="21"/>
  <c r="I112" i="21"/>
  <c r="S98" i="22"/>
  <c r="U108" i="22" s="1"/>
  <c r="U108" i="21"/>
  <c r="Q103" i="21"/>
  <c r="Q104" i="21" s="1"/>
  <c r="Q105" i="21" s="1"/>
  <c r="S73" i="22"/>
  <c r="U83" i="22" s="1"/>
  <c r="U83" i="21"/>
  <c r="M73" i="22"/>
  <c r="O83" i="22" s="1"/>
  <c r="O83" i="21"/>
  <c r="Y70" i="22"/>
  <c r="AA80" i="22" s="1"/>
  <c r="AA80" i="21"/>
  <c r="Y73" i="22"/>
  <c r="AA83" i="22" s="1"/>
  <c r="AA83" i="21"/>
  <c r="S69" i="22"/>
  <c r="U79" i="22" s="1"/>
  <c r="U79" i="21"/>
  <c r="I73" i="22"/>
  <c r="AE73" i="21"/>
  <c r="I83" i="21"/>
  <c r="AE69" i="21"/>
  <c r="S70" i="22"/>
  <c r="U80" i="21"/>
  <c r="M69" i="22"/>
  <c r="O79" i="22" s="1"/>
  <c r="O79" i="21"/>
  <c r="U80" i="22"/>
  <c r="I79" i="21"/>
  <c r="I70" i="22"/>
  <c r="I80" i="21"/>
  <c r="AE70" i="21"/>
  <c r="Y69" i="22"/>
  <c r="AA79" i="22" s="1"/>
  <c r="AA79" i="21"/>
  <c r="M70" i="22"/>
  <c r="O80" i="22" s="1"/>
  <c r="O80" i="21"/>
  <c r="I79" i="22"/>
  <c r="X223" i="16"/>
  <c r="X224" i="16" s="1"/>
  <c r="X225" i="16" s="1"/>
  <c r="AC274" i="22"/>
  <c r="AC277" i="22" s="1"/>
  <c r="AC278" i="22" s="1"/>
  <c r="AC279" i="22" s="1"/>
  <c r="AC277" i="21"/>
  <c r="AC278" i="21" s="1"/>
  <c r="AC279" i="21" s="1"/>
  <c r="S274" i="22"/>
  <c r="U284" i="21"/>
  <c r="S277" i="21"/>
  <c r="G274" i="22"/>
  <c r="I284" i="21"/>
  <c r="AE274" i="21"/>
  <c r="G277" i="21"/>
  <c r="G278" i="21" s="1"/>
  <c r="U274" i="22"/>
  <c r="U277" i="22" s="1"/>
  <c r="U278" i="22" s="1"/>
  <c r="U279" i="22" s="1"/>
  <c r="U277" i="21"/>
  <c r="U278" i="21" s="1"/>
  <c r="U279" i="21" s="1"/>
  <c r="T379" i="16"/>
  <c r="K274" i="22"/>
  <c r="K277" i="22" s="1"/>
  <c r="K278" i="22" s="1"/>
  <c r="K279" i="22" s="1"/>
  <c r="K277" i="21"/>
  <c r="K278" i="21" s="1"/>
  <c r="K279" i="21" s="1"/>
  <c r="O274" i="22"/>
  <c r="O277" i="22" s="1"/>
  <c r="O278" i="22" s="1"/>
  <c r="O279" i="22" s="1"/>
  <c r="O277" i="21"/>
  <c r="O278" i="21" s="1"/>
  <c r="O279" i="21" s="1"/>
  <c r="AA274" i="22"/>
  <c r="AA277" i="22" s="1"/>
  <c r="AA278" i="22" s="1"/>
  <c r="AA279" i="22" s="1"/>
  <c r="AA277" i="21"/>
  <c r="AA278" i="21" s="1"/>
  <c r="AA279" i="21" s="1"/>
  <c r="M274" i="22"/>
  <c r="M277" i="21"/>
  <c r="O284" i="21"/>
  <c r="Y274" i="22"/>
  <c r="AA284" i="21"/>
  <c r="Y277" i="21"/>
  <c r="W274" i="22"/>
  <c r="W277" i="22" s="1"/>
  <c r="W278" i="22" s="1"/>
  <c r="W279" i="22" s="1"/>
  <c r="W277" i="21"/>
  <c r="W278" i="21" s="1"/>
  <c r="W279" i="21" s="1"/>
  <c r="I274" i="22"/>
  <c r="I277" i="21"/>
  <c r="I278" i="21" s="1"/>
  <c r="I279" i="21" s="1"/>
  <c r="U245" i="22"/>
  <c r="U248" i="22" s="1"/>
  <c r="U249" i="22" s="1"/>
  <c r="U250" i="22" s="1"/>
  <c r="U248" i="21"/>
  <c r="U249" i="21" s="1"/>
  <c r="U250" i="21" s="1"/>
  <c r="M245" i="22"/>
  <c r="O255" i="21"/>
  <c r="M248" i="21"/>
  <c r="K245" i="22"/>
  <c r="K248" i="22" s="1"/>
  <c r="K249" i="22" s="1"/>
  <c r="K250" i="22" s="1"/>
  <c r="K248" i="21"/>
  <c r="K249" i="21" s="1"/>
  <c r="K250" i="21" s="1"/>
  <c r="Q245" i="22"/>
  <c r="Q248" i="22" s="1"/>
  <c r="Q249" i="22" s="1"/>
  <c r="Q250" i="22" s="1"/>
  <c r="Q248" i="21"/>
  <c r="Q249" i="21" s="1"/>
  <c r="Q250" i="21" s="1"/>
  <c r="O245" i="22"/>
  <c r="O248" i="22" s="1"/>
  <c r="O249" i="22" s="1"/>
  <c r="O250" i="22" s="1"/>
  <c r="O248" i="21"/>
  <c r="O249" i="21" s="1"/>
  <c r="O250" i="21" s="1"/>
  <c r="G245" i="22"/>
  <c r="I255" i="21"/>
  <c r="G248" i="21"/>
  <c r="G249" i="21" s="1"/>
  <c r="AE245" i="21"/>
  <c r="W245" i="22"/>
  <c r="W248" i="22" s="1"/>
  <c r="W249" i="22" s="1"/>
  <c r="W250" i="22" s="1"/>
  <c r="W248" i="21"/>
  <c r="W249" i="21" s="1"/>
  <c r="W250" i="21" s="1"/>
  <c r="AC245" i="22"/>
  <c r="AC248" i="22" s="1"/>
  <c r="AC249" i="22" s="1"/>
  <c r="AC250" i="22" s="1"/>
  <c r="AC248" i="21"/>
  <c r="AC249" i="21" s="1"/>
  <c r="AC250" i="21" s="1"/>
  <c r="AA245" i="22"/>
  <c r="AA248" i="22" s="1"/>
  <c r="AA249" i="22" s="1"/>
  <c r="AA250" i="22" s="1"/>
  <c r="AA248" i="21"/>
  <c r="AA249" i="21" s="1"/>
  <c r="AA250" i="21" s="1"/>
  <c r="S245" i="22"/>
  <c r="S248" i="21"/>
  <c r="U255" i="21"/>
  <c r="I245" i="22"/>
  <c r="I248" i="22" s="1"/>
  <c r="I249" i="22" s="1"/>
  <c r="I250" i="22" s="1"/>
  <c r="I248" i="21"/>
  <c r="I249" i="21" s="1"/>
  <c r="I250" i="21" s="1"/>
  <c r="Y245" i="22"/>
  <c r="Y248" i="21"/>
  <c r="AA255" i="21"/>
  <c r="M216" i="22"/>
  <c r="O226" i="21"/>
  <c r="M219" i="21"/>
  <c r="K216" i="22"/>
  <c r="K219" i="22" s="1"/>
  <c r="K220" i="22" s="1"/>
  <c r="K221" i="22" s="1"/>
  <c r="K219" i="21"/>
  <c r="K220" i="21" s="1"/>
  <c r="K221" i="21" s="1"/>
  <c r="I216" i="22"/>
  <c r="I219" i="21"/>
  <c r="I220" i="21" s="1"/>
  <c r="I221" i="21" s="1"/>
  <c r="W216" i="22"/>
  <c r="W219" i="22" s="1"/>
  <c r="W220" i="22" s="1"/>
  <c r="W221" i="22" s="1"/>
  <c r="W219" i="21"/>
  <c r="W220" i="21" s="1"/>
  <c r="W221" i="21" s="1"/>
  <c r="Q216" i="22"/>
  <c r="Q219" i="22" s="1"/>
  <c r="Q220" i="22" s="1"/>
  <c r="Q221" i="22" s="1"/>
  <c r="Q219" i="21"/>
  <c r="Q220" i="21" s="1"/>
  <c r="Q221" i="21" s="1"/>
  <c r="O216" i="22"/>
  <c r="O219" i="22" s="1"/>
  <c r="O220" i="22" s="1"/>
  <c r="O221" i="22" s="1"/>
  <c r="O219" i="21"/>
  <c r="O220" i="21" s="1"/>
  <c r="O221" i="21" s="1"/>
  <c r="AC216" i="22"/>
  <c r="AC219" i="22" s="1"/>
  <c r="AC220" i="22" s="1"/>
  <c r="AC221" i="22" s="1"/>
  <c r="AC219" i="21"/>
  <c r="AC220" i="21" s="1"/>
  <c r="AC221" i="21" s="1"/>
  <c r="S216" i="22"/>
  <c r="S219" i="21"/>
  <c r="U226" i="21"/>
  <c r="G216" i="22"/>
  <c r="I226" i="21"/>
  <c r="AE216" i="21"/>
  <c r="G219" i="21"/>
  <c r="G220" i="21" s="1"/>
  <c r="U216" i="22"/>
  <c r="U219" i="22" s="1"/>
  <c r="U220" i="22" s="1"/>
  <c r="U221" i="22" s="1"/>
  <c r="U219" i="21"/>
  <c r="U220" i="21" s="1"/>
  <c r="U221" i="21" s="1"/>
  <c r="AA216" i="22"/>
  <c r="AA219" i="22" s="1"/>
  <c r="AA220" i="22" s="1"/>
  <c r="AA221" i="22" s="1"/>
  <c r="AA219" i="21"/>
  <c r="AA220" i="21" s="1"/>
  <c r="AA221" i="21" s="1"/>
  <c r="Y216" i="22"/>
  <c r="AA226" i="21"/>
  <c r="Y219" i="21"/>
  <c r="S187" i="22"/>
  <c r="U197" i="21"/>
  <c r="S190" i="21"/>
  <c r="K187" i="22"/>
  <c r="K190" i="22" s="1"/>
  <c r="K191" i="22" s="1"/>
  <c r="K192" i="22" s="1"/>
  <c r="K190" i="21"/>
  <c r="K191" i="21" s="1"/>
  <c r="K192" i="21" s="1"/>
  <c r="W187" i="22"/>
  <c r="W190" i="22" s="1"/>
  <c r="W191" i="22" s="1"/>
  <c r="W192" i="22" s="1"/>
  <c r="W190" i="21"/>
  <c r="W191" i="21" s="1"/>
  <c r="W192" i="21" s="1"/>
  <c r="AC187" i="22"/>
  <c r="AC190" i="22" s="1"/>
  <c r="AC191" i="22" s="1"/>
  <c r="AC192" i="22" s="1"/>
  <c r="AC190" i="21"/>
  <c r="AC191" i="21" s="1"/>
  <c r="AC192" i="21" s="1"/>
  <c r="AA187" i="22"/>
  <c r="AA190" i="22" s="1"/>
  <c r="AA191" i="22" s="1"/>
  <c r="AA192" i="22" s="1"/>
  <c r="AA190" i="21"/>
  <c r="AA191" i="21" s="1"/>
  <c r="AA192" i="21" s="1"/>
  <c r="O187" i="22"/>
  <c r="O190" i="22" s="1"/>
  <c r="O191" i="22" s="1"/>
  <c r="O192" i="22" s="1"/>
  <c r="O190" i="21"/>
  <c r="O191" i="21" s="1"/>
  <c r="O192" i="21" s="1"/>
  <c r="U187" i="22"/>
  <c r="U190" i="22" s="1"/>
  <c r="U191" i="22" s="1"/>
  <c r="U192" i="22" s="1"/>
  <c r="U190" i="21"/>
  <c r="U191" i="21" s="1"/>
  <c r="U192" i="21" s="1"/>
  <c r="Y187" i="22"/>
  <c r="AA197" i="21"/>
  <c r="Y190" i="21"/>
  <c r="G187" i="22"/>
  <c r="I197" i="21"/>
  <c r="G190" i="21"/>
  <c r="G191" i="21" s="1"/>
  <c r="AE187" i="21"/>
  <c r="M187" i="22"/>
  <c r="O197" i="21"/>
  <c r="M190" i="21"/>
  <c r="I187" i="22"/>
  <c r="I190" i="22" s="1"/>
  <c r="I191" i="22" s="1"/>
  <c r="I192" i="22" s="1"/>
  <c r="I190" i="21"/>
  <c r="I191" i="21" s="1"/>
  <c r="I192" i="21" s="1"/>
  <c r="Q187" i="22"/>
  <c r="Q190" i="22" s="1"/>
  <c r="Q191" i="22" s="1"/>
  <c r="Q192" i="22" s="1"/>
  <c r="Q190" i="21"/>
  <c r="Q191" i="21" s="1"/>
  <c r="Q192" i="21" s="1"/>
  <c r="AB106" i="16"/>
  <c r="AB107" i="16" s="1"/>
  <c r="AB108" i="16" s="1"/>
  <c r="M158" i="22"/>
  <c r="M161" i="21"/>
  <c r="AA158" i="22"/>
  <c r="AA161" i="22" s="1"/>
  <c r="AA162" i="22" s="1"/>
  <c r="AA163" i="22" s="1"/>
  <c r="AA161" i="21"/>
  <c r="AA162" i="21" s="1"/>
  <c r="AA163" i="21" s="1"/>
  <c r="Y158" i="22"/>
  <c r="AA168" i="21"/>
  <c r="Y161" i="21"/>
  <c r="Q158" i="22"/>
  <c r="Q161" i="22" s="1"/>
  <c r="Q162" i="22" s="1"/>
  <c r="Q163" i="22" s="1"/>
  <c r="Q161" i="21"/>
  <c r="Q162" i="21" s="1"/>
  <c r="Q163" i="21" s="1"/>
  <c r="G158" i="22"/>
  <c r="I168" i="21"/>
  <c r="G161" i="21"/>
  <c r="G162" i="21" s="1"/>
  <c r="W158" i="22"/>
  <c r="W161" i="22" s="1"/>
  <c r="W162" i="22" s="1"/>
  <c r="W163" i="22" s="1"/>
  <c r="W161" i="21"/>
  <c r="W162" i="21" s="1"/>
  <c r="W163" i="21" s="1"/>
  <c r="AC158" i="22"/>
  <c r="AC161" i="22" s="1"/>
  <c r="AC162" i="22" s="1"/>
  <c r="AC163" i="22" s="1"/>
  <c r="AC161" i="21"/>
  <c r="AC162" i="21" s="1"/>
  <c r="AC163" i="21" s="1"/>
  <c r="S158" i="22"/>
  <c r="S161" i="21"/>
  <c r="U168" i="21"/>
  <c r="W223" i="16"/>
  <c r="W224" i="16" s="1"/>
  <c r="W225" i="16" s="1"/>
  <c r="O158" i="2"/>
  <c r="O158" i="21" s="1"/>
  <c r="U158" i="22"/>
  <c r="U161" i="22" s="1"/>
  <c r="U162" i="22" s="1"/>
  <c r="U163" i="22" s="1"/>
  <c r="U161" i="21"/>
  <c r="U162" i="21" s="1"/>
  <c r="U163" i="21" s="1"/>
  <c r="AD223" i="16"/>
  <c r="AD224" i="16" s="1"/>
  <c r="AD225" i="16" s="1"/>
  <c r="K158" i="22"/>
  <c r="K161" i="22" s="1"/>
  <c r="K162" i="22" s="1"/>
  <c r="K163" i="22" s="1"/>
  <c r="K161" i="21"/>
  <c r="K162" i="21" s="1"/>
  <c r="K163" i="21" s="1"/>
  <c r="W129" i="22"/>
  <c r="W132" i="21"/>
  <c r="W133" i="21" s="1"/>
  <c r="W134" i="21" s="1"/>
  <c r="AC129" i="22"/>
  <c r="AC132" i="22" s="1"/>
  <c r="AC133" i="22" s="1"/>
  <c r="AC134" i="22" s="1"/>
  <c r="AC132" i="21"/>
  <c r="AC133" i="21" s="1"/>
  <c r="AC134" i="21" s="1"/>
  <c r="AA129" i="22"/>
  <c r="AA132" i="22" s="1"/>
  <c r="AA133" i="22" s="1"/>
  <c r="AA134" i="22" s="1"/>
  <c r="AA132" i="21"/>
  <c r="AA133" i="21" s="1"/>
  <c r="AA134" i="21" s="1"/>
  <c r="O129" i="22"/>
  <c r="O132" i="21"/>
  <c r="O133" i="21" s="1"/>
  <c r="O134" i="21" s="1"/>
  <c r="U129" i="22"/>
  <c r="U132" i="22" s="1"/>
  <c r="U133" i="22" s="1"/>
  <c r="U134" i="22" s="1"/>
  <c r="U132" i="21"/>
  <c r="U133" i="21" s="1"/>
  <c r="U134" i="21" s="1"/>
  <c r="S129" i="22"/>
  <c r="S132" i="21"/>
  <c r="U139" i="21"/>
  <c r="G129" i="22"/>
  <c r="I139" i="21"/>
  <c r="G132" i="21"/>
  <c r="G133" i="21" s="1"/>
  <c r="AE129" i="21"/>
  <c r="M129" i="22"/>
  <c r="O139" i="21"/>
  <c r="M132" i="21"/>
  <c r="Y129" i="22"/>
  <c r="Y132" i="21"/>
  <c r="AA139" i="21"/>
  <c r="Q129" i="22"/>
  <c r="Q132" i="22" s="1"/>
  <c r="Q133" i="22" s="1"/>
  <c r="Q134" i="22" s="1"/>
  <c r="Q132" i="21"/>
  <c r="Q133" i="21" s="1"/>
  <c r="Q134" i="21" s="1"/>
  <c r="K129" i="22"/>
  <c r="K132" i="22" s="1"/>
  <c r="K133" i="22" s="1"/>
  <c r="K134" i="22" s="1"/>
  <c r="K132" i="21"/>
  <c r="K133" i="21" s="1"/>
  <c r="K134" i="21" s="1"/>
  <c r="AC100" i="22"/>
  <c r="AC103" i="22" s="1"/>
  <c r="AC104" i="22" s="1"/>
  <c r="AC105" i="22" s="1"/>
  <c r="AC103" i="21"/>
  <c r="AC104" i="21" s="1"/>
  <c r="AC105" i="21" s="1"/>
  <c r="W145" i="16"/>
  <c r="W146" i="16" s="1"/>
  <c r="W147" i="16" s="1"/>
  <c r="O100" i="2"/>
  <c r="O100" i="21" s="1"/>
  <c r="AE100" i="21" s="1"/>
  <c r="U100" i="22"/>
  <c r="U103" i="22" s="1"/>
  <c r="U104" i="22" s="1"/>
  <c r="U105" i="22" s="1"/>
  <c r="U103" i="21"/>
  <c r="U104" i="21" s="1"/>
  <c r="U105" i="21" s="1"/>
  <c r="S100" i="22"/>
  <c r="U110" i="21"/>
  <c r="S103" i="21"/>
  <c r="AA100" i="22"/>
  <c r="AA103" i="22" s="1"/>
  <c r="AA104" i="22" s="1"/>
  <c r="AA105" i="22" s="1"/>
  <c r="AA103" i="21"/>
  <c r="AA104" i="21" s="1"/>
  <c r="AA105" i="21" s="1"/>
  <c r="G100" i="22"/>
  <c r="I110" i="21"/>
  <c r="G103" i="21"/>
  <c r="G104" i="21" s="1"/>
  <c r="M100" i="22"/>
  <c r="M103" i="21"/>
  <c r="K100" i="22"/>
  <c r="K103" i="22" s="1"/>
  <c r="K104" i="22" s="1"/>
  <c r="K105" i="22" s="1"/>
  <c r="K103" i="21"/>
  <c r="K104" i="21" s="1"/>
  <c r="K105" i="21" s="1"/>
  <c r="W100" i="22"/>
  <c r="W103" i="22" s="1"/>
  <c r="W104" i="22" s="1"/>
  <c r="W105" i="22" s="1"/>
  <c r="W103" i="21"/>
  <c r="W104" i="21" s="1"/>
  <c r="W105" i="21" s="1"/>
  <c r="I100" i="22"/>
  <c r="I103" i="21"/>
  <c r="I104" i="21" s="1"/>
  <c r="I105" i="21" s="1"/>
  <c r="Y100" i="22"/>
  <c r="Y103" i="21"/>
  <c r="AA110" i="21"/>
  <c r="I71" i="22"/>
  <c r="I74" i="21"/>
  <c r="I75" i="21" s="1"/>
  <c r="I76" i="21" s="1"/>
  <c r="Q71" i="22"/>
  <c r="Q74" i="22" s="1"/>
  <c r="Q75" i="22" s="1"/>
  <c r="Q76" i="22" s="1"/>
  <c r="Q74" i="21"/>
  <c r="Q75" i="21" s="1"/>
  <c r="Q76" i="21" s="1"/>
  <c r="AC71" i="22"/>
  <c r="AC74" i="22" s="1"/>
  <c r="AC75" i="22" s="1"/>
  <c r="AC76" i="22" s="1"/>
  <c r="AC74" i="21"/>
  <c r="AC75" i="21" s="1"/>
  <c r="AC76" i="21" s="1"/>
  <c r="S71" i="22"/>
  <c r="U81" i="21"/>
  <c r="S74" i="21"/>
  <c r="AA71" i="22"/>
  <c r="AA74" i="22" s="1"/>
  <c r="AA75" i="22" s="1"/>
  <c r="AA76" i="22" s="1"/>
  <c r="AA74" i="21"/>
  <c r="AA75" i="21" s="1"/>
  <c r="AA76" i="21" s="1"/>
  <c r="K71" i="22"/>
  <c r="K74" i="22" s="1"/>
  <c r="K75" i="22" s="1"/>
  <c r="K76" i="22" s="1"/>
  <c r="K74" i="21"/>
  <c r="K75" i="21" s="1"/>
  <c r="K76" i="21" s="1"/>
  <c r="W71" i="22"/>
  <c r="W74" i="22" s="1"/>
  <c r="W75" i="22" s="1"/>
  <c r="W76" i="22" s="1"/>
  <c r="W74" i="21"/>
  <c r="W75" i="21" s="1"/>
  <c r="W76" i="21" s="1"/>
  <c r="O71" i="22"/>
  <c r="O74" i="22" s="1"/>
  <c r="O75" i="22" s="1"/>
  <c r="O76" i="22" s="1"/>
  <c r="O74" i="21"/>
  <c r="O75" i="21" s="1"/>
  <c r="O76" i="21" s="1"/>
  <c r="U71" i="22"/>
  <c r="U74" i="22" s="1"/>
  <c r="U75" i="22" s="1"/>
  <c r="U76" i="22" s="1"/>
  <c r="U74" i="21"/>
  <c r="U75" i="21" s="1"/>
  <c r="U76" i="21" s="1"/>
  <c r="G71" i="22"/>
  <c r="I81" i="21"/>
  <c r="G74" i="21"/>
  <c r="G75" i="21" s="1"/>
  <c r="AE71" i="21"/>
  <c r="M71" i="22"/>
  <c r="O81" i="21"/>
  <c r="M74" i="21"/>
  <c r="Y71" i="22"/>
  <c r="Y74" i="21"/>
  <c r="AA81" i="21"/>
  <c r="U44" i="21"/>
  <c r="U44" i="22" s="1"/>
  <c r="U40" i="21"/>
  <c r="U40" i="22" s="1"/>
  <c r="AC44" i="21"/>
  <c r="AC44" i="22" s="1"/>
  <c r="AA41" i="21"/>
  <c r="AA41" i="22" s="1"/>
  <c r="O40" i="21"/>
  <c r="O40" i="22" s="1"/>
  <c r="Q41" i="21"/>
  <c r="Q41" i="22" s="1"/>
  <c r="AA42" i="21"/>
  <c r="AA42" i="22" s="1"/>
  <c r="O41" i="21"/>
  <c r="O41" i="22" s="1"/>
  <c r="K40" i="21"/>
  <c r="K40" i="22" s="1"/>
  <c r="AC41" i="21"/>
  <c r="AC41" i="22" s="1"/>
  <c r="Y42" i="21"/>
  <c r="Y42" i="22" s="1"/>
  <c r="Q42" i="21"/>
  <c r="Q42" i="22" s="1"/>
  <c r="G42" i="21"/>
  <c r="G42" i="22" s="1"/>
  <c r="S44" i="21"/>
  <c r="S44" i="22" s="1"/>
  <c r="W41" i="21"/>
  <c r="W41" i="22" s="1"/>
  <c r="G44" i="21"/>
  <c r="G44" i="22" s="1"/>
  <c r="W44" i="21"/>
  <c r="W44" i="22" s="1"/>
  <c r="M44" i="21"/>
  <c r="M44" i="22" s="1"/>
  <c r="AC42" i="21"/>
  <c r="AC42" i="22" s="1"/>
  <c r="M40" i="21"/>
  <c r="M40" i="22" s="1"/>
  <c r="W42" i="21"/>
  <c r="W42" i="22" s="1"/>
  <c r="S41" i="21"/>
  <c r="S41" i="22" s="1"/>
  <c r="G40" i="21"/>
  <c r="G40" i="22" s="1"/>
  <c r="U42" i="21"/>
  <c r="U42" i="22" s="1"/>
  <c r="I41" i="21"/>
  <c r="I41" i="22" s="1"/>
  <c r="Y44" i="21"/>
  <c r="Y44" i="22" s="1"/>
  <c r="S42" i="21"/>
  <c r="S42" i="22" s="1"/>
  <c r="G41" i="21"/>
  <c r="G41" i="22" s="1"/>
  <c r="Y40" i="21"/>
  <c r="Y40" i="22" s="1"/>
  <c r="U41" i="21"/>
  <c r="U41" i="22" s="1"/>
  <c r="M41" i="21"/>
  <c r="M41" i="22" s="1"/>
  <c r="W40" i="21"/>
  <c r="W40" i="22" s="1"/>
  <c r="Y41" i="21"/>
  <c r="Y41" i="22" s="1"/>
  <c r="I44" i="21"/>
  <c r="I44" i="22" s="1"/>
  <c r="S40" i="21"/>
  <c r="S40" i="22" s="1"/>
  <c r="I42" i="21"/>
  <c r="I42" i="22" s="1"/>
  <c r="O42" i="21"/>
  <c r="O42" i="22" s="1"/>
  <c r="K41" i="21"/>
  <c r="K41" i="22" s="1"/>
  <c r="AA44" i="21"/>
  <c r="AA44" i="22" s="1"/>
  <c r="M42" i="21"/>
  <c r="M42" i="22" s="1"/>
  <c r="AC40" i="21"/>
  <c r="AC40" i="22" s="1"/>
  <c r="Q44" i="21"/>
  <c r="Q44" i="22" s="1"/>
  <c r="K42" i="21"/>
  <c r="K42" i="22" s="1"/>
  <c r="AA40" i="21"/>
  <c r="AA40" i="22" s="1"/>
  <c r="K44" i="21"/>
  <c r="K44" i="22" s="1"/>
  <c r="O44" i="21"/>
  <c r="O44" i="22" s="1"/>
  <c r="Q40" i="21"/>
  <c r="Q40" i="22" s="1"/>
  <c r="I40" i="21"/>
  <c r="I40" i="22" s="1"/>
  <c r="Z184" i="16"/>
  <c r="Z185" i="16" s="1"/>
  <c r="Z186" i="16" s="1"/>
  <c r="Y184" i="16"/>
  <c r="Y185" i="16" s="1"/>
  <c r="Y186" i="16" s="1"/>
  <c r="AB379" i="16"/>
  <c r="AB380" i="16" s="1"/>
  <c r="AB381" i="16" s="1"/>
  <c r="W379" i="16"/>
  <c r="W380" i="16" s="1"/>
  <c r="W381" i="16" s="1"/>
  <c r="AD379" i="16"/>
  <c r="AD380" i="16" s="1"/>
  <c r="AD381" i="16" s="1"/>
  <c r="Y379" i="16"/>
  <c r="Y380" i="16" s="1"/>
  <c r="Y381" i="16" s="1"/>
  <c r="AA379" i="16"/>
  <c r="AA380" i="16" s="1"/>
  <c r="AA381" i="16" s="1"/>
  <c r="AC379" i="16"/>
  <c r="AC380" i="16" s="1"/>
  <c r="AC381" i="16" s="1"/>
  <c r="S340" i="16"/>
  <c r="W340" i="16"/>
  <c r="W341" i="16" s="1"/>
  <c r="W342" i="16" s="1"/>
  <c r="Z340" i="16"/>
  <c r="Z341" i="16" s="1"/>
  <c r="Z342" i="16" s="1"/>
  <c r="AA340" i="16"/>
  <c r="AA341" i="16" s="1"/>
  <c r="AA342" i="16" s="1"/>
  <c r="Y340" i="16"/>
  <c r="Y341" i="16" s="1"/>
  <c r="Y342" i="16" s="1"/>
  <c r="AD340" i="16"/>
  <c r="AD341" i="16" s="1"/>
  <c r="AD342" i="16" s="1"/>
  <c r="X301" i="16"/>
  <c r="X302" i="16" s="1"/>
  <c r="X303" i="16" s="1"/>
  <c r="Z301" i="16"/>
  <c r="Z302" i="16" s="1"/>
  <c r="Z303" i="16" s="1"/>
  <c r="AA301" i="16"/>
  <c r="AA302" i="16" s="1"/>
  <c r="AA303" i="16" s="1"/>
  <c r="S301" i="16"/>
  <c r="W301" i="16"/>
  <c r="W302" i="16" s="1"/>
  <c r="W303" i="16" s="1"/>
  <c r="AB301" i="16"/>
  <c r="AB302" i="16" s="1"/>
  <c r="AB303" i="16" s="1"/>
  <c r="AD301" i="16"/>
  <c r="AD302" i="16" s="1"/>
  <c r="AD303" i="16" s="1"/>
  <c r="AC301" i="16"/>
  <c r="AC302" i="16" s="1"/>
  <c r="AC303" i="16" s="1"/>
  <c r="AE298" i="16"/>
  <c r="T301" i="16"/>
  <c r="AB262" i="16"/>
  <c r="AB263" i="16" s="1"/>
  <c r="AB264" i="16" s="1"/>
  <c r="AD262" i="16"/>
  <c r="AD263" i="16" s="1"/>
  <c r="AD264" i="16" s="1"/>
  <c r="AA262" i="16"/>
  <c r="AA263" i="16" s="1"/>
  <c r="AA264" i="16" s="1"/>
  <c r="AC262" i="16"/>
  <c r="AC263" i="16" s="1"/>
  <c r="AC264" i="16" s="1"/>
  <c r="T262" i="16"/>
  <c r="Y262" i="16"/>
  <c r="Y263" i="16" s="1"/>
  <c r="Y264" i="16" s="1"/>
  <c r="W262" i="16"/>
  <c r="W263" i="16" s="1"/>
  <c r="W264" i="16" s="1"/>
  <c r="X262" i="16"/>
  <c r="X263" i="16" s="1"/>
  <c r="X264" i="16" s="1"/>
  <c r="AA223" i="16"/>
  <c r="AA224" i="16" s="1"/>
  <c r="AA225" i="16" s="1"/>
  <c r="V223" i="16"/>
  <c r="V224" i="16" s="1"/>
  <c r="V225" i="16" s="1"/>
  <c r="AE219" i="16"/>
  <c r="AB223" i="16"/>
  <c r="AB224" i="16" s="1"/>
  <c r="AB225" i="16" s="1"/>
  <c r="AA184" i="16"/>
  <c r="AA185" i="16" s="1"/>
  <c r="AA186" i="16" s="1"/>
  <c r="AD184" i="16"/>
  <c r="AD185" i="16" s="1"/>
  <c r="AD186" i="16" s="1"/>
  <c r="AB184" i="16"/>
  <c r="AB185" i="16" s="1"/>
  <c r="AB186" i="16" s="1"/>
  <c r="W184" i="16"/>
  <c r="W185" i="16" s="1"/>
  <c r="W186" i="16" s="1"/>
  <c r="X184" i="16"/>
  <c r="X185" i="16" s="1"/>
  <c r="X186" i="16" s="1"/>
  <c r="T184" i="16"/>
  <c r="S145" i="16"/>
  <c r="Z145" i="16"/>
  <c r="Z146" i="16" s="1"/>
  <c r="Z147" i="16" s="1"/>
  <c r="AA145" i="16"/>
  <c r="AA146" i="16" s="1"/>
  <c r="AA147" i="16" s="1"/>
  <c r="AC145" i="16"/>
  <c r="AC146" i="16" s="1"/>
  <c r="AC147" i="16" s="1"/>
  <c r="AB145" i="16"/>
  <c r="AB146" i="16" s="1"/>
  <c r="AB147" i="16" s="1"/>
  <c r="AD145" i="16"/>
  <c r="AD146" i="16" s="1"/>
  <c r="AD147" i="16" s="1"/>
  <c r="S106" i="16"/>
  <c r="S107" i="16" s="1"/>
  <c r="S108" i="16" s="1"/>
  <c r="AA106" i="16"/>
  <c r="AA107" i="16" s="1"/>
  <c r="AA108" i="16" s="1"/>
  <c r="AD106" i="16"/>
  <c r="AD107" i="16" s="1"/>
  <c r="AD108" i="16" s="1"/>
  <c r="AE103" i="16"/>
  <c r="Z106" i="16"/>
  <c r="Z107" i="16" s="1"/>
  <c r="Z108" i="16" s="1"/>
  <c r="AE105" i="16"/>
  <c r="Y106" i="16"/>
  <c r="Y107" i="16" s="1"/>
  <c r="Y108" i="16" s="1"/>
  <c r="W106" i="16"/>
  <c r="W107" i="16" s="1"/>
  <c r="W108" i="16" s="1"/>
  <c r="X106" i="16"/>
  <c r="X107" i="16" s="1"/>
  <c r="X108" i="16" s="1"/>
  <c r="Z379" i="16"/>
  <c r="Z380" i="16" s="1"/>
  <c r="Z381" i="16" s="1"/>
  <c r="AE378" i="16"/>
  <c r="U379" i="16"/>
  <c r="U380" i="16" s="1"/>
  <c r="U381" i="16" s="1"/>
  <c r="AE376" i="16"/>
  <c r="AE377" i="16"/>
  <c r="V379" i="16"/>
  <c r="V380" i="16" s="1"/>
  <c r="V381" i="16" s="1"/>
  <c r="AE375" i="16"/>
  <c r="S379" i="16"/>
  <c r="S380" i="16" s="1"/>
  <c r="U340" i="16"/>
  <c r="U341" i="16" s="1"/>
  <c r="U342" i="16" s="1"/>
  <c r="AE339" i="16"/>
  <c r="AB340" i="16"/>
  <c r="AB341" i="16" s="1"/>
  <c r="AB342" i="16" s="1"/>
  <c r="V340" i="16"/>
  <c r="V341" i="16" s="1"/>
  <c r="V342" i="16" s="1"/>
  <c r="X340" i="16"/>
  <c r="X341" i="16" s="1"/>
  <c r="X342" i="16" s="1"/>
  <c r="AE338" i="16"/>
  <c r="AE337" i="16"/>
  <c r="AE336" i="16"/>
  <c r="AC340" i="16"/>
  <c r="AC341" i="16" s="1"/>
  <c r="AC342" i="16" s="1"/>
  <c r="T340" i="16"/>
  <c r="V301" i="16"/>
  <c r="V302" i="16" s="1"/>
  <c r="V303" i="16" s="1"/>
  <c r="Y301" i="16"/>
  <c r="Y302" i="16" s="1"/>
  <c r="Y303" i="16" s="1"/>
  <c r="AE299" i="16"/>
  <c r="AE300" i="16"/>
  <c r="AE297" i="16"/>
  <c r="U301" i="16"/>
  <c r="U302" i="16" s="1"/>
  <c r="U303" i="16" s="1"/>
  <c r="Z262" i="16"/>
  <c r="Z263" i="16" s="1"/>
  <c r="Z264" i="16" s="1"/>
  <c r="AE259" i="16"/>
  <c r="AE261" i="16"/>
  <c r="V262" i="16"/>
  <c r="V263" i="16" s="1"/>
  <c r="V264" i="16" s="1"/>
  <c r="U262" i="16"/>
  <c r="U263" i="16" s="1"/>
  <c r="U264" i="16" s="1"/>
  <c r="AE260" i="16"/>
  <c r="AE258" i="16"/>
  <c r="S262" i="16"/>
  <c r="S263" i="16" s="1"/>
  <c r="T223" i="16"/>
  <c r="AE222" i="16"/>
  <c r="Z223" i="16"/>
  <c r="Z224" i="16" s="1"/>
  <c r="Z225" i="16" s="1"/>
  <c r="AE221" i="16"/>
  <c r="Y223" i="16"/>
  <c r="Y224" i="16" s="1"/>
  <c r="Y225" i="16" s="1"/>
  <c r="S223" i="16"/>
  <c r="S224" i="16" s="1"/>
  <c r="AC223" i="16"/>
  <c r="AC224" i="16" s="1"/>
  <c r="AC225" i="16" s="1"/>
  <c r="U223" i="16"/>
  <c r="U224" i="16" s="1"/>
  <c r="U225" i="16" s="1"/>
  <c r="AE220" i="16"/>
  <c r="V184" i="16"/>
  <c r="V185" i="16" s="1"/>
  <c r="V186" i="16" s="1"/>
  <c r="AE183" i="16"/>
  <c r="AE181" i="16"/>
  <c r="AE182" i="16"/>
  <c r="U184" i="16"/>
  <c r="U185" i="16" s="1"/>
  <c r="U186" i="16" s="1"/>
  <c r="AE180" i="16"/>
  <c r="AC184" i="16"/>
  <c r="AC185" i="16" s="1"/>
  <c r="AC186" i="16" s="1"/>
  <c r="S184" i="16"/>
  <c r="S185" i="16" s="1"/>
  <c r="AE142" i="16"/>
  <c r="AE143" i="16"/>
  <c r="V145" i="16"/>
  <c r="V146" i="16" s="1"/>
  <c r="V147" i="16" s="1"/>
  <c r="Y145" i="16"/>
  <c r="Y146" i="16" s="1"/>
  <c r="Y147" i="16" s="1"/>
  <c r="T145" i="16"/>
  <c r="X145" i="16"/>
  <c r="X146" i="16" s="1"/>
  <c r="X147" i="16" s="1"/>
  <c r="AE141" i="16"/>
  <c r="U145" i="16"/>
  <c r="U146" i="16" s="1"/>
  <c r="U147" i="16" s="1"/>
  <c r="AE144" i="16"/>
  <c r="AE104" i="16"/>
  <c r="U106" i="16"/>
  <c r="U107" i="16" s="1"/>
  <c r="U108" i="16" s="1"/>
  <c r="V106" i="16"/>
  <c r="V107" i="16" s="1"/>
  <c r="V108" i="16" s="1"/>
  <c r="AE102" i="16"/>
  <c r="AC106" i="16"/>
  <c r="AC107" i="16" s="1"/>
  <c r="AC108" i="16" s="1"/>
  <c r="T106" i="16"/>
  <c r="Z67" i="16"/>
  <c r="Z68" i="16" s="1"/>
  <c r="Z69" i="16" s="1"/>
  <c r="AA67" i="16"/>
  <c r="AA68" i="16" s="1"/>
  <c r="AA69" i="16" s="1"/>
  <c r="AC67" i="16"/>
  <c r="AC68" i="16" s="1"/>
  <c r="AC69" i="16" s="1"/>
  <c r="AD67" i="16"/>
  <c r="AD68" i="16" s="1"/>
  <c r="AD69" i="16" s="1"/>
  <c r="X67" i="16"/>
  <c r="X68" i="16" s="1"/>
  <c r="X69" i="16" s="1"/>
  <c r="V67" i="16"/>
  <c r="V68" i="16" s="1"/>
  <c r="V69" i="16" s="1"/>
  <c r="W67" i="16"/>
  <c r="W68" i="16" s="1"/>
  <c r="W69" i="16" s="1"/>
  <c r="AE65" i="16"/>
  <c r="AB67" i="16"/>
  <c r="AB68" i="16" s="1"/>
  <c r="AB69" i="16" s="1"/>
  <c r="AE64" i="16"/>
  <c r="Y67" i="16"/>
  <c r="Y68" i="16" s="1"/>
  <c r="Y69" i="16" s="1"/>
  <c r="AE66" i="16"/>
  <c r="AE63" i="16"/>
  <c r="U67" i="16"/>
  <c r="U68" i="16" s="1"/>
  <c r="U69" i="16" s="1"/>
  <c r="T67" i="16"/>
  <c r="S67" i="16"/>
  <c r="S68" i="16" s="1"/>
  <c r="W22" i="16"/>
  <c r="P28" i="16"/>
  <c r="P26" i="16"/>
  <c r="P22" i="16"/>
  <c r="P20" i="16"/>
  <c r="S24" i="16" s="1"/>
  <c r="S21" i="16"/>
  <c r="B19" i="2" s="1"/>
  <c r="B19" i="21" s="1"/>
  <c r="B19" i="22" s="1"/>
  <c r="S16" i="16"/>
  <c r="P18" i="16"/>
  <c r="T380" i="16" l="1"/>
  <c r="T381" i="16" s="1"/>
  <c r="S341" i="16"/>
  <c r="S342" i="16" s="1"/>
  <c r="T341" i="16"/>
  <c r="T342" i="16" s="1"/>
  <c r="T302" i="16"/>
  <c r="T303" i="16" s="1"/>
  <c r="S302" i="16"/>
  <c r="S303" i="16" s="1"/>
  <c r="AE303" i="16" s="1"/>
  <c r="T263" i="16"/>
  <c r="T264" i="16" s="1"/>
  <c r="T224" i="16"/>
  <c r="T225" i="16" s="1"/>
  <c r="T185" i="16"/>
  <c r="T186" i="16" s="1"/>
  <c r="T146" i="16"/>
  <c r="T147" i="16" s="1"/>
  <c r="S146" i="16"/>
  <c r="S147" i="16" s="1"/>
  <c r="AE147" i="16" s="1"/>
  <c r="T107" i="16"/>
  <c r="T108" i="16" s="1"/>
  <c r="AE108" i="16" s="1"/>
  <c r="T68" i="16"/>
  <c r="T69" i="16" s="1"/>
  <c r="AA45" i="22"/>
  <c r="AA46" i="22" s="1"/>
  <c r="AA47" i="22" s="1"/>
  <c r="K45" i="22"/>
  <c r="K46" i="22" s="1"/>
  <c r="K47" i="22" s="1"/>
  <c r="AA51" i="22"/>
  <c r="O110" i="21"/>
  <c r="I103" i="22"/>
  <c r="I104" i="22" s="1"/>
  <c r="I105" i="22" s="1"/>
  <c r="S132" i="22"/>
  <c r="S133" i="22" s="1"/>
  <c r="S134" i="22" s="1"/>
  <c r="AE185" i="22"/>
  <c r="I219" i="22"/>
  <c r="I220" i="22" s="1"/>
  <c r="I221" i="22" s="1"/>
  <c r="I277" i="22"/>
  <c r="I278" i="22" s="1"/>
  <c r="I279" i="22" s="1"/>
  <c r="Q277" i="21"/>
  <c r="Q278" i="21" s="1"/>
  <c r="Q279" i="21" s="1"/>
  <c r="O283" i="21"/>
  <c r="M103" i="22"/>
  <c r="M104" i="22" s="1"/>
  <c r="M105" i="22" s="1"/>
  <c r="AE273" i="22"/>
  <c r="I283" i="22"/>
  <c r="I286" i="22"/>
  <c r="AE276" i="22"/>
  <c r="AE273" i="21"/>
  <c r="O283" i="22"/>
  <c r="I282" i="22"/>
  <c r="AE272" i="22"/>
  <c r="I253" i="22"/>
  <c r="AE243" i="22"/>
  <c r="AE244" i="22"/>
  <c r="I254" i="22"/>
  <c r="AE247" i="22"/>
  <c r="I257" i="22"/>
  <c r="I228" i="22"/>
  <c r="AE218" i="22"/>
  <c r="AE215" i="22"/>
  <c r="I225" i="22"/>
  <c r="I224" i="22"/>
  <c r="AE214" i="22"/>
  <c r="I196" i="22"/>
  <c r="AE186" i="22"/>
  <c r="I199" i="22"/>
  <c r="AE189" i="22"/>
  <c r="I170" i="22"/>
  <c r="AE160" i="22"/>
  <c r="I161" i="22"/>
  <c r="I162" i="22" s="1"/>
  <c r="I163" i="22" s="1"/>
  <c r="AE157" i="22"/>
  <c r="I167" i="22"/>
  <c r="I166" i="22"/>
  <c r="AE156" i="22"/>
  <c r="AE127" i="22"/>
  <c r="I137" i="22"/>
  <c r="I138" i="22"/>
  <c r="AE128" i="22"/>
  <c r="I141" i="22"/>
  <c r="AE131" i="22"/>
  <c r="I132" i="22"/>
  <c r="I133" i="22" s="1"/>
  <c r="I134" i="22" s="1"/>
  <c r="I108" i="22"/>
  <c r="AE98" i="22"/>
  <c r="I109" i="22"/>
  <c r="AE99" i="22"/>
  <c r="I112" i="22"/>
  <c r="AE102" i="22"/>
  <c r="I80" i="22"/>
  <c r="AE70" i="22"/>
  <c r="I74" i="22"/>
  <c r="I75" i="22" s="1"/>
  <c r="I76" i="22" s="1"/>
  <c r="AE73" i="22"/>
  <c r="I83" i="22"/>
  <c r="AE69" i="22"/>
  <c r="O52" i="22"/>
  <c r="U52" i="22"/>
  <c r="M277" i="22"/>
  <c r="O284" i="22"/>
  <c r="S277" i="22"/>
  <c r="U284" i="22"/>
  <c r="Y277" i="22"/>
  <c r="AA284" i="22"/>
  <c r="G277" i="22"/>
  <c r="G278" i="22" s="1"/>
  <c r="I284" i="22"/>
  <c r="AE274" i="22"/>
  <c r="Y278" i="21"/>
  <c r="Y279" i="21" s="1"/>
  <c r="AA287" i="21"/>
  <c r="M278" i="21"/>
  <c r="M279" i="21" s="1"/>
  <c r="G279" i="21"/>
  <c r="I287" i="21"/>
  <c r="U287" i="21"/>
  <c r="S278" i="21"/>
  <c r="S279" i="21" s="1"/>
  <c r="U288" i="21" s="1"/>
  <c r="Y249" i="21"/>
  <c r="Y250" i="21" s="1"/>
  <c r="AA258" i="21"/>
  <c r="G248" i="22"/>
  <c r="G249" i="22" s="1"/>
  <c r="I255" i="22"/>
  <c r="AE245" i="22"/>
  <c r="Y248" i="22"/>
  <c r="AA255" i="22"/>
  <c r="S249" i="21"/>
  <c r="S250" i="21" s="1"/>
  <c r="U259" i="21" s="1"/>
  <c r="U258" i="21"/>
  <c r="M248" i="22"/>
  <c r="O255" i="22"/>
  <c r="S248" i="22"/>
  <c r="U255" i="22"/>
  <c r="AE248" i="21"/>
  <c r="G250" i="21"/>
  <c r="I258" i="21"/>
  <c r="M249" i="21"/>
  <c r="M250" i="21" s="1"/>
  <c r="O259" i="21" s="1"/>
  <c r="O258" i="21"/>
  <c r="S219" i="22"/>
  <c r="U226" i="22"/>
  <c r="Y219" i="22"/>
  <c r="AA226" i="22"/>
  <c r="G219" i="22"/>
  <c r="G220" i="22" s="1"/>
  <c r="I226" i="22"/>
  <c r="AE216" i="22"/>
  <c r="O229" i="21"/>
  <c r="M220" i="21"/>
  <c r="M221" i="21" s="1"/>
  <c r="O230" i="21" s="1"/>
  <c r="G221" i="21"/>
  <c r="I229" i="21"/>
  <c r="AE219" i="21"/>
  <c r="AA229" i="21"/>
  <c r="Y220" i="21"/>
  <c r="Y221" i="21" s="1"/>
  <c r="S220" i="21"/>
  <c r="S221" i="21" s="1"/>
  <c r="U230" i="21" s="1"/>
  <c r="U229" i="21"/>
  <c r="M219" i="22"/>
  <c r="O226" i="22"/>
  <c r="Y190" i="22"/>
  <c r="AA197" i="22"/>
  <c r="M190" i="22"/>
  <c r="O197" i="22"/>
  <c r="G190" i="22"/>
  <c r="G191" i="22" s="1"/>
  <c r="I197" i="22"/>
  <c r="AE187" i="22"/>
  <c r="S191" i="21"/>
  <c r="S192" i="21" s="1"/>
  <c r="U201" i="21" s="1"/>
  <c r="U200" i="21"/>
  <c r="Y191" i="21"/>
  <c r="Y192" i="21" s="1"/>
  <c r="AA200" i="21"/>
  <c r="M191" i="21"/>
  <c r="M192" i="21" s="1"/>
  <c r="O201" i="21" s="1"/>
  <c r="O200" i="21"/>
  <c r="AE190" i="21"/>
  <c r="G192" i="21"/>
  <c r="I200" i="21"/>
  <c r="S190" i="22"/>
  <c r="U197" i="22"/>
  <c r="S162" i="21"/>
  <c r="S163" i="21" s="1"/>
  <c r="U172" i="21" s="1"/>
  <c r="U171" i="21"/>
  <c r="O158" i="22"/>
  <c r="O161" i="22" s="1"/>
  <c r="O162" i="22" s="1"/>
  <c r="O163" i="22" s="1"/>
  <c r="O161" i="21"/>
  <c r="O162" i="21" s="1"/>
  <c r="O163" i="21" s="1"/>
  <c r="S161" i="22"/>
  <c r="U168" i="22"/>
  <c r="G161" i="22"/>
  <c r="G162" i="22" s="1"/>
  <c r="I168" i="22"/>
  <c r="O168" i="21"/>
  <c r="G163" i="21"/>
  <c r="I171" i="21"/>
  <c r="Y161" i="22"/>
  <c r="AA168" i="22"/>
  <c r="M162" i="21"/>
  <c r="M163" i="21" s="1"/>
  <c r="Y162" i="21"/>
  <c r="Y163" i="21" s="1"/>
  <c r="AA171" i="21"/>
  <c r="AE158" i="21"/>
  <c r="M161" i="22"/>
  <c r="M133" i="21"/>
  <c r="M134" i="21" s="1"/>
  <c r="O143" i="21" s="1"/>
  <c r="O142" i="21"/>
  <c r="AE132" i="21"/>
  <c r="I142" i="21"/>
  <c r="G134" i="21"/>
  <c r="S133" i="21"/>
  <c r="S134" i="21" s="1"/>
  <c r="U143" i="21" s="1"/>
  <c r="U142" i="21"/>
  <c r="AE129" i="22"/>
  <c r="O132" i="22"/>
  <c r="O133" i="22" s="1"/>
  <c r="O134" i="22" s="1"/>
  <c r="Y133" i="21"/>
  <c r="Y134" i="21" s="1"/>
  <c r="AA142" i="21"/>
  <c r="O139" i="22"/>
  <c r="M132" i="22"/>
  <c r="G132" i="22"/>
  <c r="G133" i="22" s="1"/>
  <c r="I139" i="22"/>
  <c r="Y132" i="22"/>
  <c r="AA139" i="22"/>
  <c r="U139" i="22"/>
  <c r="W132" i="22"/>
  <c r="W133" i="22" s="1"/>
  <c r="W134" i="22" s="1"/>
  <c r="G103" i="22"/>
  <c r="I110" i="22"/>
  <c r="O100" i="22"/>
  <c r="AE100" i="22" s="1"/>
  <c r="O103" i="21"/>
  <c r="O104" i="21" s="1"/>
  <c r="O105" i="21" s="1"/>
  <c r="S103" i="22"/>
  <c r="U110" i="22"/>
  <c r="Y104" i="21"/>
  <c r="Y105" i="21" s="1"/>
  <c r="AA113" i="21"/>
  <c r="I113" i="21"/>
  <c r="G105" i="21"/>
  <c r="AA110" i="22"/>
  <c r="Y103" i="22"/>
  <c r="M104" i="21"/>
  <c r="M105" i="21" s="1"/>
  <c r="U113" i="21"/>
  <c r="S104" i="21"/>
  <c r="S105" i="21" s="1"/>
  <c r="U114" i="21" s="1"/>
  <c r="Y75" i="21"/>
  <c r="Y76" i="21" s="1"/>
  <c r="AA84" i="21"/>
  <c r="M74" i="22"/>
  <c r="O81" i="22"/>
  <c r="G74" i="22"/>
  <c r="G75" i="22" s="1"/>
  <c r="I81" i="22"/>
  <c r="AE71" i="22"/>
  <c r="Y74" i="22"/>
  <c r="AA81" i="22"/>
  <c r="U81" i="22"/>
  <c r="S74" i="22"/>
  <c r="O84" i="21"/>
  <c r="M75" i="21"/>
  <c r="M76" i="21" s="1"/>
  <c r="O85" i="21" s="1"/>
  <c r="AE74" i="21"/>
  <c r="I84" i="21"/>
  <c r="G76" i="21"/>
  <c r="U84" i="21"/>
  <c r="S75" i="21"/>
  <c r="S76" i="21" s="1"/>
  <c r="U85" i="21" s="1"/>
  <c r="O45" i="21"/>
  <c r="O46" i="21" s="1"/>
  <c r="O47" i="21" s="1"/>
  <c r="Q45" i="21"/>
  <c r="Q46" i="21" s="1"/>
  <c r="Q47" i="21" s="1"/>
  <c r="O52" i="21"/>
  <c r="O50" i="21"/>
  <c r="I45" i="21"/>
  <c r="I46" i="21" s="1"/>
  <c r="I47" i="21" s="1"/>
  <c r="I51" i="21"/>
  <c r="AE41" i="21"/>
  <c r="Y45" i="21"/>
  <c r="AA54" i="21"/>
  <c r="U51" i="21"/>
  <c r="M45" i="21"/>
  <c r="O54" i="21"/>
  <c r="G45" i="21"/>
  <c r="G46" i="21" s="1"/>
  <c r="I54" i="21"/>
  <c r="AE44" i="21"/>
  <c r="S45" i="21"/>
  <c r="U54" i="21"/>
  <c r="AE44" i="22"/>
  <c r="O45" i="22"/>
  <c r="O46" i="22" s="1"/>
  <c r="O47" i="22" s="1"/>
  <c r="Q45" i="22"/>
  <c r="Q46" i="22" s="1"/>
  <c r="Q47" i="22" s="1"/>
  <c r="I45" i="22"/>
  <c r="I46" i="22" s="1"/>
  <c r="I47" i="22" s="1"/>
  <c r="U50" i="22"/>
  <c r="I51" i="22"/>
  <c r="AE41" i="22"/>
  <c r="Y45" i="22"/>
  <c r="AA54" i="22"/>
  <c r="O50" i="22"/>
  <c r="M45" i="22"/>
  <c r="O54" i="22"/>
  <c r="I54" i="22"/>
  <c r="G45" i="22"/>
  <c r="G46" i="22" s="1"/>
  <c r="S45" i="22"/>
  <c r="O51" i="22"/>
  <c r="K45" i="21"/>
  <c r="K46" i="21" s="1"/>
  <c r="K47" i="21" s="1"/>
  <c r="AA45" i="21"/>
  <c r="AA46" i="21" s="1"/>
  <c r="AA47" i="21" s="1"/>
  <c r="U50" i="21"/>
  <c r="AA51" i="21"/>
  <c r="O51" i="21"/>
  <c r="AA50" i="21"/>
  <c r="U52" i="21"/>
  <c r="I50" i="21"/>
  <c r="AE40" i="21"/>
  <c r="W45" i="21"/>
  <c r="W46" i="21" s="1"/>
  <c r="W47" i="21" s="1"/>
  <c r="I52" i="21"/>
  <c r="AE42" i="21"/>
  <c r="AA52" i="21"/>
  <c r="AC45" i="21"/>
  <c r="AC46" i="21" s="1"/>
  <c r="AC47" i="21" s="1"/>
  <c r="U45" i="21"/>
  <c r="U46" i="21" s="1"/>
  <c r="U47" i="21" s="1"/>
  <c r="AA50" i="22"/>
  <c r="I50" i="22"/>
  <c r="U54" i="22"/>
  <c r="W45" i="22"/>
  <c r="W46" i="22" s="1"/>
  <c r="W47" i="22" s="1"/>
  <c r="U51" i="22"/>
  <c r="I52" i="22"/>
  <c r="AE42" i="22"/>
  <c r="AA52" i="22"/>
  <c r="AE40" i="22"/>
  <c r="AC45" i="22"/>
  <c r="AC46" i="22" s="1"/>
  <c r="AC47" i="22" s="1"/>
  <c r="U45" i="22"/>
  <c r="U46" i="22" s="1"/>
  <c r="U47" i="22" s="1"/>
  <c r="B25" i="2"/>
  <c r="B25" i="21" s="1"/>
  <c r="B25" i="22" s="1"/>
  <c r="AE379" i="16"/>
  <c r="S381" i="16"/>
  <c r="AE340" i="16"/>
  <c r="AE301" i="16"/>
  <c r="AE262" i="16"/>
  <c r="S264" i="16"/>
  <c r="AE223" i="16"/>
  <c r="S225" i="16"/>
  <c r="AE184" i="16"/>
  <c r="S186" i="16"/>
  <c r="AE145" i="16"/>
  <c r="AE106" i="16"/>
  <c r="AE67" i="16"/>
  <c r="S69" i="16"/>
  <c r="AB27" i="16"/>
  <c r="Y27" i="16"/>
  <c r="V27" i="16"/>
  <c r="T25" i="16"/>
  <c r="AD27" i="16"/>
  <c r="AC27" i="16"/>
  <c r="U27" i="16"/>
  <c r="W27" i="16"/>
  <c r="AA27" i="16"/>
  <c r="T27" i="16"/>
  <c r="I15" i="2" s="1"/>
  <c r="I15" i="21" s="1"/>
  <c r="I15" i="22" s="1"/>
  <c r="X27" i="16"/>
  <c r="Z27" i="16"/>
  <c r="AB25" i="16"/>
  <c r="Y25" i="16"/>
  <c r="W25" i="16"/>
  <c r="Z25" i="16"/>
  <c r="V25" i="16"/>
  <c r="AA25" i="16"/>
  <c r="X25" i="16"/>
  <c r="Q12" i="2" s="1"/>
  <c r="AD25" i="16"/>
  <c r="U25" i="16"/>
  <c r="S25" i="16"/>
  <c r="T24" i="16"/>
  <c r="I11" i="2" s="1"/>
  <c r="I11" i="21" s="1"/>
  <c r="I11" i="22" s="1"/>
  <c r="AC25" i="16"/>
  <c r="AC24" i="16"/>
  <c r="Y24" i="16"/>
  <c r="U24" i="16"/>
  <c r="K11" i="2" s="1"/>
  <c r="K11" i="21" s="1"/>
  <c r="K11" i="22" s="1"/>
  <c r="AB24" i="16"/>
  <c r="X24" i="16"/>
  <c r="AA24" i="16"/>
  <c r="W24" i="16"/>
  <c r="O11" i="2" s="1"/>
  <c r="O11" i="21" s="1"/>
  <c r="O11" i="22" s="1"/>
  <c r="AD24" i="16"/>
  <c r="Z24" i="16"/>
  <c r="V24" i="16"/>
  <c r="M11" i="2" s="1"/>
  <c r="M11" i="21" s="1"/>
  <c r="M11" i="22" s="1"/>
  <c r="S27" i="16"/>
  <c r="C18" i="2"/>
  <c r="C18" i="21" s="1"/>
  <c r="C18" i="22" s="1"/>
  <c r="C17" i="2"/>
  <c r="C17" i="21" s="1"/>
  <c r="C17" i="22" s="1"/>
  <c r="S18" i="16"/>
  <c r="C16" i="2" s="1"/>
  <c r="C16" i="21" s="1"/>
  <c r="C16" i="22" s="1"/>
  <c r="C14" i="2"/>
  <c r="C14" i="21" s="1"/>
  <c r="C14" i="22" s="1"/>
  <c r="S15" i="16"/>
  <c r="C11" i="2" s="1"/>
  <c r="C11" i="21" s="1"/>
  <c r="C11" i="22" s="1"/>
  <c r="H45" i="16"/>
  <c r="N23" i="16"/>
  <c r="S22" i="16" s="1"/>
  <c r="B24" i="2" s="1"/>
  <c r="B24" i="21" s="1"/>
  <c r="B24" i="22" s="1"/>
  <c r="H25" i="16"/>
  <c r="U26" i="16" s="1"/>
  <c r="AE381" i="16" l="1"/>
  <c r="AE342" i="16"/>
  <c r="AE264" i="16"/>
  <c r="AE225" i="16"/>
  <c r="AE186" i="16"/>
  <c r="AE69" i="16"/>
  <c r="AE277" i="21"/>
  <c r="I113" i="22"/>
  <c r="G104" i="22"/>
  <c r="G11" i="2"/>
  <c r="G11" i="21" s="1"/>
  <c r="G11" i="22" s="1"/>
  <c r="S26" i="16"/>
  <c r="G13" i="2" s="1"/>
  <c r="G13" i="21" s="1"/>
  <c r="G13" i="22" s="1"/>
  <c r="AD26" i="16"/>
  <c r="AC13" i="2" s="1"/>
  <c r="AC13" i="21" s="1"/>
  <c r="AC13" i="22" s="1"/>
  <c r="AE103" i="21"/>
  <c r="O171" i="21"/>
  <c r="O287" i="21"/>
  <c r="O288" i="21"/>
  <c r="O168" i="22"/>
  <c r="O113" i="21"/>
  <c r="O114" i="21"/>
  <c r="G279" i="22"/>
  <c r="I287" i="22"/>
  <c r="AE277" i="22"/>
  <c r="S278" i="22"/>
  <c r="S279" i="22" s="1"/>
  <c r="U288" i="22" s="1"/>
  <c r="U287" i="22"/>
  <c r="AE279" i="21"/>
  <c r="I288" i="21"/>
  <c r="Y278" i="22"/>
  <c r="Y279" i="22" s="1"/>
  <c r="AA287" i="22"/>
  <c r="M278" i="22"/>
  <c r="M279" i="22" s="1"/>
  <c r="O288" i="22" s="1"/>
  <c r="O287" i="22"/>
  <c r="S249" i="22"/>
  <c r="S250" i="22" s="1"/>
  <c r="U259" i="22" s="1"/>
  <c r="U258" i="22"/>
  <c r="AE250" i="21"/>
  <c r="I259" i="21"/>
  <c r="G250" i="22"/>
  <c r="I258" i="22"/>
  <c r="AE248" i="22"/>
  <c r="M249" i="22"/>
  <c r="M250" i="22" s="1"/>
  <c r="O259" i="22" s="1"/>
  <c r="O258" i="22"/>
  <c r="Y249" i="22"/>
  <c r="Y250" i="22" s="1"/>
  <c r="AA258" i="22"/>
  <c r="Y220" i="22"/>
  <c r="Y221" i="22" s="1"/>
  <c r="AA229" i="22"/>
  <c r="AE221" i="21"/>
  <c r="I230" i="21"/>
  <c r="M220" i="22"/>
  <c r="M221" i="22" s="1"/>
  <c r="O230" i="22" s="1"/>
  <c r="O229" i="22"/>
  <c r="G221" i="22"/>
  <c r="I229" i="22"/>
  <c r="AE219" i="22"/>
  <c r="S220" i="22"/>
  <c r="S221" i="22" s="1"/>
  <c r="U230" i="22" s="1"/>
  <c r="U229" i="22"/>
  <c r="AE192" i="21"/>
  <c r="I201" i="21"/>
  <c r="M191" i="22"/>
  <c r="M192" i="22" s="1"/>
  <c r="O201" i="22" s="1"/>
  <c r="O200" i="22"/>
  <c r="S191" i="22"/>
  <c r="S192" i="22" s="1"/>
  <c r="U201" i="22" s="1"/>
  <c r="U200" i="22"/>
  <c r="G192" i="22"/>
  <c r="I200" i="22"/>
  <c r="AE190" i="22"/>
  <c r="Y191" i="22"/>
  <c r="Y192" i="22" s="1"/>
  <c r="AA200" i="22"/>
  <c r="I172" i="21"/>
  <c r="AE163" i="21"/>
  <c r="G163" i="22"/>
  <c r="I171" i="22"/>
  <c r="AE161" i="22"/>
  <c r="M162" i="22"/>
  <c r="M163" i="22" s="1"/>
  <c r="O172" i="22" s="1"/>
  <c r="O171" i="22"/>
  <c r="Y162" i="22"/>
  <c r="Y163" i="22" s="1"/>
  <c r="AA171" i="22"/>
  <c r="O172" i="21"/>
  <c r="AE161" i="21"/>
  <c r="AE158" i="22"/>
  <c r="S162" i="22"/>
  <c r="S163" i="22" s="1"/>
  <c r="U172" i="22" s="1"/>
  <c r="U171" i="22"/>
  <c r="G134" i="22"/>
  <c r="I142" i="22"/>
  <c r="AE132" i="22"/>
  <c r="U143" i="22"/>
  <c r="M133" i="22"/>
  <c r="M134" i="22" s="1"/>
  <c r="O143" i="22" s="1"/>
  <c r="O142" i="22"/>
  <c r="Y133" i="22"/>
  <c r="Y134" i="22" s="1"/>
  <c r="AA142" i="22"/>
  <c r="U142" i="22"/>
  <c r="AE134" i="21"/>
  <c r="I143" i="21"/>
  <c r="G105" i="22"/>
  <c r="I114" i="21"/>
  <c r="AE105" i="21"/>
  <c r="S104" i="22"/>
  <c r="S105" i="22" s="1"/>
  <c r="U114" i="22" s="1"/>
  <c r="U113" i="22"/>
  <c r="O110" i="22"/>
  <c r="O103" i="22"/>
  <c r="Y104" i="22"/>
  <c r="Y105" i="22" s="1"/>
  <c r="AA113" i="22"/>
  <c r="I85" i="21"/>
  <c r="AE76" i="21"/>
  <c r="Y75" i="22"/>
  <c r="Y76" i="22" s="1"/>
  <c r="AA84" i="22"/>
  <c r="G76" i="22"/>
  <c r="I84" i="22"/>
  <c r="AE74" i="22"/>
  <c r="S75" i="22"/>
  <c r="S76" i="22" s="1"/>
  <c r="U85" i="22" s="1"/>
  <c r="U84" i="22"/>
  <c r="M75" i="22"/>
  <c r="M76" i="22" s="1"/>
  <c r="O85" i="22" s="1"/>
  <c r="O84" i="22"/>
  <c r="S46" i="22"/>
  <c r="S47" i="22" s="1"/>
  <c r="U56" i="22" s="1"/>
  <c r="U55" i="22"/>
  <c r="M46" i="22"/>
  <c r="M47" i="22" s="1"/>
  <c r="O56" i="22" s="1"/>
  <c r="O55" i="22"/>
  <c r="U55" i="21"/>
  <c r="S46" i="21"/>
  <c r="S47" i="21" s="1"/>
  <c r="U56" i="21" s="1"/>
  <c r="Y46" i="21"/>
  <c r="Y47" i="21" s="1"/>
  <c r="AA55" i="21"/>
  <c r="I55" i="22"/>
  <c r="G47" i="22"/>
  <c r="AE45" i="22"/>
  <c r="M46" i="21"/>
  <c r="M47" i="21" s="1"/>
  <c r="O56" i="21" s="1"/>
  <c r="O55" i="21"/>
  <c r="Y46" i="22"/>
  <c r="Y47" i="22" s="1"/>
  <c r="AA55" i="22"/>
  <c r="I55" i="21"/>
  <c r="AE45" i="21"/>
  <c r="G47" i="21"/>
  <c r="W11" i="2"/>
  <c r="W11" i="21" s="1"/>
  <c r="W11" i="22" s="1"/>
  <c r="S11" i="2"/>
  <c r="S11" i="21" s="1"/>
  <c r="S11" i="22" s="1"/>
  <c r="G12" i="2"/>
  <c r="G12" i="21" s="1"/>
  <c r="G12" i="22" s="1"/>
  <c r="W12" i="2"/>
  <c r="W12" i="21" s="1"/>
  <c r="W12" i="22" s="1"/>
  <c r="S12" i="2"/>
  <c r="S12" i="21" s="1"/>
  <c r="S12" i="22" s="1"/>
  <c r="AA15" i="2"/>
  <c r="AA15" i="21" s="1"/>
  <c r="AA15" i="22" s="1"/>
  <c r="U11" i="2"/>
  <c r="U11" i="21" s="1"/>
  <c r="U11" i="22" s="1"/>
  <c r="Q11" i="2"/>
  <c r="Q11" i="21" s="1"/>
  <c r="Q11" i="22" s="1"/>
  <c r="O21" i="22" s="1"/>
  <c r="H28" i="23" s="1"/>
  <c r="AA11" i="2"/>
  <c r="AA11" i="21" s="1"/>
  <c r="AA11" i="22" s="1"/>
  <c r="K12" i="2"/>
  <c r="K12" i="21" s="1"/>
  <c r="K12" i="22" s="1"/>
  <c r="M12" i="2"/>
  <c r="M12" i="21" s="1"/>
  <c r="M12" i="22" s="1"/>
  <c r="Y12" i="2"/>
  <c r="Y12" i="21" s="1"/>
  <c r="Y12" i="22" s="1"/>
  <c r="W15" i="2"/>
  <c r="W15" i="21" s="1"/>
  <c r="W15" i="22" s="1"/>
  <c r="AC15" i="2"/>
  <c r="AC15" i="21" s="1"/>
  <c r="AC15" i="22" s="1"/>
  <c r="M15" i="2"/>
  <c r="M15" i="21" s="1"/>
  <c r="M15" i="22" s="1"/>
  <c r="AC11" i="2"/>
  <c r="AC11" i="21" s="1"/>
  <c r="AC11" i="22" s="1"/>
  <c r="K13" i="2"/>
  <c r="K13" i="21" s="1"/>
  <c r="K13" i="22" s="1"/>
  <c r="Y11" i="2"/>
  <c r="Y11" i="21" s="1"/>
  <c r="Y11" i="22" s="1"/>
  <c r="AA12" i="2"/>
  <c r="AA12" i="21" s="1"/>
  <c r="AA12" i="22" s="1"/>
  <c r="AC12" i="2"/>
  <c r="AC12" i="21" s="1"/>
  <c r="AC12" i="22" s="1"/>
  <c r="U12" i="2"/>
  <c r="U12" i="21" s="1"/>
  <c r="U12" i="22" s="1"/>
  <c r="U15" i="2"/>
  <c r="U15" i="21" s="1"/>
  <c r="U15" i="22" s="1"/>
  <c r="O15" i="2"/>
  <c r="O15" i="21" s="1"/>
  <c r="O15" i="22" s="1"/>
  <c r="I12" i="2"/>
  <c r="I12" i="21" s="1"/>
  <c r="I12" i="22" s="1"/>
  <c r="S15" i="2"/>
  <c r="S15" i="21" s="1"/>
  <c r="S15" i="22" s="1"/>
  <c r="G15" i="2"/>
  <c r="G15" i="21" s="1"/>
  <c r="G15" i="22" s="1"/>
  <c r="Q12" i="21"/>
  <c r="Q12" i="22" s="1"/>
  <c r="O12" i="2"/>
  <c r="O12" i="21" s="1"/>
  <c r="O12" i="22" s="1"/>
  <c r="Q15" i="2"/>
  <c r="Q15" i="21" s="1"/>
  <c r="Q15" i="22" s="1"/>
  <c r="K15" i="2"/>
  <c r="K15" i="21" s="1"/>
  <c r="K15" i="22" s="1"/>
  <c r="Y15" i="2"/>
  <c r="Y15" i="21" s="1"/>
  <c r="Y15" i="22" s="1"/>
  <c r="T26" i="16"/>
  <c r="I13" i="2" s="1"/>
  <c r="V26" i="16"/>
  <c r="AE25" i="16"/>
  <c r="C12" i="2"/>
  <c r="C12" i="21" s="1"/>
  <c r="C12" i="22" s="1"/>
  <c r="AA259" i="21" l="1"/>
  <c r="AA288" i="21"/>
  <c r="AA85" i="21"/>
  <c r="AA230" i="21"/>
  <c r="AA114" i="21"/>
  <c r="AE279" i="22"/>
  <c r="I288" i="22"/>
  <c r="I259" i="22"/>
  <c r="AE250" i="22"/>
  <c r="I230" i="22"/>
  <c r="AE221" i="22"/>
  <c r="AE192" i="22"/>
  <c r="I201" i="22"/>
  <c r="AA201" i="21"/>
  <c r="AE163" i="22"/>
  <c r="I172" i="22"/>
  <c r="AA172" i="21"/>
  <c r="AA143" i="21"/>
  <c r="AE134" i="22"/>
  <c r="I143" i="22"/>
  <c r="O104" i="22"/>
  <c r="O105" i="22" s="1"/>
  <c r="O114" i="22" s="1"/>
  <c r="O113" i="22"/>
  <c r="AE103" i="22"/>
  <c r="I114" i="22"/>
  <c r="I85" i="22"/>
  <c r="AE76" i="22"/>
  <c r="I56" i="21"/>
  <c r="AE47" i="21"/>
  <c r="AE47" i="22"/>
  <c r="I56" i="22"/>
  <c r="AA25" i="21"/>
  <c r="R32" i="20" s="1"/>
  <c r="U25" i="21"/>
  <c r="M32" i="20" s="1"/>
  <c r="AA25" i="22"/>
  <c r="R32" i="23" s="1"/>
  <c r="K16" i="22"/>
  <c r="K17" i="22" s="1"/>
  <c r="K18" i="22" s="1"/>
  <c r="U25" i="22"/>
  <c r="M32" i="23" s="1"/>
  <c r="I25" i="22"/>
  <c r="C32" i="23" s="1"/>
  <c r="AE15" i="22"/>
  <c r="W32" i="23" s="1"/>
  <c r="O25" i="22"/>
  <c r="H32" i="23" s="1"/>
  <c r="U22" i="22"/>
  <c r="M29" i="23" s="1"/>
  <c r="AA22" i="22"/>
  <c r="R29" i="23" s="1"/>
  <c r="O22" i="22"/>
  <c r="H29" i="23" s="1"/>
  <c r="I22" i="22"/>
  <c r="C29" i="23" s="1"/>
  <c r="G16" i="21"/>
  <c r="G17" i="21" s="1"/>
  <c r="AC16" i="22"/>
  <c r="AC17" i="22" s="1"/>
  <c r="AC18" i="22" s="1"/>
  <c r="AE12" i="22"/>
  <c r="W29" i="23" s="1"/>
  <c r="U21" i="22"/>
  <c r="M28" i="23" s="1"/>
  <c r="I21" i="22"/>
  <c r="C28" i="23" s="1"/>
  <c r="G16" i="22"/>
  <c r="G17" i="22" s="1"/>
  <c r="AA21" i="22"/>
  <c r="R28" i="23" s="1"/>
  <c r="AE11" i="22"/>
  <c r="W28" i="23" s="1"/>
  <c r="O21" i="21"/>
  <c r="H28" i="20" s="1"/>
  <c r="O25" i="21"/>
  <c r="H32" i="20" s="1"/>
  <c r="O22" i="21"/>
  <c r="H29" i="20" s="1"/>
  <c r="U22" i="21"/>
  <c r="M29" i="20" s="1"/>
  <c r="I22" i="21"/>
  <c r="C29" i="20" s="1"/>
  <c r="AE12" i="21"/>
  <c r="W29" i="20" s="1"/>
  <c r="M13" i="2"/>
  <c r="M13" i="21" s="1"/>
  <c r="M13" i="22" s="1"/>
  <c r="I13" i="21"/>
  <c r="I13" i="22" s="1"/>
  <c r="I16" i="22" s="1"/>
  <c r="I17" i="22" s="1"/>
  <c r="I18" i="22" s="1"/>
  <c r="K16" i="21"/>
  <c r="K17" i="21" s="1"/>
  <c r="I25" i="21"/>
  <c r="C32" i="20" s="1"/>
  <c r="AE15" i="21"/>
  <c r="W32" i="20" s="1"/>
  <c r="AA21" i="21"/>
  <c r="R28" i="20" s="1"/>
  <c r="AC16" i="21"/>
  <c r="AC17" i="21" s="1"/>
  <c r="AA22" i="21"/>
  <c r="R29" i="20" s="1"/>
  <c r="U21" i="21"/>
  <c r="M28" i="20" s="1"/>
  <c r="I21" i="21"/>
  <c r="C28" i="20" s="1"/>
  <c r="AE11" i="21"/>
  <c r="W28" i="20" s="1"/>
  <c r="T28" i="16"/>
  <c r="T29" i="16" l="1"/>
  <c r="T30" i="16" s="1"/>
  <c r="J9" i="23"/>
  <c r="J10" i="23"/>
  <c r="D10" i="23"/>
  <c r="AA56" i="21"/>
  <c r="AA259" i="22"/>
  <c r="AA288" i="22"/>
  <c r="AA230" i="22"/>
  <c r="AA201" i="22"/>
  <c r="AA143" i="22"/>
  <c r="AA85" i="22"/>
  <c r="AE105" i="22"/>
  <c r="AA114" i="22" s="1"/>
  <c r="AA172" i="22"/>
  <c r="AA56" i="22"/>
  <c r="M16" i="21"/>
  <c r="M17" i="21" s="1"/>
  <c r="M18" i="21" s="1"/>
  <c r="I16" i="21"/>
  <c r="I17" i="21" s="1"/>
  <c r="I18" i="21" s="1"/>
  <c r="I23" i="21"/>
  <c r="C30" i="20" s="1"/>
  <c r="M16" i="22"/>
  <c r="I23" i="22"/>
  <c r="C30" i="23" s="1"/>
  <c r="I26" i="22"/>
  <c r="C33" i="23" s="1"/>
  <c r="G18" i="22"/>
  <c r="AC18" i="21"/>
  <c r="K18" i="21"/>
  <c r="G18" i="21"/>
  <c r="I26" i="21" l="1"/>
  <c r="C33" i="20" s="1"/>
  <c r="M17" i="22"/>
  <c r="M18" i="22" s="1"/>
  <c r="I27" i="22"/>
  <c r="C34" i="23" s="1"/>
  <c r="I27" i="21"/>
  <c r="C34" i="20" s="1"/>
  <c r="S28" i="16"/>
  <c r="S29" i="16" s="1"/>
  <c r="G16" i="2"/>
  <c r="G17" i="2" s="1"/>
  <c r="S30" i="16" l="1"/>
  <c r="R28" i="14"/>
  <c r="F25" i="24"/>
  <c r="F18" i="24" s="1"/>
  <c r="G18" i="2"/>
  <c r="AE275" i="2"/>
  <c r="AE246" i="2"/>
  <c r="AE217" i="2"/>
  <c r="AE188" i="2"/>
  <c r="AE159" i="2"/>
  <c r="AE130" i="2"/>
  <c r="AE101" i="2"/>
  <c r="AE72" i="2"/>
  <c r="K45" i="2" l="1"/>
  <c r="K46" i="2" s="1"/>
  <c r="S45" i="2"/>
  <c r="S46" i="2" s="1"/>
  <c r="M74" i="2"/>
  <c r="M75" i="2" s="1"/>
  <c r="U74" i="2"/>
  <c r="U75" i="2" s="1"/>
  <c r="AC74" i="2"/>
  <c r="AC75" i="2" s="1"/>
  <c r="AE100" i="2"/>
  <c r="AA45" i="2"/>
  <c r="AA46" i="2" s="1"/>
  <c r="K248" i="2" l="1"/>
  <c r="U219" i="2"/>
  <c r="U220" i="2" s="1"/>
  <c r="U190" i="2"/>
  <c r="U191" i="2" s="1"/>
  <c r="AA132" i="2"/>
  <c r="AA133" i="2" s="1"/>
  <c r="K103" i="2"/>
  <c r="K104" i="2" s="1"/>
  <c r="AC76" i="2"/>
  <c r="U76" i="2"/>
  <c r="M76" i="2"/>
  <c r="S47" i="2"/>
  <c r="K47" i="2"/>
  <c r="AA47" i="2"/>
  <c r="S74" i="2"/>
  <c r="S75" i="2" s="1"/>
  <c r="W248" i="2"/>
  <c r="W249" i="2" s="1"/>
  <c r="O132" i="2"/>
  <c r="O133" i="2" s="1"/>
  <c r="AC45" i="2"/>
  <c r="AC46" i="2" s="1"/>
  <c r="S219" i="2"/>
  <c r="S220" i="2" s="1"/>
  <c r="S103" i="2"/>
  <c r="S104" i="2" s="1"/>
  <c r="AE160" i="2"/>
  <c r="AE98" i="2"/>
  <c r="AA248" i="2"/>
  <c r="AA249" i="2" s="1"/>
  <c r="AC103" i="2"/>
  <c r="AC104" i="2" s="1"/>
  <c r="I74" i="2"/>
  <c r="I75" i="2" s="1"/>
  <c r="G277" i="2"/>
  <c r="G278" i="2" s="1"/>
  <c r="AC219" i="2"/>
  <c r="AC220" i="2" s="1"/>
  <c r="O74" i="2"/>
  <c r="O75" i="2" s="1"/>
  <c r="G103" i="2"/>
  <c r="G104" i="2" s="1"/>
  <c r="U103" i="2"/>
  <c r="U104" i="2" s="1"/>
  <c r="K132" i="2"/>
  <c r="K133" i="2" s="1"/>
  <c r="AA219" i="2"/>
  <c r="AA220" i="2" s="1"/>
  <c r="G74" i="2"/>
  <c r="G75" i="2" s="1"/>
  <c r="W277" i="2"/>
  <c r="W278" i="2" s="1"/>
  <c r="O190" i="2"/>
  <c r="O191" i="2" s="1"/>
  <c r="Y190" i="2"/>
  <c r="Y191" i="2" s="1"/>
  <c r="AE129" i="2"/>
  <c r="Q161" i="2"/>
  <c r="Q162" i="2" s="1"/>
  <c r="Q45" i="2"/>
  <c r="Q46" i="2" s="1"/>
  <c r="AE245" i="2"/>
  <c r="AE189" i="2"/>
  <c r="Y132" i="2"/>
  <c r="Y133" i="2" s="1"/>
  <c r="AE244" i="2"/>
  <c r="Y74" i="2"/>
  <c r="Y75" i="2" s="1"/>
  <c r="W45" i="2"/>
  <c r="W46" i="2" s="1"/>
  <c r="Y248" i="2"/>
  <c r="Y249" i="2" s="1"/>
  <c r="AC190" i="2"/>
  <c r="AC191" i="2" s="1"/>
  <c r="O45" i="2"/>
  <c r="O46" i="2" s="1"/>
  <c r="M277" i="2"/>
  <c r="M278" i="2" s="1"/>
  <c r="Q219" i="2"/>
  <c r="Q220" i="2" s="1"/>
  <c r="M103" i="2"/>
  <c r="M104" i="2" s="1"/>
  <c r="M248" i="2"/>
  <c r="M249" i="2" s="1"/>
  <c r="S190" i="2"/>
  <c r="S191" i="2" s="1"/>
  <c r="G45" i="2"/>
  <c r="G46" i="2" s="1"/>
  <c r="S277" i="2"/>
  <c r="S278" i="2" s="1"/>
  <c r="K219" i="2"/>
  <c r="K220" i="2" s="1"/>
  <c r="AE156" i="2"/>
  <c r="AE158" i="2"/>
  <c r="I277" i="2"/>
  <c r="I278" i="2" s="1"/>
  <c r="I132" i="2"/>
  <c r="I133" i="2" s="1"/>
  <c r="AE157" i="2"/>
  <c r="AE216" i="2"/>
  <c r="G190" i="2"/>
  <c r="G191" i="2" s="1"/>
  <c r="AA74" i="2"/>
  <c r="AA75" i="2" s="1"/>
  <c r="I45" i="2"/>
  <c r="I46" i="2" s="1"/>
  <c r="G248" i="2"/>
  <c r="G249" i="2" s="1"/>
  <c r="G161" i="2"/>
  <c r="G162" i="2" s="1"/>
  <c r="Q74" i="2"/>
  <c r="Q75" i="2" s="1"/>
  <c r="AE69" i="2"/>
  <c r="I248" i="2"/>
  <c r="I249" i="2" s="1"/>
  <c r="M190" i="2"/>
  <c r="M191" i="2" s="1"/>
  <c r="AE187" i="2"/>
  <c r="AE274" i="2"/>
  <c r="S248" i="2"/>
  <c r="S249" i="2" s="1"/>
  <c r="S132" i="2"/>
  <c r="S133" i="2" s="1"/>
  <c r="AE70" i="2"/>
  <c r="Y45" i="2"/>
  <c r="Y46" i="2" s="1"/>
  <c r="U248" i="2"/>
  <c r="U249" i="2" s="1"/>
  <c r="AC248" i="2"/>
  <c r="AC249" i="2" s="1"/>
  <c r="AE243" i="2"/>
  <c r="AE247" i="2"/>
  <c r="AE185" i="2"/>
  <c r="AA190" i="2"/>
  <c r="AA191" i="2" s="1"/>
  <c r="I190" i="2"/>
  <c r="I191" i="2" s="1"/>
  <c r="K190" i="2"/>
  <c r="K191" i="2" s="1"/>
  <c r="U132" i="2"/>
  <c r="U133" i="2" s="1"/>
  <c r="AC132" i="2"/>
  <c r="AC133" i="2" s="1"/>
  <c r="AE127" i="2"/>
  <c r="W132" i="2"/>
  <c r="W133" i="2" s="1"/>
  <c r="M132" i="2"/>
  <c r="M133" i="2" s="1"/>
  <c r="AE131" i="2"/>
  <c r="AA277" i="2"/>
  <c r="AA278" i="2" s="1"/>
  <c r="AE276" i="2"/>
  <c r="U277" i="2"/>
  <c r="U278" i="2" s="1"/>
  <c r="AC277" i="2"/>
  <c r="AC278" i="2" s="1"/>
  <c r="K277" i="2"/>
  <c r="K278" i="2" s="1"/>
  <c r="O277" i="2"/>
  <c r="O278" i="2" s="1"/>
  <c r="AE273" i="2"/>
  <c r="W190" i="2"/>
  <c r="W191" i="2" s="1"/>
  <c r="Y161" i="2"/>
  <c r="Y162" i="2" s="1"/>
  <c r="AA103" i="2"/>
  <c r="AA104" i="2" s="1"/>
  <c r="AE71" i="2"/>
  <c r="W74" i="2"/>
  <c r="W75" i="2" s="1"/>
  <c r="U45" i="2"/>
  <c r="U46" i="2" s="1"/>
  <c r="M45" i="2"/>
  <c r="M46" i="2" s="1"/>
  <c r="AE214" i="2"/>
  <c r="AE215" i="2"/>
  <c r="M219" i="2"/>
  <c r="M220" i="2" s="1"/>
  <c r="Y219" i="2"/>
  <c r="Y220" i="2" s="1"/>
  <c r="AE218" i="2"/>
  <c r="I219" i="2"/>
  <c r="I220" i="2" s="1"/>
  <c r="S161" i="2"/>
  <c r="S162" i="2" s="1"/>
  <c r="AA161" i="2"/>
  <c r="AA162" i="2" s="1"/>
  <c r="U161" i="2"/>
  <c r="U162" i="2" s="1"/>
  <c r="AC161" i="2"/>
  <c r="AC162" i="2" s="1"/>
  <c r="M161" i="2"/>
  <c r="M162" i="2" s="1"/>
  <c r="O103" i="2"/>
  <c r="O104" i="2" s="1"/>
  <c r="AE99" i="2"/>
  <c r="Q103" i="2"/>
  <c r="Q104" i="2" s="1"/>
  <c r="Y103" i="2"/>
  <c r="Y104" i="2" s="1"/>
  <c r="AE102" i="2"/>
  <c r="I103" i="2"/>
  <c r="I104" i="2" s="1"/>
  <c r="Y277" i="2"/>
  <c r="Y278" i="2" s="1"/>
  <c r="K74" i="2"/>
  <c r="K75" i="2" s="1"/>
  <c r="W103" i="2"/>
  <c r="W104" i="2" s="1"/>
  <c r="Q190" i="2"/>
  <c r="Q191" i="2" s="1"/>
  <c r="O248" i="2"/>
  <c r="O249" i="2" s="1"/>
  <c r="Q277" i="2"/>
  <c r="Q278" i="2" s="1"/>
  <c r="Q248" i="2"/>
  <c r="Q249" i="2" s="1"/>
  <c r="Q132" i="2"/>
  <c r="Q133" i="2" s="1"/>
  <c r="G132" i="2"/>
  <c r="G133" i="2" s="1"/>
  <c r="O161" i="2"/>
  <c r="O162" i="2" s="1"/>
  <c r="AE186" i="2"/>
  <c r="I161" i="2"/>
  <c r="I162" i="2" s="1"/>
  <c r="W219" i="2"/>
  <c r="W220" i="2" s="1"/>
  <c r="G219" i="2"/>
  <c r="G220" i="2" s="1"/>
  <c r="AE128" i="2"/>
  <c r="O219" i="2"/>
  <c r="O220" i="2" s="1"/>
  <c r="AE272" i="2"/>
  <c r="W161" i="2"/>
  <c r="W162" i="2" s="1"/>
  <c r="AE73" i="2"/>
  <c r="K161" i="2"/>
  <c r="K162" i="2" s="1"/>
  <c r="I31" i="19"/>
  <c r="AB31" i="19" s="1"/>
  <c r="AV29" i="19"/>
  <c r="I21" i="19"/>
  <c r="AB21" i="19" s="1"/>
  <c r="AU13" i="19"/>
  <c r="AV9" i="19"/>
  <c r="AX9" i="19" s="1"/>
  <c r="AR8" i="19"/>
  <c r="AI8" i="19"/>
  <c r="AB8" i="19"/>
  <c r="AR6" i="19"/>
  <c r="AI6" i="19"/>
  <c r="AP25" i="18"/>
  <c r="AL12" i="18"/>
  <c r="AP23" i="18" s="1"/>
  <c r="AV6" i="18"/>
  <c r="AO16" i="18" s="1"/>
  <c r="AR6" i="18"/>
  <c r="AJ6" i="18"/>
  <c r="W39" i="1"/>
  <c r="W37" i="1"/>
  <c r="T39" i="1"/>
  <c r="T37" i="1"/>
  <c r="Q39" i="1"/>
  <c r="Q37" i="1"/>
  <c r="AH3" i="1"/>
  <c r="AE3" i="1"/>
  <c r="AB3" i="1"/>
  <c r="AE2" i="2"/>
  <c r="AE408" i="2" s="1"/>
  <c r="AC2" i="2"/>
  <c r="AC408" i="2" s="1"/>
  <c r="AA2" i="2"/>
  <c r="AA408" i="2" s="1"/>
  <c r="U23" i="19" l="1"/>
  <c r="AB23" i="19" s="1"/>
  <c r="AV23" i="19"/>
  <c r="AA350" i="2"/>
  <c r="AA379" i="2"/>
  <c r="AE350" i="2"/>
  <c r="AE379" i="2"/>
  <c r="AC350" i="2"/>
  <c r="AC379" i="2"/>
  <c r="AE292" i="2"/>
  <c r="AE321" i="2"/>
  <c r="AA292" i="2"/>
  <c r="AA321" i="2"/>
  <c r="AC292" i="2"/>
  <c r="AC321" i="2"/>
  <c r="AC31" i="2"/>
  <c r="AE89" i="2"/>
  <c r="AA31" i="2"/>
  <c r="K249" i="2"/>
  <c r="K250" i="2" s="1"/>
  <c r="Y279" i="2"/>
  <c r="AC279" i="2"/>
  <c r="I279" i="2"/>
  <c r="S279" i="2"/>
  <c r="U279" i="2"/>
  <c r="W279" i="2"/>
  <c r="G279" i="2"/>
  <c r="O279" i="2"/>
  <c r="M279" i="2"/>
  <c r="Q279" i="2"/>
  <c r="K279" i="2"/>
  <c r="AA279" i="2"/>
  <c r="M250" i="2"/>
  <c r="W250" i="2"/>
  <c r="O250" i="2"/>
  <c r="AC250" i="2"/>
  <c r="AA250" i="2"/>
  <c r="U250" i="2"/>
  <c r="Y250" i="2"/>
  <c r="S250" i="2"/>
  <c r="I250" i="2"/>
  <c r="G250" i="2"/>
  <c r="Q250" i="2"/>
  <c r="Y221" i="2"/>
  <c r="G221" i="2"/>
  <c r="M221" i="2"/>
  <c r="K221" i="2"/>
  <c r="AA221" i="2"/>
  <c r="W221" i="2"/>
  <c r="I221" i="2"/>
  <c r="AC221" i="2"/>
  <c r="S221" i="2"/>
  <c r="O221" i="2"/>
  <c r="Q221" i="2"/>
  <c r="U221" i="2"/>
  <c r="I192" i="2"/>
  <c r="Y192" i="2"/>
  <c r="M192" i="2"/>
  <c r="AC192" i="2"/>
  <c r="O192" i="2"/>
  <c r="U192" i="2"/>
  <c r="Q192" i="2"/>
  <c r="W192" i="2"/>
  <c r="AA192" i="2"/>
  <c r="G192" i="2"/>
  <c r="K192" i="2"/>
  <c r="S192" i="2"/>
  <c r="AC163" i="2"/>
  <c r="K163" i="2"/>
  <c r="I163" i="2"/>
  <c r="U163" i="2"/>
  <c r="Q163" i="2"/>
  <c r="G163" i="2"/>
  <c r="AA163" i="2"/>
  <c r="W163" i="2"/>
  <c r="O163" i="2"/>
  <c r="M163" i="2"/>
  <c r="S163" i="2"/>
  <c r="Y163" i="2"/>
  <c r="G134" i="2"/>
  <c r="S134" i="2"/>
  <c r="Q134" i="2"/>
  <c r="Y134" i="2"/>
  <c r="O134" i="2"/>
  <c r="AC134" i="2"/>
  <c r="K134" i="2"/>
  <c r="M134" i="2"/>
  <c r="U134" i="2"/>
  <c r="W134" i="2"/>
  <c r="I134" i="2"/>
  <c r="AA134" i="2"/>
  <c r="W105" i="2"/>
  <c r="O105" i="2"/>
  <c r="AA105" i="2"/>
  <c r="G105" i="2"/>
  <c r="K105" i="2"/>
  <c r="Y105" i="2"/>
  <c r="AC105" i="2"/>
  <c r="S105" i="2"/>
  <c r="Q105" i="2"/>
  <c r="M105" i="2"/>
  <c r="I105" i="2"/>
  <c r="U105" i="2"/>
  <c r="G76" i="2"/>
  <c r="I76" i="2"/>
  <c r="K76" i="2"/>
  <c r="Q76" i="2"/>
  <c r="AA76" i="2"/>
  <c r="Y76" i="2"/>
  <c r="O76" i="2"/>
  <c r="W76" i="2"/>
  <c r="S76" i="2"/>
  <c r="I47" i="2"/>
  <c r="O47" i="2"/>
  <c r="M47" i="2"/>
  <c r="Y47" i="2"/>
  <c r="W47" i="2"/>
  <c r="U47" i="2"/>
  <c r="Q47" i="2"/>
  <c r="G47" i="2"/>
  <c r="AC47" i="2"/>
  <c r="AE248" i="2"/>
  <c r="AE132" i="2"/>
  <c r="AE190" i="2"/>
  <c r="AE103" i="2"/>
  <c r="AE161" i="2"/>
  <c r="AE74" i="2"/>
  <c r="AE219" i="2"/>
  <c r="AE277" i="2"/>
  <c r="AX6" i="18"/>
  <c r="AP19" i="18" s="1"/>
  <c r="U15" i="19"/>
  <c r="AB15" i="19" s="1"/>
  <c r="U13" i="19"/>
  <c r="AB13" i="19" s="1"/>
  <c r="U25" i="19"/>
  <c r="AB25" i="19" s="1"/>
  <c r="AE60" i="2"/>
  <c r="AE263" i="2"/>
  <c r="AE147" i="2"/>
  <c r="AE31" i="2"/>
  <c r="AE118" i="2"/>
  <c r="AE176" i="2"/>
  <c r="AE234" i="2"/>
  <c r="AE205" i="2"/>
  <c r="AC234" i="2"/>
  <c r="AC176" i="2"/>
  <c r="AC118" i="2"/>
  <c r="AC60" i="2"/>
  <c r="AC263" i="2"/>
  <c r="AC205" i="2"/>
  <c r="AC147" i="2"/>
  <c r="AC89" i="2"/>
  <c r="AA205" i="2"/>
  <c r="AA89" i="2"/>
  <c r="AA176" i="2"/>
  <c r="AA60" i="2"/>
  <c r="AA234" i="2"/>
  <c r="AA118" i="2"/>
  <c r="AA263" i="2"/>
  <c r="AA147" i="2"/>
  <c r="H36" i="16"/>
  <c r="AV19" i="19" l="1"/>
  <c r="Z26" i="16"/>
  <c r="AC26" i="16"/>
  <c r="AA26" i="16"/>
  <c r="W26" i="16"/>
  <c r="Y26" i="16"/>
  <c r="AB26" i="16"/>
  <c r="X26" i="16"/>
  <c r="U259" i="2"/>
  <c r="U114" i="2"/>
  <c r="O114" i="2"/>
  <c r="I288" i="2"/>
  <c r="AE279" i="2"/>
  <c r="O288" i="2"/>
  <c r="U288" i="2"/>
  <c r="O259" i="2"/>
  <c r="O172" i="2"/>
  <c r="O143" i="2"/>
  <c r="AE105" i="2"/>
  <c r="I114" i="2"/>
  <c r="O85" i="2"/>
  <c r="O56" i="2"/>
  <c r="U56" i="2"/>
  <c r="I259" i="2"/>
  <c r="AE250" i="2"/>
  <c r="O230" i="2"/>
  <c r="U230" i="2"/>
  <c r="AE221" i="2"/>
  <c r="I230" i="2"/>
  <c r="I201" i="2"/>
  <c r="AE192" i="2"/>
  <c r="U201" i="2"/>
  <c r="O201" i="2"/>
  <c r="U172" i="2"/>
  <c r="AE163" i="2"/>
  <c r="I172" i="2"/>
  <c r="U143" i="2"/>
  <c r="I143" i="2"/>
  <c r="AE134" i="2"/>
  <c r="I85" i="2"/>
  <c r="AE76" i="2"/>
  <c r="U85" i="2"/>
  <c r="I56" i="2"/>
  <c r="AE47" i="2"/>
  <c r="M28" i="18"/>
  <c r="AV21" i="19"/>
  <c r="AV31" i="19" s="1"/>
  <c r="AP21" i="18" l="1"/>
  <c r="AP27" i="18" s="1"/>
  <c r="S13" i="2"/>
  <c r="S13" i="21" s="1"/>
  <c r="S13" i="22" s="1"/>
  <c r="S16" i="22" s="1"/>
  <c r="O13" i="2"/>
  <c r="O13" i="21" s="1"/>
  <c r="O13" i="22" s="1"/>
  <c r="Q13" i="2"/>
  <c r="Q13" i="21" s="1"/>
  <c r="Q13" i="22" s="1"/>
  <c r="Q16" i="22" s="1"/>
  <c r="Q17" i="22" s="1"/>
  <c r="Q18" i="22" s="1"/>
  <c r="W13" i="2"/>
  <c r="W13" i="21" s="1"/>
  <c r="W13" i="22" s="1"/>
  <c r="Y13" i="2"/>
  <c r="Y13" i="21" s="1"/>
  <c r="Y13" i="22" s="1"/>
  <c r="AA13" i="2"/>
  <c r="AA13" i="21" s="1"/>
  <c r="AA13" i="22" s="1"/>
  <c r="AA16" i="22" s="1"/>
  <c r="AA17" i="22" s="1"/>
  <c r="AA18" i="22" s="1"/>
  <c r="U13" i="2"/>
  <c r="U13" i="21" s="1"/>
  <c r="U13" i="22" s="1"/>
  <c r="U16" i="22" s="1"/>
  <c r="U17" i="22" s="1"/>
  <c r="U18" i="22" s="1"/>
  <c r="AD28" i="16"/>
  <c r="AD29" i="16" s="1"/>
  <c r="AD30" i="16" s="1"/>
  <c r="AC28" i="16"/>
  <c r="AC29" i="16" s="1"/>
  <c r="AC30" i="16" s="1"/>
  <c r="X28" i="16"/>
  <c r="X29" i="16" s="1"/>
  <c r="X30" i="16" s="1"/>
  <c r="U28" i="16"/>
  <c r="U29" i="16" s="1"/>
  <c r="U30" i="16" s="1"/>
  <c r="AE24" i="16"/>
  <c r="V28" i="16"/>
  <c r="V29" i="16" s="1"/>
  <c r="V30" i="16" s="1"/>
  <c r="AE27" i="16"/>
  <c r="AE11" i="2"/>
  <c r="Z28" i="16"/>
  <c r="Z29" i="16" s="1"/>
  <c r="Z30" i="16" s="1"/>
  <c r="AB28" i="16"/>
  <c r="AB29" i="16" s="1"/>
  <c r="AB30" i="16" s="1"/>
  <c r="Y28" i="16"/>
  <c r="Y29" i="16" s="1"/>
  <c r="Y30" i="16" s="1"/>
  <c r="AA28" i="16"/>
  <c r="AA29" i="16" s="1"/>
  <c r="AA30" i="16" s="1"/>
  <c r="W28" i="16"/>
  <c r="W29" i="16" s="1"/>
  <c r="W30" i="16" s="1"/>
  <c r="AE26" i="16"/>
  <c r="AA230" i="2"/>
  <c r="AA114" i="2"/>
  <c r="AA56" i="2"/>
  <c r="AA288" i="2"/>
  <c r="AA201" i="2"/>
  <c r="AA143" i="2"/>
  <c r="AA259" i="2"/>
  <c r="AA172" i="2"/>
  <c r="AA85" i="2"/>
  <c r="AA22" i="2"/>
  <c r="AA25" i="2"/>
  <c r="AA21" i="2"/>
  <c r="J9" i="20" l="1"/>
  <c r="W16" i="21"/>
  <c r="W17" i="21" s="1"/>
  <c r="W18" i="21" s="1"/>
  <c r="AA16" i="2"/>
  <c r="AA17" i="2" s="1"/>
  <c r="Y16" i="22"/>
  <c r="AA23" i="22"/>
  <c r="R30" i="23" s="1"/>
  <c r="O16" i="22"/>
  <c r="AE13" i="22"/>
  <c r="W30" i="23" s="1"/>
  <c r="O23" i="22"/>
  <c r="H30" i="23" s="1"/>
  <c r="AA16" i="21"/>
  <c r="AA17" i="21" s="1"/>
  <c r="AA18" i="21" s="1"/>
  <c r="U23" i="22"/>
  <c r="M30" i="23" s="1"/>
  <c r="W16" i="22"/>
  <c r="W17" i="22" s="1"/>
  <c r="W18" i="22" s="1"/>
  <c r="S16" i="21"/>
  <c r="S17" i="21" s="1"/>
  <c r="S18" i="21" s="1"/>
  <c r="Q16" i="21"/>
  <c r="Q17" i="21" s="1"/>
  <c r="Q18" i="21" s="1"/>
  <c r="S17" i="22"/>
  <c r="S18" i="22" s="1"/>
  <c r="O16" i="21"/>
  <c r="O17" i="21" s="1"/>
  <c r="AE13" i="21"/>
  <c r="W30" i="20" s="1"/>
  <c r="O23" i="21"/>
  <c r="H30" i="20" s="1"/>
  <c r="U23" i="21"/>
  <c r="M30" i="20" s="1"/>
  <c r="U16" i="21"/>
  <c r="U17" i="21" s="1"/>
  <c r="AA23" i="21"/>
  <c r="R30" i="20" s="1"/>
  <c r="Y16" i="21"/>
  <c r="Y17" i="21" s="1"/>
  <c r="AE30" i="16"/>
  <c r="AE28" i="16"/>
  <c r="AA23" i="2"/>
  <c r="J11" i="23" l="1"/>
  <c r="J13" i="23" s="1"/>
  <c r="U26" i="22"/>
  <c r="M33" i="23" s="1"/>
  <c r="U27" i="22"/>
  <c r="M34" i="23" s="1"/>
  <c r="O17" i="22"/>
  <c r="O18" i="22" s="1"/>
  <c r="O26" i="22"/>
  <c r="H33" i="23" s="1"/>
  <c r="AE16" i="22"/>
  <c r="W33" i="23" s="1"/>
  <c r="AA26" i="22"/>
  <c r="R33" i="23" s="1"/>
  <c r="Y17" i="22"/>
  <c r="Y18" i="22" s="1"/>
  <c r="U18" i="21"/>
  <c r="U27" i="21" s="1"/>
  <c r="M34" i="20" s="1"/>
  <c r="U26" i="21"/>
  <c r="M33" i="20" s="1"/>
  <c r="O18" i="21"/>
  <c r="O26" i="21"/>
  <c r="H33" i="20" s="1"/>
  <c r="AE16" i="21"/>
  <c r="W33" i="20" s="1"/>
  <c r="AA26" i="21"/>
  <c r="R33" i="20" s="1"/>
  <c r="Y18" i="21"/>
  <c r="C7" i="21"/>
  <c r="C413" i="21" s="1"/>
  <c r="C355" i="21" l="1"/>
  <c r="C384" i="21"/>
  <c r="C297" i="21"/>
  <c r="C326" i="21"/>
  <c r="F27" i="24"/>
  <c r="F20" i="24" s="1"/>
  <c r="R32" i="14"/>
  <c r="C181" i="21"/>
  <c r="C7" i="22"/>
  <c r="C413" i="22" s="1"/>
  <c r="D5" i="20"/>
  <c r="C152" i="21"/>
  <c r="C65" i="21"/>
  <c r="C239" i="21"/>
  <c r="C36" i="21"/>
  <c r="C123" i="21"/>
  <c r="C94" i="21"/>
  <c r="C268" i="21"/>
  <c r="C210" i="21"/>
  <c r="O27" i="22"/>
  <c r="H34" i="23" s="1"/>
  <c r="AE18" i="22"/>
  <c r="W34" i="23" s="1"/>
  <c r="AE18" i="21"/>
  <c r="W34" i="20" s="1"/>
  <c r="O27" i="21"/>
  <c r="H34" i="20" s="1"/>
  <c r="AA18" i="2"/>
  <c r="Y16" i="2"/>
  <c r="Y17" i="2" s="1"/>
  <c r="Q16" i="2"/>
  <c r="Q17" i="2" s="1"/>
  <c r="K16" i="2"/>
  <c r="K17" i="2" s="1"/>
  <c r="S16" i="2"/>
  <c r="S17" i="2" s="1"/>
  <c r="I16" i="2"/>
  <c r="I17" i="2" s="1"/>
  <c r="M16" i="2"/>
  <c r="M17" i="2" s="1"/>
  <c r="U16" i="2"/>
  <c r="U17" i="2" s="1"/>
  <c r="O16" i="2"/>
  <c r="O17" i="2" s="1"/>
  <c r="W16" i="2"/>
  <c r="W17" i="2" s="1"/>
  <c r="C355" i="22" l="1"/>
  <c r="C384" i="22"/>
  <c r="C297" i="22"/>
  <c r="C326" i="22"/>
  <c r="F26" i="24"/>
  <c r="F19" i="24" s="1"/>
  <c r="R30" i="14"/>
  <c r="R26" i="14"/>
  <c r="D5" i="23"/>
  <c r="C152" i="22"/>
  <c r="C239" i="22"/>
  <c r="C36" i="22"/>
  <c r="C268" i="22"/>
  <c r="C65" i="22"/>
  <c r="C123" i="22"/>
  <c r="C181" i="22"/>
  <c r="C94" i="22"/>
  <c r="C210" i="22"/>
  <c r="AA27" i="22"/>
  <c r="R34" i="23" s="1"/>
  <c r="AA27" i="21"/>
  <c r="R34" i="20" s="1"/>
  <c r="Y18" i="2"/>
  <c r="U18" i="2"/>
  <c r="S18" i="2"/>
  <c r="M18" i="2"/>
  <c r="K18" i="2"/>
  <c r="W18" i="2"/>
  <c r="I18" i="2"/>
  <c r="Q18" i="2"/>
  <c r="O18" i="2"/>
  <c r="S13" i="15"/>
  <c r="S53" i="15" s="1"/>
  <c r="R34" i="14" l="1"/>
  <c r="F28" i="24"/>
  <c r="F21" i="24" s="1"/>
  <c r="F16" i="24" s="1"/>
  <c r="D11" i="23"/>
  <c r="F23" i="24"/>
  <c r="D9" i="23"/>
  <c r="U27" i="2"/>
  <c r="M34" i="3" s="1"/>
  <c r="O27" i="2"/>
  <c r="H34" i="3" s="1"/>
  <c r="Z263" i="2"/>
  <c r="Z234" i="2"/>
  <c r="Z205" i="2"/>
  <c r="Z176" i="2"/>
  <c r="Z147" i="2"/>
  <c r="Z118" i="2"/>
  <c r="Z89" i="2"/>
  <c r="Z60" i="2"/>
  <c r="Z31" i="2"/>
  <c r="Y70" i="14"/>
  <c r="Y68" i="14"/>
  <c r="Y66" i="14"/>
  <c r="Y63" i="14"/>
  <c r="Y70" i="1"/>
  <c r="D13" i="23" l="1"/>
  <c r="E30" i="24"/>
  <c r="M62" i="25"/>
  <c r="S62" i="25" s="1"/>
  <c r="B29" i="25"/>
  <c r="T29" i="25" s="1"/>
  <c r="D5" i="3"/>
  <c r="A262" i="2" l="1"/>
  <c r="A233" i="2"/>
  <c r="A204" i="2"/>
  <c r="A175" i="2"/>
  <c r="A146" i="2"/>
  <c r="A117" i="2"/>
  <c r="A88" i="2"/>
  <c r="A59" i="2"/>
  <c r="A30" i="2"/>
  <c r="S1" i="3" l="1"/>
  <c r="U1" i="3"/>
  <c r="W1" i="3"/>
  <c r="C268" i="2"/>
  <c r="C239" i="2"/>
  <c r="C210" i="2"/>
  <c r="C181" i="2"/>
  <c r="C152" i="2"/>
  <c r="C123" i="2"/>
  <c r="C94" i="2"/>
  <c r="C65" i="2"/>
  <c r="C36" i="2"/>
  <c r="I195" i="2" l="1"/>
  <c r="AA286" i="2" l="1"/>
  <c r="U286" i="2"/>
  <c r="O286" i="2"/>
  <c r="I286" i="2"/>
  <c r="AA285" i="2"/>
  <c r="U285" i="2"/>
  <c r="O285" i="2"/>
  <c r="I285" i="2"/>
  <c r="AA284" i="2"/>
  <c r="U284" i="2"/>
  <c r="O284" i="2"/>
  <c r="I284" i="2"/>
  <c r="AA283" i="2"/>
  <c r="U283" i="2"/>
  <c r="O283" i="2"/>
  <c r="I283" i="2"/>
  <c r="AA282" i="2"/>
  <c r="U282" i="2"/>
  <c r="O282" i="2"/>
  <c r="I282" i="2"/>
  <c r="AA257" i="2"/>
  <c r="U257" i="2"/>
  <c r="O257" i="2"/>
  <c r="I257" i="2"/>
  <c r="AA256" i="2"/>
  <c r="U256" i="2"/>
  <c r="O256" i="2"/>
  <c r="I256" i="2"/>
  <c r="AA255" i="2"/>
  <c r="U255" i="2"/>
  <c r="O255" i="2"/>
  <c r="I255" i="2"/>
  <c r="AA254" i="2"/>
  <c r="U254" i="2"/>
  <c r="O254" i="2"/>
  <c r="I254" i="2"/>
  <c r="AA253" i="2"/>
  <c r="U253" i="2"/>
  <c r="O253" i="2"/>
  <c r="I253" i="2"/>
  <c r="AA228" i="2"/>
  <c r="U228" i="2"/>
  <c r="O228" i="2"/>
  <c r="I228" i="2"/>
  <c r="AA227" i="2"/>
  <c r="U227" i="2"/>
  <c r="O227" i="2"/>
  <c r="I227" i="2"/>
  <c r="AA226" i="2"/>
  <c r="U226" i="2"/>
  <c r="O226" i="2"/>
  <c r="I226" i="2"/>
  <c r="AA225" i="2"/>
  <c r="U225" i="2"/>
  <c r="O225" i="2"/>
  <c r="I225" i="2"/>
  <c r="AA224" i="2"/>
  <c r="U224" i="2"/>
  <c r="O224" i="2"/>
  <c r="I224" i="2"/>
  <c r="AA199" i="2"/>
  <c r="U199" i="2"/>
  <c r="O199" i="2"/>
  <c r="I199" i="2"/>
  <c r="AA198" i="2"/>
  <c r="U198" i="2"/>
  <c r="O198" i="2"/>
  <c r="I198" i="2"/>
  <c r="AA197" i="2"/>
  <c r="U197" i="2"/>
  <c r="O197" i="2"/>
  <c r="I197" i="2"/>
  <c r="AA196" i="2"/>
  <c r="U196" i="2"/>
  <c r="O196" i="2"/>
  <c r="I196" i="2"/>
  <c r="AA195" i="2"/>
  <c r="U195" i="2"/>
  <c r="O195" i="2"/>
  <c r="AA229" i="2" l="1"/>
  <c r="AA287" i="2"/>
  <c r="U200" i="2"/>
  <c r="U258" i="2"/>
  <c r="U229" i="2"/>
  <c r="AA258" i="2"/>
  <c r="I287" i="2"/>
  <c r="O200" i="2"/>
  <c r="O287" i="2"/>
  <c r="U287" i="2"/>
  <c r="I258" i="2"/>
  <c r="O258" i="2"/>
  <c r="O229" i="2"/>
  <c r="I229" i="2"/>
  <c r="AA200" i="2"/>
  <c r="I200" i="2"/>
  <c r="AE15" i="2"/>
  <c r="AE12" i="2"/>
  <c r="J10" i="20" l="1"/>
  <c r="D10" i="20"/>
  <c r="AA170" i="2"/>
  <c r="U170" i="2"/>
  <c r="O170" i="2"/>
  <c r="I170" i="2"/>
  <c r="AA169" i="2"/>
  <c r="U169" i="2"/>
  <c r="O169" i="2"/>
  <c r="I169" i="2"/>
  <c r="AA168" i="2"/>
  <c r="U168" i="2"/>
  <c r="O168" i="2"/>
  <c r="I168" i="2"/>
  <c r="AA167" i="2"/>
  <c r="U167" i="2"/>
  <c r="O167" i="2"/>
  <c r="I167" i="2"/>
  <c r="AA166" i="2"/>
  <c r="U166" i="2"/>
  <c r="O166" i="2"/>
  <c r="I166" i="2"/>
  <c r="AA141" i="2"/>
  <c r="U141" i="2"/>
  <c r="O141" i="2"/>
  <c r="I141" i="2"/>
  <c r="AA140" i="2"/>
  <c r="U140" i="2"/>
  <c r="O140" i="2"/>
  <c r="I140" i="2"/>
  <c r="AA139" i="2"/>
  <c r="U139" i="2"/>
  <c r="O139" i="2"/>
  <c r="I139" i="2"/>
  <c r="AA138" i="2"/>
  <c r="U138" i="2"/>
  <c r="O138" i="2"/>
  <c r="I138" i="2"/>
  <c r="AA137" i="2"/>
  <c r="U137" i="2"/>
  <c r="O137" i="2"/>
  <c r="I137" i="2"/>
  <c r="AA112" i="2"/>
  <c r="U112" i="2"/>
  <c r="O112" i="2"/>
  <c r="I112" i="2"/>
  <c r="AA111" i="2"/>
  <c r="U111" i="2"/>
  <c r="O111" i="2"/>
  <c r="I111" i="2"/>
  <c r="AA110" i="2"/>
  <c r="U110" i="2"/>
  <c r="O110" i="2"/>
  <c r="I110" i="2"/>
  <c r="AA109" i="2"/>
  <c r="U109" i="2"/>
  <c r="O109" i="2"/>
  <c r="I109" i="2"/>
  <c r="AA108" i="2"/>
  <c r="U108" i="2"/>
  <c r="O108" i="2"/>
  <c r="I108" i="2"/>
  <c r="AA83" i="2"/>
  <c r="U83" i="2"/>
  <c r="O83" i="2"/>
  <c r="I83" i="2"/>
  <c r="AA82" i="2"/>
  <c r="U82" i="2"/>
  <c r="O82" i="2"/>
  <c r="I82" i="2"/>
  <c r="AA81" i="2"/>
  <c r="U81" i="2"/>
  <c r="O81" i="2"/>
  <c r="I81" i="2"/>
  <c r="AA80" i="2"/>
  <c r="U80" i="2"/>
  <c r="O80" i="2"/>
  <c r="I80" i="2"/>
  <c r="AA79" i="2"/>
  <c r="U79" i="2"/>
  <c r="O79" i="2"/>
  <c r="I79" i="2"/>
  <c r="AA54" i="2"/>
  <c r="R32" i="3" s="1"/>
  <c r="U54" i="2"/>
  <c r="O54" i="2"/>
  <c r="I54" i="2"/>
  <c r="AA53" i="2"/>
  <c r="U53" i="2"/>
  <c r="O53" i="2"/>
  <c r="I53" i="2"/>
  <c r="AA52" i="2"/>
  <c r="R30" i="3" s="1"/>
  <c r="U52" i="2"/>
  <c r="O52" i="2"/>
  <c r="I52" i="2"/>
  <c r="AA51" i="2"/>
  <c r="R29" i="3" s="1"/>
  <c r="U51" i="2"/>
  <c r="O51" i="2"/>
  <c r="I51" i="2"/>
  <c r="AA50" i="2"/>
  <c r="R28" i="3" s="1"/>
  <c r="U50" i="2"/>
  <c r="O50" i="2"/>
  <c r="I50" i="2"/>
  <c r="AE44" i="2"/>
  <c r="W32" i="3" s="1"/>
  <c r="AE43" i="2"/>
  <c r="AE42" i="2"/>
  <c r="AE41" i="2"/>
  <c r="W29" i="3" s="1"/>
  <c r="AE40" i="2"/>
  <c r="W28" i="3" s="1"/>
  <c r="AE13" i="2"/>
  <c r="AE14" i="2"/>
  <c r="AC16" i="2"/>
  <c r="AC17" i="2" s="1"/>
  <c r="W30" i="3" l="1"/>
  <c r="J11" i="20"/>
  <c r="J12" i="20"/>
  <c r="AC18" i="2"/>
  <c r="AE18" i="2" s="1"/>
  <c r="W34" i="3" s="1"/>
  <c r="AA26" i="2"/>
  <c r="I27" i="2"/>
  <c r="C34" i="3" s="1"/>
  <c r="J10" i="3"/>
  <c r="AA142" i="2"/>
  <c r="U84" i="2"/>
  <c r="O113" i="2"/>
  <c r="AA113" i="2"/>
  <c r="U142" i="2"/>
  <c r="AA84" i="2"/>
  <c r="U113" i="2"/>
  <c r="O142" i="2"/>
  <c r="O55" i="2"/>
  <c r="AA55" i="2"/>
  <c r="R33" i="3" s="1"/>
  <c r="U55" i="2"/>
  <c r="AA171" i="2"/>
  <c r="U171" i="2"/>
  <c r="I171" i="2"/>
  <c r="O171" i="2"/>
  <c r="I142" i="2"/>
  <c r="I113" i="2"/>
  <c r="I84" i="2"/>
  <c r="O84" i="2"/>
  <c r="I55" i="2"/>
  <c r="AE45" i="2"/>
  <c r="AE16" i="2"/>
  <c r="W33" i="3" l="1"/>
  <c r="D11" i="20"/>
  <c r="J13" i="20"/>
  <c r="D9" i="20"/>
  <c r="AA27" i="2"/>
  <c r="R34" i="3" s="1"/>
  <c r="D13" i="20" l="1"/>
  <c r="U25" i="2"/>
  <c r="M32" i="3" s="1"/>
  <c r="O25" i="2"/>
  <c r="H32" i="3" s="1"/>
  <c r="I25" i="2"/>
  <c r="C32" i="3" s="1"/>
  <c r="AA24" i="2"/>
  <c r="U24" i="2"/>
  <c r="O24" i="2"/>
  <c r="I24" i="2"/>
  <c r="U23" i="2"/>
  <c r="M30" i="3" s="1"/>
  <c r="O23" i="2"/>
  <c r="H30" i="3" s="1"/>
  <c r="I23" i="2"/>
  <c r="C30" i="3" s="1"/>
  <c r="U22" i="2"/>
  <c r="M29" i="3" s="1"/>
  <c r="O22" i="2"/>
  <c r="H29" i="3" s="1"/>
  <c r="I22" i="2"/>
  <c r="C29" i="3" s="1"/>
  <c r="U21" i="2"/>
  <c r="M28" i="3" s="1"/>
  <c r="O21" i="2"/>
  <c r="H28" i="3" s="1"/>
  <c r="I21" i="2"/>
  <c r="C28" i="3" s="1"/>
  <c r="D10" i="3" l="1"/>
  <c r="J12" i="3"/>
  <c r="J11" i="3"/>
  <c r="J9" i="3"/>
  <c r="O26" i="2"/>
  <c r="H33" i="3" s="1"/>
  <c r="U26" i="2"/>
  <c r="M33" i="3" s="1"/>
  <c r="I26" i="2"/>
  <c r="C33" i="3" s="1"/>
  <c r="J13" i="3" l="1"/>
  <c r="T30" i="15" l="1"/>
  <c r="R32" i="1"/>
  <c r="R34" i="1"/>
  <c r="B30" i="15"/>
  <c r="R26" i="1" l="1"/>
  <c r="R28" i="1"/>
  <c r="R30" i="1"/>
  <c r="D9" i="3" l="1"/>
  <c r="D11" i="3"/>
  <c r="D1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中屋　明華</author>
  </authors>
  <commentList>
    <comment ref="E16" authorId="0" shapeId="0" xr:uid="{4C5F0030-77FD-45C5-A4CC-C9F5121044B0}">
      <text>
        <r>
          <rPr>
            <b/>
            <sz val="9"/>
            <color indexed="81"/>
            <rFont val="MS P ゴシック"/>
            <family val="3"/>
            <charset val="128"/>
          </rPr>
          <t>旧姓を記載する場合は備考欄をご利用ください。（文字数の都合上）</t>
        </r>
        <r>
          <rPr>
            <sz val="9"/>
            <color indexed="81"/>
            <rFont val="MS P ゴシック"/>
            <family val="3"/>
            <charset val="128"/>
          </rPr>
          <t xml:space="preserve">
</t>
        </r>
      </text>
    </comment>
    <comment ref="M16" authorId="0" shapeId="0" xr:uid="{A0D8FFBE-B8CF-49FD-978C-754927D319F6}">
      <text>
        <r>
          <rPr>
            <b/>
            <sz val="9"/>
            <color indexed="81"/>
            <rFont val="MS P ゴシック"/>
            <family val="3"/>
            <charset val="128"/>
          </rPr>
          <t>３項目全て満たしている場合は、補助額上限の経過措置対象者です。
１項目でも当てはまらない場合、経過措置は適用されませんので入力誤りにご注意ください</t>
        </r>
      </text>
    </comment>
    <comment ref="E17" authorId="0" shapeId="0" xr:uid="{99DA95B0-F8DF-4C5F-98D0-B254936597D5}">
      <text>
        <r>
          <rPr>
            <b/>
            <sz val="9"/>
            <color indexed="81"/>
            <rFont val="MS P ゴシック"/>
            <family val="3"/>
            <charset val="128"/>
          </rPr>
          <t>プルダウンで年号を選択</t>
        </r>
      </text>
    </comment>
    <comment ref="E18" authorId="0" shapeId="0" xr:uid="{D88358D6-62A0-4043-9719-744D5202C3DD}">
      <text>
        <r>
          <rPr>
            <b/>
            <sz val="9"/>
            <color indexed="81"/>
            <rFont val="MS P ゴシック"/>
            <family val="3"/>
            <charset val="128"/>
          </rPr>
          <t>プルダウンから「年度当初」を選択した場合は年月日の入力は不要。</t>
        </r>
      </text>
    </comment>
    <comment ref="E19" authorId="0" shapeId="0" xr:uid="{E20E935B-BF7D-43E0-BCD0-3DA0931D13AF}">
      <text>
        <r>
          <rPr>
            <b/>
            <sz val="9"/>
            <color indexed="81"/>
            <rFont val="MS P ゴシック"/>
            <family val="3"/>
            <charset val="128"/>
          </rPr>
          <t>プルダウンから「年度末」を選択した場合は年月日の入力は不要。</t>
        </r>
      </text>
    </comment>
    <comment ref="N23" authorId="0" shapeId="0" xr:uid="{0B2417A0-721D-4566-B017-29717484296C}">
      <text>
        <r>
          <rPr>
            <b/>
            <sz val="9"/>
            <color indexed="81"/>
            <rFont val="MS P ゴシック"/>
            <family val="3"/>
            <charset val="128"/>
          </rPr>
          <t>転居している場合は、転居月以降63,000円が適用されます</t>
        </r>
      </text>
    </comment>
    <comment ref="E25" authorId="0" shapeId="0" xr:uid="{E9586B8B-421B-426D-9FF7-A71823BC4215}">
      <text>
        <r>
          <rPr>
            <b/>
            <sz val="9"/>
            <color indexed="81"/>
            <rFont val="MS P ゴシック"/>
            <family val="3"/>
            <charset val="128"/>
          </rPr>
          <t>全額本人が負担している場合は０円。
備考欄に「礼金（または更新料）は本人負担」と記載してください。</t>
        </r>
      </text>
    </comment>
    <comment ref="N26" authorId="0" shapeId="0" xr:uid="{5B2765CE-623D-4817-8A27-4D6B5CBF9CF6}">
      <text>
        <r>
          <rPr>
            <b/>
            <sz val="9"/>
            <color indexed="81"/>
            <rFont val="MS P ゴシック"/>
            <family val="3"/>
            <charset val="128"/>
          </rPr>
          <t>日割りが発生した場合、①②どちらを使用しても大丈夫です。（２回発生した場合に備えて２つ設けています）
日割り額の計算には別シート「日割り計算表」をご利用ください。</t>
        </r>
      </text>
    </comment>
    <comment ref="E36" authorId="0" shapeId="0" xr:uid="{A530A00B-804A-490F-954F-B238D75DDEE2}">
      <text>
        <r>
          <rPr>
            <b/>
            <sz val="9"/>
            <color indexed="81"/>
            <rFont val="MS P ゴシック"/>
            <family val="3"/>
            <charset val="128"/>
          </rPr>
          <t>全額本人が負担している場合は０円。
備考欄に「更新料は本人負担」と記載してください。</t>
        </r>
      </text>
    </comment>
    <comment ref="D40" authorId="0" shapeId="0" xr:uid="{81812478-2DA6-4622-B3AE-74237AFCDB9F}">
      <text>
        <r>
          <rPr>
            <b/>
            <sz val="10"/>
            <color indexed="81"/>
            <rFont val="MS P ゴシック"/>
            <family val="3"/>
            <charset val="128"/>
          </rPr>
          <t>「新住所の契約開始日」か「住民票の異動日」のどちらか遅い方の日付</t>
        </r>
      </text>
    </comment>
    <comment ref="E45" authorId="0" shapeId="0" xr:uid="{C132BC6E-3AB0-4759-9777-C9EE93ABC7C8}">
      <text>
        <r>
          <rPr>
            <b/>
            <sz val="9"/>
            <color indexed="81"/>
            <rFont val="MS P ゴシック"/>
            <family val="3"/>
            <charset val="128"/>
          </rPr>
          <t>全額本人が負担している場合は０円。
備考欄に「転居後の礼金は本人負担」と記載してください。</t>
        </r>
      </text>
    </comment>
    <comment ref="E55" authorId="0" shapeId="0" xr:uid="{AFEE464F-8083-413D-9853-B2D917EBC9B2}">
      <text>
        <r>
          <rPr>
            <b/>
            <sz val="9"/>
            <color indexed="81"/>
            <rFont val="MS P ゴシック"/>
            <family val="3"/>
            <charset val="128"/>
          </rPr>
          <t>旧姓を記載する場合は備考欄をご利用ください。（文字数の都合上）</t>
        </r>
        <r>
          <rPr>
            <sz val="9"/>
            <color indexed="81"/>
            <rFont val="MS P ゴシック"/>
            <family val="3"/>
            <charset val="128"/>
          </rPr>
          <t xml:space="preserve">
</t>
        </r>
      </text>
    </comment>
    <comment ref="M55" authorId="0" shapeId="0" xr:uid="{F9E7C532-9ED0-4CBE-B467-B799123587A7}">
      <text>
        <r>
          <rPr>
            <b/>
            <sz val="9"/>
            <color indexed="81"/>
            <rFont val="MS P ゴシック"/>
            <family val="3"/>
            <charset val="128"/>
          </rPr>
          <t>３項目全て満たしている場合は、補助額上限の経過措置対象者です。
１項目でも当てはまらない場合、経過措置は適用されませんので入力誤りにご注意ください</t>
        </r>
      </text>
    </comment>
    <comment ref="E56" authorId="0" shapeId="0" xr:uid="{2D5F93A8-6C87-4FA1-B27C-7F403C46F15E}">
      <text>
        <r>
          <rPr>
            <b/>
            <sz val="9"/>
            <color indexed="81"/>
            <rFont val="MS P ゴシック"/>
            <family val="3"/>
            <charset val="128"/>
          </rPr>
          <t>プルダウンで年号を選択</t>
        </r>
      </text>
    </comment>
    <comment ref="E57" authorId="0" shapeId="0" xr:uid="{FDB1BC27-E5CE-4A66-8FF0-B88068B79FBF}">
      <text>
        <r>
          <rPr>
            <b/>
            <sz val="9"/>
            <color indexed="81"/>
            <rFont val="MS P ゴシック"/>
            <family val="3"/>
            <charset val="128"/>
          </rPr>
          <t>プルダウンから「年度当初」を選択した場合は年月日の入力は不要。</t>
        </r>
      </text>
    </comment>
    <comment ref="E58" authorId="0" shapeId="0" xr:uid="{74C61E1F-C91A-4BC8-AAC1-71D93AE2468A}">
      <text>
        <r>
          <rPr>
            <b/>
            <sz val="9"/>
            <color indexed="81"/>
            <rFont val="MS P ゴシック"/>
            <family val="3"/>
            <charset val="128"/>
          </rPr>
          <t>プルダウンから「年度末」を選択した場合は年月日の入力は不要。</t>
        </r>
      </text>
    </comment>
    <comment ref="N62" authorId="0" shapeId="0" xr:uid="{908331CB-20C0-4FF3-BF8F-E36BCAA4F9A0}">
      <text>
        <r>
          <rPr>
            <b/>
            <sz val="9"/>
            <color indexed="81"/>
            <rFont val="MS P ゴシック"/>
            <family val="3"/>
            <charset val="128"/>
          </rPr>
          <t>転居している場合は、転居月以降63,000円が適用されます</t>
        </r>
      </text>
    </comment>
    <comment ref="E64" authorId="0" shapeId="0" xr:uid="{383F2681-DC63-4F3B-B2C7-A0564286F330}">
      <text>
        <r>
          <rPr>
            <b/>
            <sz val="9"/>
            <color indexed="81"/>
            <rFont val="MS P ゴシック"/>
            <family val="3"/>
            <charset val="128"/>
          </rPr>
          <t>全額本人が負担している場合は０円。
備考欄に「礼金（または更新料）は本人負担」と記載してください。</t>
        </r>
      </text>
    </comment>
    <comment ref="N65" authorId="0" shapeId="0" xr:uid="{53F1A73A-FFAD-4EDB-83A1-04790E29E3DE}">
      <text>
        <r>
          <rPr>
            <b/>
            <sz val="9"/>
            <color indexed="81"/>
            <rFont val="MS P ゴシック"/>
            <family val="3"/>
            <charset val="128"/>
          </rPr>
          <t>日割りが発生した場合、①②どちらを使用しても大丈夫です。（２回発生した場合に備えて２つ設けています）
日割り額の計算には別シート「日割り計算表」をご利用ください。</t>
        </r>
      </text>
    </comment>
    <comment ref="E75" authorId="0" shapeId="0" xr:uid="{8D7A39CB-2BE1-4379-9535-376A60850FFF}">
      <text>
        <r>
          <rPr>
            <b/>
            <sz val="9"/>
            <color indexed="81"/>
            <rFont val="MS P ゴシック"/>
            <family val="3"/>
            <charset val="128"/>
          </rPr>
          <t>全額本人が負担している場合は０円。
備考欄に「更新料は本人負担」と記載してください。</t>
        </r>
      </text>
    </comment>
    <comment ref="D79" authorId="0" shapeId="0" xr:uid="{7CE8CAE1-2DF3-49CC-B55E-A1180EA1E169}">
      <text>
        <r>
          <rPr>
            <b/>
            <sz val="10"/>
            <color indexed="81"/>
            <rFont val="MS P ゴシック"/>
            <family val="3"/>
            <charset val="128"/>
          </rPr>
          <t>「新住所の契約開始日」か「住民票の異動日」のどちらか遅い方の日付</t>
        </r>
      </text>
    </comment>
    <comment ref="E84" authorId="0" shapeId="0" xr:uid="{830996C2-A499-4600-8EF9-3EFD7B039F3A}">
      <text>
        <r>
          <rPr>
            <b/>
            <sz val="9"/>
            <color indexed="81"/>
            <rFont val="MS P ゴシック"/>
            <family val="3"/>
            <charset val="128"/>
          </rPr>
          <t>全額本人が負担している場合は０円。
備考欄に「転居後の礼金は本人負担」と記載してください。</t>
        </r>
      </text>
    </comment>
    <comment ref="E94" authorId="0" shapeId="0" xr:uid="{399FFD6D-7AAB-4E1E-ADCE-D053B493EC06}">
      <text>
        <r>
          <rPr>
            <b/>
            <sz val="9"/>
            <color indexed="81"/>
            <rFont val="MS P ゴシック"/>
            <family val="3"/>
            <charset val="128"/>
          </rPr>
          <t>旧姓を記載する場合は備考欄をご利用ください。（文字数の都合上）</t>
        </r>
        <r>
          <rPr>
            <sz val="9"/>
            <color indexed="81"/>
            <rFont val="MS P ゴシック"/>
            <family val="3"/>
            <charset val="128"/>
          </rPr>
          <t xml:space="preserve">
</t>
        </r>
      </text>
    </comment>
    <comment ref="M94" authorId="0" shapeId="0" xr:uid="{00CE8EDC-8ED4-48CE-A724-22A7012156CF}">
      <text>
        <r>
          <rPr>
            <b/>
            <sz val="9"/>
            <color indexed="81"/>
            <rFont val="MS P ゴシック"/>
            <family val="3"/>
            <charset val="128"/>
          </rPr>
          <t>３項目全て満たしている場合は、補助額上限の経過措置対象者です。
１項目でも当てはまらない場合、経過措置は適用されませんので入力誤りにご注意ください</t>
        </r>
      </text>
    </comment>
    <comment ref="E95" authorId="0" shapeId="0" xr:uid="{20F48D6F-0FC6-4654-8857-A292FFF93149}">
      <text>
        <r>
          <rPr>
            <b/>
            <sz val="9"/>
            <color indexed="81"/>
            <rFont val="MS P ゴシック"/>
            <family val="3"/>
            <charset val="128"/>
          </rPr>
          <t>プルダウンで年号を選択</t>
        </r>
      </text>
    </comment>
    <comment ref="E96" authorId="0" shapeId="0" xr:uid="{5B52BBF1-62E3-4A26-92BC-7AF961306FDA}">
      <text>
        <r>
          <rPr>
            <b/>
            <sz val="9"/>
            <color indexed="81"/>
            <rFont val="MS P ゴシック"/>
            <family val="3"/>
            <charset val="128"/>
          </rPr>
          <t>プルダウンから「年度当初」を選択した場合は年月日の入力は不要。</t>
        </r>
      </text>
    </comment>
    <comment ref="E97" authorId="0" shapeId="0" xr:uid="{625F6CAD-E735-485F-BFD7-8CF2A99535B9}">
      <text>
        <r>
          <rPr>
            <b/>
            <sz val="9"/>
            <color indexed="81"/>
            <rFont val="MS P ゴシック"/>
            <family val="3"/>
            <charset val="128"/>
          </rPr>
          <t>プルダウンから「年度末」を選択した場合は年月日の入力は不要。</t>
        </r>
      </text>
    </comment>
    <comment ref="N101" authorId="0" shapeId="0" xr:uid="{CA44528F-39AF-4EC8-8278-998C170CB892}">
      <text>
        <r>
          <rPr>
            <b/>
            <sz val="9"/>
            <color indexed="81"/>
            <rFont val="MS P ゴシック"/>
            <family val="3"/>
            <charset val="128"/>
          </rPr>
          <t>転居している場合は、転居月以降63,000円が適用されます</t>
        </r>
      </text>
    </comment>
    <comment ref="E103" authorId="0" shapeId="0" xr:uid="{CBA9506F-7FD0-4470-8031-7FB5B5809F89}">
      <text>
        <r>
          <rPr>
            <b/>
            <sz val="9"/>
            <color indexed="81"/>
            <rFont val="MS P ゴシック"/>
            <family val="3"/>
            <charset val="128"/>
          </rPr>
          <t>全額本人が負担している場合は０円。
備考欄に「礼金（または更新料）は本人負担」と記載してください。</t>
        </r>
      </text>
    </comment>
    <comment ref="N104" authorId="0" shapeId="0" xr:uid="{DFE69571-793A-445E-80AA-AD9501403F05}">
      <text>
        <r>
          <rPr>
            <b/>
            <sz val="9"/>
            <color indexed="81"/>
            <rFont val="MS P ゴシック"/>
            <family val="3"/>
            <charset val="128"/>
          </rPr>
          <t>日割りが発生した場合、①②どちらを使用しても大丈夫です。（２回発生した場合に備えて２つ設けています）
日割り額の計算には別シート「日割り計算表」をご利用ください。</t>
        </r>
      </text>
    </comment>
    <comment ref="E114" authorId="0" shapeId="0" xr:uid="{07AAEB24-E68B-4F49-AC06-E2EFAD9E290A}">
      <text>
        <r>
          <rPr>
            <b/>
            <sz val="9"/>
            <color indexed="81"/>
            <rFont val="MS P ゴシック"/>
            <family val="3"/>
            <charset val="128"/>
          </rPr>
          <t>全額本人が負担している場合は０円。
備考欄に「更新料は本人負担」と記載してください。</t>
        </r>
      </text>
    </comment>
    <comment ref="D118" authorId="0" shapeId="0" xr:uid="{F608F962-C1BE-465C-8978-D167466B48B4}">
      <text>
        <r>
          <rPr>
            <b/>
            <sz val="10"/>
            <color indexed="81"/>
            <rFont val="MS P ゴシック"/>
            <family val="3"/>
            <charset val="128"/>
          </rPr>
          <t>「新住所の契約開始日」か「住民票の異動日」のどちらか遅い方の日付</t>
        </r>
      </text>
    </comment>
    <comment ref="E123" authorId="0" shapeId="0" xr:uid="{7142309F-F5A0-452D-9A86-35F5B9E22263}">
      <text>
        <r>
          <rPr>
            <b/>
            <sz val="9"/>
            <color indexed="81"/>
            <rFont val="MS P ゴシック"/>
            <family val="3"/>
            <charset val="128"/>
          </rPr>
          <t>全額本人が負担している場合は０円。
備考欄に「転居後の礼金は本人負担」と記載してください。</t>
        </r>
      </text>
    </comment>
    <comment ref="E133" authorId="0" shapeId="0" xr:uid="{5DF6AD9F-5771-4196-9E47-2AB6927BECB8}">
      <text>
        <r>
          <rPr>
            <b/>
            <sz val="9"/>
            <color indexed="81"/>
            <rFont val="MS P ゴシック"/>
            <family val="3"/>
            <charset val="128"/>
          </rPr>
          <t>旧姓を記載する場合は備考欄をご利用ください。（文字数の都合上）</t>
        </r>
        <r>
          <rPr>
            <sz val="9"/>
            <color indexed="81"/>
            <rFont val="MS P ゴシック"/>
            <family val="3"/>
            <charset val="128"/>
          </rPr>
          <t xml:space="preserve">
</t>
        </r>
      </text>
    </comment>
    <comment ref="M133" authorId="0" shapeId="0" xr:uid="{AAE3196F-B6A4-483A-90B8-16EBE07B0C1B}">
      <text>
        <r>
          <rPr>
            <b/>
            <sz val="9"/>
            <color indexed="81"/>
            <rFont val="MS P ゴシック"/>
            <family val="3"/>
            <charset val="128"/>
          </rPr>
          <t>３項目全て満たしている場合は、補助額上限の経過措置対象者です。
１項目でも当てはまらない場合、経過措置は適用されませんので入力誤りにご注意ください</t>
        </r>
      </text>
    </comment>
    <comment ref="E134" authorId="0" shapeId="0" xr:uid="{B6A38924-6F58-4723-B77B-0767D8D0EDAF}">
      <text>
        <r>
          <rPr>
            <b/>
            <sz val="9"/>
            <color indexed="81"/>
            <rFont val="MS P ゴシック"/>
            <family val="3"/>
            <charset val="128"/>
          </rPr>
          <t>プルダウンで年号を選択</t>
        </r>
      </text>
    </comment>
    <comment ref="E135" authorId="0" shapeId="0" xr:uid="{A05740CA-1829-4BB7-B5D8-651BC6C4A033}">
      <text>
        <r>
          <rPr>
            <b/>
            <sz val="9"/>
            <color indexed="81"/>
            <rFont val="MS P ゴシック"/>
            <family val="3"/>
            <charset val="128"/>
          </rPr>
          <t>プルダウンから「年度当初」を選択した場合は年月日の入力は不要。</t>
        </r>
      </text>
    </comment>
    <comment ref="E136" authorId="0" shapeId="0" xr:uid="{3A4C991E-951E-4539-884F-82655D56B885}">
      <text>
        <r>
          <rPr>
            <b/>
            <sz val="9"/>
            <color indexed="81"/>
            <rFont val="MS P ゴシック"/>
            <family val="3"/>
            <charset val="128"/>
          </rPr>
          <t>プルダウンから「年度末」を選択した場合は年月日の入力は不要。</t>
        </r>
      </text>
    </comment>
    <comment ref="N140" authorId="0" shapeId="0" xr:uid="{F2EB5064-D9AB-4A39-B618-EF4F6C1550FB}">
      <text>
        <r>
          <rPr>
            <b/>
            <sz val="9"/>
            <color indexed="81"/>
            <rFont val="MS P ゴシック"/>
            <family val="3"/>
            <charset val="128"/>
          </rPr>
          <t>転居している場合は、転居月以降63,000円が適用されます</t>
        </r>
      </text>
    </comment>
    <comment ref="E142" authorId="0" shapeId="0" xr:uid="{65F65E98-9759-4316-ACB8-AAAC01061552}">
      <text>
        <r>
          <rPr>
            <b/>
            <sz val="9"/>
            <color indexed="81"/>
            <rFont val="MS P ゴシック"/>
            <family val="3"/>
            <charset val="128"/>
          </rPr>
          <t>全額本人が負担している場合は０円。
備考欄に「礼金（または更新料）は本人負担」と記載してください。</t>
        </r>
      </text>
    </comment>
    <comment ref="N143" authorId="0" shapeId="0" xr:uid="{A92AC592-2BC6-4FD2-B117-EF8DCAF896E3}">
      <text>
        <r>
          <rPr>
            <b/>
            <sz val="9"/>
            <color indexed="81"/>
            <rFont val="MS P ゴシック"/>
            <family val="3"/>
            <charset val="128"/>
          </rPr>
          <t>日割りが発生した場合、①②どちらを使用しても大丈夫です。（２回発生した場合に備えて２つ設けています）
日割り額の計算には別シート「日割り計算表」をご利用ください。</t>
        </r>
      </text>
    </comment>
    <comment ref="E153" authorId="0" shapeId="0" xr:uid="{7D031A13-5032-4460-B53D-2EE0B4C98F57}">
      <text>
        <r>
          <rPr>
            <b/>
            <sz val="9"/>
            <color indexed="81"/>
            <rFont val="MS P ゴシック"/>
            <family val="3"/>
            <charset val="128"/>
          </rPr>
          <t>全額本人が負担している場合は０円。
備考欄に「更新料は本人負担」と記載してください。</t>
        </r>
      </text>
    </comment>
    <comment ref="D157" authorId="0" shapeId="0" xr:uid="{FD7DF1BF-66D2-4394-A5F3-D2FD299119CB}">
      <text>
        <r>
          <rPr>
            <b/>
            <sz val="10"/>
            <color indexed="81"/>
            <rFont val="MS P ゴシック"/>
            <family val="3"/>
            <charset val="128"/>
          </rPr>
          <t>「新住所の契約開始日」か「住民票の異動日」のどちらか遅い方の日付</t>
        </r>
      </text>
    </comment>
    <comment ref="E162" authorId="0" shapeId="0" xr:uid="{3771CEBF-F6E7-45B3-A6B0-7FC3282BAE79}">
      <text>
        <r>
          <rPr>
            <b/>
            <sz val="9"/>
            <color indexed="81"/>
            <rFont val="MS P ゴシック"/>
            <family val="3"/>
            <charset val="128"/>
          </rPr>
          <t>全額本人が負担している場合は０円。
備考欄に「転居後の礼金は本人負担」と記載してください。</t>
        </r>
      </text>
    </comment>
    <comment ref="E172" authorId="0" shapeId="0" xr:uid="{F0FB1A31-23D8-4985-BA99-ED74047A2498}">
      <text>
        <r>
          <rPr>
            <b/>
            <sz val="9"/>
            <color indexed="81"/>
            <rFont val="MS P ゴシック"/>
            <family val="3"/>
            <charset val="128"/>
          </rPr>
          <t>旧姓を記載する場合は備考欄をご利用ください。（文字数の都合上）</t>
        </r>
        <r>
          <rPr>
            <sz val="9"/>
            <color indexed="81"/>
            <rFont val="MS P ゴシック"/>
            <family val="3"/>
            <charset val="128"/>
          </rPr>
          <t xml:space="preserve">
</t>
        </r>
      </text>
    </comment>
    <comment ref="M172" authorId="0" shapeId="0" xr:uid="{F9B9E4D0-0428-425F-AF4A-2ACECC655107}">
      <text>
        <r>
          <rPr>
            <b/>
            <sz val="9"/>
            <color indexed="81"/>
            <rFont val="MS P ゴシック"/>
            <family val="3"/>
            <charset val="128"/>
          </rPr>
          <t>３項目全て満たしている場合は、補助額上限の経過措置対象者です。
１項目でも当てはまらない場合、経過措置は適用されませんので入力誤りにご注意ください</t>
        </r>
      </text>
    </comment>
    <comment ref="E173" authorId="0" shapeId="0" xr:uid="{83898695-C37C-4856-A4F2-162E2DF10DA7}">
      <text>
        <r>
          <rPr>
            <b/>
            <sz val="9"/>
            <color indexed="81"/>
            <rFont val="MS P ゴシック"/>
            <family val="3"/>
            <charset val="128"/>
          </rPr>
          <t>プルダウンで年号を選択</t>
        </r>
      </text>
    </comment>
    <comment ref="E174" authorId="0" shapeId="0" xr:uid="{4AC21E9D-80CE-46F2-9C9A-1A12C09F5F4B}">
      <text>
        <r>
          <rPr>
            <b/>
            <sz val="9"/>
            <color indexed="81"/>
            <rFont val="MS P ゴシック"/>
            <family val="3"/>
            <charset val="128"/>
          </rPr>
          <t>プルダウンから「年度当初」を選択した場合は年月日の入力は不要。</t>
        </r>
      </text>
    </comment>
    <comment ref="E175" authorId="0" shapeId="0" xr:uid="{FA2C7183-F4DC-425C-BCBC-A271D4F946A6}">
      <text>
        <r>
          <rPr>
            <b/>
            <sz val="9"/>
            <color indexed="81"/>
            <rFont val="MS P ゴシック"/>
            <family val="3"/>
            <charset val="128"/>
          </rPr>
          <t>プルダウンから「年度末」を選択した場合は年月日の入力は不要。</t>
        </r>
      </text>
    </comment>
    <comment ref="N179" authorId="0" shapeId="0" xr:uid="{7545DF4B-C683-4077-87C6-E79CF74166D4}">
      <text>
        <r>
          <rPr>
            <b/>
            <sz val="9"/>
            <color indexed="81"/>
            <rFont val="MS P ゴシック"/>
            <family val="3"/>
            <charset val="128"/>
          </rPr>
          <t>転居している場合は、転居月以降63,000円が適用されます</t>
        </r>
      </text>
    </comment>
    <comment ref="E181" authorId="0" shapeId="0" xr:uid="{46792AAA-5EDE-4A16-8403-51FF2E1FB715}">
      <text>
        <r>
          <rPr>
            <b/>
            <sz val="9"/>
            <color indexed="81"/>
            <rFont val="MS P ゴシック"/>
            <family val="3"/>
            <charset val="128"/>
          </rPr>
          <t>全額本人が負担している場合は０円。
備考欄に「礼金（または更新料）は本人負担」と記載してください。</t>
        </r>
      </text>
    </comment>
    <comment ref="N182" authorId="0" shapeId="0" xr:uid="{4B5E0DFC-9A8F-4AC0-9C60-AB4C03C7C9D2}">
      <text>
        <r>
          <rPr>
            <b/>
            <sz val="9"/>
            <color indexed="81"/>
            <rFont val="MS P ゴシック"/>
            <family val="3"/>
            <charset val="128"/>
          </rPr>
          <t>日割りが発生した場合、①②どちらを使用しても大丈夫です。（２回発生した場合に備えて２つ設けています）
日割り額の計算には別シート「日割り計算表」をご利用ください。</t>
        </r>
      </text>
    </comment>
    <comment ref="E192" authorId="0" shapeId="0" xr:uid="{E9DF6229-3457-4371-9DC1-06C8291011FC}">
      <text>
        <r>
          <rPr>
            <b/>
            <sz val="9"/>
            <color indexed="81"/>
            <rFont val="MS P ゴシック"/>
            <family val="3"/>
            <charset val="128"/>
          </rPr>
          <t>全額本人が負担している場合は０円。
備考欄に「更新料は本人負担」と記載してください。</t>
        </r>
      </text>
    </comment>
    <comment ref="D196" authorId="0" shapeId="0" xr:uid="{907EEA9F-022C-45E5-ACC0-E224E13D4E69}">
      <text>
        <r>
          <rPr>
            <b/>
            <sz val="10"/>
            <color indexed="81"/>
            <rFont val="MS P ゴシック"/>
            <family val="3"/>
            <charset val="128"/>
          </rPr>
          <t>「新住所の契約開始日」か「住民票の異動日」のどちらか遅い方の日付</t>
        </r>
      </text>
    </comment>
    <comment ref="E201" authorId="0" shapeId="0" xr:uid="{F3747115-4090-477A-A7A1-A511AD3CF461}">
      <text>
        <r>
          <rPr>
            <b/>
            <sz val="9"/>
            <color indexed="81"/>
            <rFont val="MS P ゴシック"/>
            <family val="3"/>
            <charset val="128"/>
          </rPr>
          <t>全額本人が負担している場合は０円。
備考欄に「転居後の礼金は本人負担」と記載してください。</t>
        </r>
      </text>
    </comment>
    <comment ref="E211" authorId="0" shapeId="0" xr:uid="{1D012177-DAA8-43A5-81F7-E065FB05DE64}">
      <text>
        <r>
          <rPr>
            <b/>
            <sz val="9"/>
            <color indexed="81"/>
            <rFont val="MS P ゴシック"/>
            <family val="3"/>
            <charset val="128"/>
          </rPr>
          <t>旧姓を記載する場合は備考欄をご利用ください。（文字数の都合上）</t>
        </r>
        <r>
          <rPr>
            <sz val="9"/>
            <color indexed="81"/>
            <rFont val="MS P ゴシック"/>
            <family val="3"/>
            <charset val="128"/>
          </rPr>
          <t xml:space="preserve">
</t>
        </r>
      </text>
    </comment>
    <comment ref="M211" authorId="0" shapeId="0" xr:uid="{8D47C9A7-FB41-4738-8882-B2EF69671F01}">
      <text>
        <r>
          <rPr>
            <b/>
            <sz val="9"/>
            <color indexed="81"/>
            <rFont val="MS P ゴシック"/>
            <family val="3"/>
            <charset val="128"/>
          </rPr>
          <t>３項目全て満たしている場合は、補助額上限の経過措置対象者です。
１項目でも当てはまらない場合、経過措置は適用されませんので入力誤りにご注意ください</t>
        </r>
      </text>
    </comment>
    <comment ref="E212" authorId="0" shapeId="0" xr:uid="{BACA5B6D-A479-430B-B8A1-B2B707375BE9}">
      <text>
        <r>
          <rPr>
            <b/>
            <sz val="9"/>
            <color indexed="81"/>
            <rFont val="MS P ゴシック"/>
            <family val="3"/>
            <charset val="128"/>
          </rPr>
          <t>プルダウンで年号を選択</t>
        </r>
      </text>
    </comment>
    <comment ref="E213" authorId="0" shapeId="0" xr:uid="{41FF2A91-2C5F-4861-961B-7B2ABEC9BB4C}">
      <text>
        <r>
          <rPr>
            <b/>
            <sz val="9"/>
            <color indexed="81"/>
            <rFont val="MS P ゴシック"/>
            <family val="3"/>
            <charset val="128"/>
          </rPr>
          <t>プルダウンから「年度当初」を選択した場合は年月日の入力は不要。</t>
        </r>
      </text>
    </comment>
    <comment ref="E214" authorId="0" shapeId="0" xr:uid="{835737EC-019F-4D95-A7DC-C2610C478AE3}">
      <text>
        <r>
          <rPr>
            <b/>
            <sz val="9"/>
            <color indexed="81"/>
            <rFont val="MS P ゴシック"/>
            <family val="3"/>
            <charset val="128"/>
          </rPr>
          <t>プルダウンから「年度末」を選択した場合は年月日の入力は不要。</t>
        </r>
      </text>
    </comment>
    <comment ref="N218" authorId="0" shapeId="0" xr:uid="{05CA5323-5D68-4468-8480-16EAF1DBEC72}">
      <text>
        <r>
          <rPr>
            <b/>
            <sz val="9"/>
            <color indexed="81"/>
            <rFont val="MS P ゴシック"/>
            <family val="3"/>
            <charset val="128"/>
          </rPr>
          <t>転居している場合は、転居月以降63,000円が適用されます</t>
        </r>
      </text>
    </comment>
    <comment ref="E220" authorId="0" shapeId="0" xr:uid="{43D997D6-5BCE-47A0-8565-FEA6851C3642}">
      <text>
        <r>
          <rPr>
            <b/>
            <sz val="9"/>
            <color indexed="81"/>
            <rFont val="MS P ゴシック"/>
            <family val="3"/>
            <charset val="128"/>
          </rPr>
          <t>全額本人が負担している場合は０円。
備考欄に「礼金（または更新料）は本人負担」と記載してください。</t>
        </r>
      </text>
    </comment>
    <comment ref="N221" authorId="0" shapeId="0" xr:uid="{EC8EAD58-1DA3-4651-A62F-DAFC06328241}">
      <text>
        <r>
          <rPr>
            <b/>
            <sz val="9"/>
            <color indexed="81"/>
            <rFont val="MS P ゴシック"/>
            <family val="3"/>
            <charset val="128"/>
          </rPr>
          <t>日割りが発生した場合、①②どちらを使用しても大丈夫です。（２回発生した場合に備えて２つ設けています）
日割り額の計算には別シート「日割り計算表」をご利用ください。</t>
        </r>
      </text>
    </comment>
    <comment ref="E231" authorId="0" shapeId="0" xr:uid="{95E64009-85CF-42D5-BAEF-53D684B0FBE3}">
      <text>
        <r>
          <rPr>
            <b/>
            <sz val="9"/>
            <color indexed="81"/>
            <rFont val="MS P ゴシック"/>
            <family val="3"/>
            <charset val="128"/>
          </rPr>
          <t>全額本人が負担している場合は０円。
備考欄に「更新料は本人負担」と記載してください。</t>
        </r>
      </text>
    </comment>
    <comment ref="D235" authorId="0" shapeId="0" xr:uid="{31E40A82-8006-4345-8BC4-20B83A463ADB}">
      <text>
        <r>
          <rPr>
            <b/>
            <sz val="10"/>
            <color indexed="81"/>
            <rFont val="MS P ゴシック"/>
            <family val="3"/>
            <charset val="128"/>
          </rPr>
          <t>「新住所の契約開始日」か「住民票の異動日」のどちらか遅い方の日付</t>
        </r>
      </text>
    </comment>
    <comment ref="E240" authorId="0" shapeId="0" xr:uid="{B5C6F7DB-AF6D-4DF4-B31A-4D4B55A1196E}">
      <text>
        <r>
          <rPr>
            <b/>
            <sz val="9"/>
            <color indexed="81"/>
            <rFont val="MS P ゴシック"/>
            <family val="3"/>
            <charset val="128"/>
          </rPr>
          <t>全額本人が負担している場合は０円。
備考欄に「転居後の礼金は本人負担」と記載してください。</t>
        </r>
      </text>
    </comment>
    <comment ref="E250" authorId="0" shapeId="0" xr:uid="{DF3C8C1E-A9A5-4ACB-916C-12B37FA37E65}">
      <text>
        <r>
          <rPr>
            <b/>
            <sz val="9"/>
            <color indexed="81"/>
            <rFont val="MS P ゴシック"/>
            <family val="3"/>
            <charset val="128"/>
          </rPr>
          <t>旧姓を記載する場合は備考欄をご利用ください。（文字数の都合上）</t>
        </r>
        <r>
          <rPr>
            <sz val="9"/>
            <color indexed="81"/>
            <rFont val="MS P ゴシック"/>
            <family val="3"/>
            <charset val="128"/>
          </rPr>
          <t xml:space="preserve">
</t>
        </r>
      </text>
    </comment>
    <comment ref="M250" authorId="0" shapeId="0" xr:uid="{630004BE-AD92-403A-A65B-3DB8F4D2852A}">
      <text>
        <r>
          <rPr>
            <b/>
            <sz val="9"/>
            <color indexed="81"/>
            <rFont val="MS P ゴシック"/>
            <family val="3"/>
            <charset val="128"/>
          </rPr>
          <t>３項目全て満たしている場合は、補助額上限の経過措置対象者です。
１項目でも当てはまらない場合、経過措置は適用されませんので入力誤りにご注意ください</t>
        </r>
      </text>
    </comment>
    <comment ref="E251" authorId="0" shapeId="0" xr:uid="{990906B6-FC96-475B-92A8-1D465D0327BF}">
      <text>
        <r>
          <rPr>
            <b/>
            <sz val="9"/>
            <color indexed="81"/>
            <rFont val="MS P ゴシック"/>
            <family val="3"/>
            <charset val="128"/>
          </rPr>
          <t>プルダウンで年号を選択</t>
        </r>
      </text>
    </comment>
    <comment ref="E252" authorId="0" shapeId="0" xr:uid="{8F2327E1-75E1-4983-97D7-DE0F76A2D1F3}">
      <text>
        <r>
          <rPr>
            <b/>
            <sz val="9"/>
            <color indexed="81"/>
            <rFont val="MS P ゴシック"/>
            <family val="3"/>
            <charset val="128"/>
          </rPr>
          <t>プルダウンから「年度当初」を選択した場合は年月日の入力は不要。</t>
        </r>
      </text>
    </comment>
    <comment ref="E253" authorId="0" shapeId="0" xr:uid="{CD4EA432-C3EC-48D5-9170-886589E2395E}">
      <text>
        <r>
          <rPr>
            <b/>
            <sz val="9"/>
            <color indexed="81"/>
            <rFont val="MS P ゴシック"/>
            <family val="3"/>
            <charset val="128"/>
          </rPr>
          <t>プルダウンから「年度末」を選択した場合は年月日の入力は不要。</t>
        </r>
      </text>
    </comment>
    <comment ref="N257" authorId="0" shapeId="0" xr:uid="{865A3142-0229-4A5F-B794-D31D69DEE627}">
      <text>
        <r>
          <rPr>
            <b/>
            <sz val="9"/>
            <color indexed="81"/>
            <rFont val="MS P ゴシック"/>
            <family val="3"/>
            <charset val="128"/>
          </rPr>
          <t>転居している場合は、転居月以降63,000円が適用されます</t>
        </r>
      </text>
    </comment>
    <comment ref="E259" authorId="0" shapeId="0" xr:uid="{63258EBD-7ACC-4F28-B5B5-F365644D07A5}">
      <text>
        <r>
          <rPr>
            <b/>
            <sz val="9"/>
            <color indexed="81"/>
            <rFont val="MS P ゴシック"/>
            <family val="3"/>
            <charset val="128"/>
          </rPr>
          <t>全額本人が負担している場合は０円。
備考欄に「礼金（または更新料）は本人負担」と記載してください。</t>
        </r>
      </text>
    </comment>
    <comment ref="N260" authorId="0" shapeId="0" xr:uid="{154FBC02-B112-44F4-851A-C42A713482EC}">
      <text>
        <r>
          <rPr>
            <b/>
            <sz val="9"/>
            <color indexed="81"/>
            <rFont val="MS P ゴシック"/>
            <family val="3"/>
            <charset val="128"/>
          </rPr>
          <t>日割りが発生した場合、①②どちらを使用しても大丈夫です。（２回発生した場合に備えて２つ設けています）
日割り額の計算には別シート「日割り計算表」をご利用ください。</t>
        </r>
      </text>
    </comment>
    <comment ref="E270" authorId="0" shapeId="0" xr:uid="{B62CD68B-1B6C-4BD9-83F7-0A1A013A708B}">
      <text>
        <r>
          <rPr>
            <b/>
            <sz val="9"/>
            <color indexed="81"/>
            <rFont val="MS P ゴシック"/>
            <family val="3"/>
            <charset val="128"/>
          </rPr>
          <t>全額本人が負担している場合は０円。
備考欄に「更新料は本人負担」と記載してください。</t>
        </r>
      </text>
    </comment>
    <comment ref="D274" authorId="0" shapeId="0" xr:uid="{41CA2249-9A52-4CF6-9A43-E3B3F70C1499}">
      <text>
        <r>
          <rPr>
            <b/>
            <sz val="10"/>
            <color indexed="81"/>
            <rFont val="MS P ゴシック"/>
            <family val="3"/>
            <charset val="128"/>
          </rPr>
          <t>「新住所の契約開始日」か「住民票の異動日」のどちらか遅い方の日付</t>
        </r>
      </text>
    </comment>
    <comment ref="E279" authorId="0" shapeId="0" xr:uid="{7F6FCB31-2B21-434A-862E-E4F98B02B27B}">
      <text>
        <r>
          <rPr>
            <b/>
            <sz val="9"/>
            <color indexed="81"/>
            <rFont val="MS P ゴシック"/>
            <family val="3"/>
            <charset val="128"/>
          </rPr>
          <t>全額本人が負担している場合は０円。
備考欄に「転居後の礼金は本人負担」と記載してください。</t>
        </r>
      </text>
    </comment>
    <comment ref="E289" authorId="0" shapeId="0" xr:uid="{EF42BCB3-CB82-40B9-A3DA-18C5FF5707FC}">
      <text>
        <r>
          <rPr>
            <b/>
            <sz val="9"/>
            <color indexed="81"/>
            <rFont val="MS P ゴシック"/>
            <family val="3"/>
            <charset val="128"/>
          </rPr>
          <t>旧姓を記載する場合は備考欄をご利用ください。（文字数の都合上）</t>
        </r>
        <r>
          <rPr>
            <sz val="9"/>
            <color indexed="81"/>
            <rFont val="MS P ゴシック"/>
            <family val="3"/>
            <charset val="128"/>
          </rPr>
          <t xml:space="preserve">
</t>
        </r>
      </text>
    </comment>
    <comment ref="M289" authorId="0" shapeId="0" xr:uid="{94532930-F61D-457A-9DE6-82DC69C537F1}">
      <text>
        <r>
          <rPr>
            <b/>
            <sz val="9"/>
            <color indexed="81"/>
            <rFont val="MS P ゴシック"/>
            <family val="3"/>
            <charset val="128"/>
          </rPr>
          <t>３項目全て満たしている場合は、補助額上限の経過措置対象者です。
１項目でも当てはまらない場合、経過措置は適用されませんので入力誤りにご注意ください</t>
        </r>
      </text>
    </comment>
    <comment ref="E290" authorId="0" shapeId="0" xr:uid="{FD862EFC-860A-4F5B-91F0-1B28B9B984CB}">
      <text>
        <r>
          <rPr>
            <b/>
            <sz val="9"/>
            <color indexed="81"/>
            <rFont val="MS P ゴシック"/>
            <family val="3"/>
            <charset val="128"/>
          </rPr>
          <t>プルダウンで年号を選択</t>
        </r>
      </text>
    </comment>
    <comment ref="E291" authorId="0" shapeId="0" xr:uid="{DCAEAAB6-7D2C-446E-BCE0-DA5CB93EE168}">
      <text>
        <r>
          <rPr>
            <b/>
            <sz val="9"/>
            <color indexed="81"/>
            <rFont val="MS P ゴシック"/>
            <family val="3"/>
            <charset val="128"/>
          </rPr>
          <t>プルダウンから「年度当初」を選択した場合は年月日の入力は不要。</t>
        </r>
      </text>
    </comment>
    <comment ref="E292" authorId="0" shapeId="0" xr:uid="{4E79FBD2-5FF8-4BF3-9B1D-1E6609B08D7F}">
      <text>
        <r>
          <rPr>
            <b/>
            <sz val="9"/>
            <color indexed="81"/>
            <rFont val="MS P ゴシック"/>
            <family val="3"/>
            <charset val="128"/>
          </rPr>
          <t>プルダウンから「年度末」を選択した場合は年月日の入力は不要。</t>
        </r>
      </text>
    </comment>
    <comment ref="N296" authorId="0" shapeId="0" xr:uid="{EED7A7BD-B54A-4EF9-A045-A2626933B232}">
      <text>
        <r>
          <rPr>
            <b/>
            <sz val="9"/>
            <color indexed="81"/>
            <rFont val="MS P ゴシック"/>
            <family val="3"/>
            <charset val="128"/>
          </rPr>
          <t>転居している場合は、転居月以降63,000円が適用されます</t>
        </r>
      </text>
    </comment>
    <comment ref="E298" authorId="0" shapeId="0" xr:uid="{654712A1-8EBF-49E8-B2C6-EBC2CFE4B96B}">
      <text>
        <r>
          <rPr>
            <b/>
            <sz val="9"/>
            <color indexed="81"/>
            <rFont val="MS P ゴシック"/>
            <family val="3"/>
            <charset val="128"/>
          </rPr>
          <t>全額本人が負担している場合は０円。
備考欄に「礼金（または更新料）は本人負担」と記載してください。</t>
        </r>
      </text>
    </comment>
    <comment ref="N299" authorId="0" shapeId="0" xr:uid="{2F495F77-D5DC-4A96-B33B-44D6689F0967}">
      <text>
        <r>
          <rPr>
            <b/>
            <sz val="9"/>
            <color indexed="81"/>
            <rFont val="MS P ゴシック"/>
            <family val="3"/>
            <charset val="128"/>
          </rPr>
          <t>日割りが発生した場合、①②どちらを使用しても大丈夫です。（２回発生した場合に備えて２つ設けています）
日割り額の計算には別シート「日割り計算表」をご利用ください。</t>
        </r>
      </text>
    </comment>
    <comment ref="E309" authorId="0" shapeId="0" xr:uid="{ACBF2BB7-DD70-465B-A382-BC2F06B71818}">
      <text>
        <r>
          <rPr>
            <b/>
            <sz val="9"/>
            <color indexed="81"/>
            <rFont val="MS P ゴシック"/>
            <family val="3"/>
            <charset val="128"/>
          </rPr>
          <t>全額本人が負担している場合は０円。
備考欄に「更新料は本人負担」と記載してください。</t>
        </r>
      </text>
    </comment>
    <comment ref="D313" authorId="0" shapeId="0" xr:uid="{FA107A66-9626-42D5-89F1-4B87EA0A425A}">
      <text>
        <r>
          <rPr>
            <b/>
            <sz val="10"/>
            <color indexed="81"/>
            <rFont val="MS P ゴシック"/>
            <family val="3"/>
            <charset val="128"/>
          </rPr>
          <t>「新住所の契約開始日」か「住民票の異動日」のどちらか遅い方の日付</t>
        </r>
      </text>
    </comment>
    <comment ref="E318" authorId="0" shapeId="0" xr:uid="{57C26ABC-52F6-4D17-B135-65DAD6FC0518}">
      <text>
        <r>
          <rPr>
            <b/>
            <sz val="9"/>
            <color indexed="81"/>
            <rFont val="MS P ゴシック"/>
            <family val="3"/>
            <charset val="128"/>
          </rPr>
          <t>全額本人が負担している場合は０円。
備考欄に「転居後の礼金は本人負担」と記載してください。</t>
        </r>
      </text>
    </comment>
    <comment ref="E328" authorId="0" shapeId="0" xr:uid="{482BD487-190B-4329-8842-1930FDF0497C}">
      <text>
        <r>
          <rPr>
            <b/>
            <sz val="9"/>
            <color indexed="81"/>
            <rFont val="MS P ゴシック"/>
            <family val="3"/>
            <charset val="128"/>
          </rPr>
          <t>旧姓を記載する場合は備考欄をご利用ください。（文字数の都合上）</t>
        </r>
        <r>
          <rPr>
            <sz val="9"/>
            <color indexed="81"/>
            <rFont val="MS P ゴシック"/>
            <family val="3"/>
            <charset val="128"/>
          </rPr>
          <t xml:space="preserve">
</t>
        </r>
      </text>
    </comment>
    <comment ref="M328" authorId="0" shapeId="0" xr:uid="{D185E37A-1598-434C-8B60-23BD86F1B6CA}">
      <text>
        <r>
          <rPr>
            <b/>
            <sz val="9"/>
            <color indexed="81"/>
            <rFont val="MS P ゴシック"/>
            <family val="3"/>
            <charset val="128"/>
          </rPr>
          <t>３項目全て満たしている場合は、補助額上限の経過措置対象者です。
１項目でも当てはまらない場合、経過措置は適用されませんので入力誤りにご注意ください</t>
        </r>
      </text>
    </comment>
    <comment ref="E329" authorId="0" shapeId="0" xr:uid="{8BC611CB-3AEC-4D90-B876-DDF8F0D5F6DD}">
      <text>
        <r>
          <rPr>
            <b/>
            <sz val="9"/>
            <color indexed="81"/>
            <rFont val="MS P ゴシック"/>
            <family val="3"/>
            <charset val="128"/>
          </rPr>
          <t>プルダウンで年号を選択</t>
        </r>
      </text>
    </comment>
    <comment ref="E330" authorId="0" shapeId="0" xr:uid="{654A6A94-E184-48C2-9B95-75CCB567F58A}">
      <text>
        <r>
          <rPr>
            <b/>
            <sz val="9"/>
            <color indexed="81"/>
            <rFont val="MS P ゴシック"/>
            <family val="3"/>
            <charset val="128"/>
          </rPr>
          <t>プルダウンから「年度当初」を選択した場合は年月日の入力は不要。</t>
        </r>
      </text>
    </comment>
    <comment ref="E331" authorId="0" shapeId="0" xr:uid="{46183BF8-025B-4AE5-B357-D8EBBDBD3B09}">
      <text>
        <r>
          <rPr>
            <b/>
            <sz val="9"/>
            <color indexed="81"/>
            <rFont val="MS P ゴシック"/>
            <family val="3"/>
            <charset val="128"/>
          </rPr>
          <t>プルダウンから「年度末」を選択した場合は年月日の入力は不要。</t>
        </r>
      </text>
    </comment>
    <comment ref="N335" authorId="0" shapeId="0" xr:uid="{07CF03FA-2EE1-4A45-B542-A57884B84952}">
      <text>
        <r>
          <rPr>
            <b/>
            <sz val="9"/>
            <color indexed="81"/>
            <rFont val="MS P ゴシック"/>
            <family val="3"/>
            <charset val="128"/>
          </rPr>
          <t>転居している場合は、転居月以降63,000円が適用されます</t>
        </r>
      </text>
    </comment>
    <comment ref="E337" authorId="0" shapeId="0" xr:uid="{5D478AB8-85A2-44FE-8B5D-1CC49B12A24A}">
      <text>
        <r>
          <rPr>
            <b/>
            <sz val="9"/>
            <color indexed="81"/>
            <rFont val="MS P ゴシック"/>
            <family val="3"/>
            <charset val="128"/>
          </rPr>
          <t>全額本人が負担している場合は０円。
備考欄に「礼金（または更新料）は本人負担」と記載してください。</t>
        </r>
      </text>
    </comment>
    <comment ref="N338" authorId="0" shapeId="0" xr:uid="{C523ACA8-61C9-4BE0-8E8C-B0E8EB3F5708}">
      <text>
        <r>
          <rPr>
            <b/>
            <sz val="9"/>
            <color indexed="81"/>
            <rFont val="MS P ゴシック"/>
            <family val="3"/>
            <charset val="128"/>
          </rPr>
          <t>日割りが発生した場合、①②どちらを使用しても大丈夫です。（２回発生した場合に備えて２つ設けています）
日割り額の計算には別シート「日割り計算表」をご利用ください。</t>
        </r>
      </text>
    </comment>
    <comment ref="E348" authorId="0" shapeId="0" xr:uid="{20E30062-294B-4917-AA61-7AF00D75D0EB}">
      <text>
        <r>
          <rPr>
            <b/>
            <sz val="9"/>
            <color indexed="81"/>
            <rFont val="MS P ゴシック"/>
            <family val="3"/>
            <charset val="128"/>
          </rPr>
          <t>全額本人が負担している場合は０円。
備考欄に「更新料は本人負担」と記載してください。</t>
        </r>
      </text>
    </comment>
    <comment ref="D352" authorId="0" shapeId="0" xr:uid="{592AC687-9E41-4A48-BC67-A48504655971}">
      <text>
        <r>
          <rPr>
            <b/>
            <sz val="10"/>
            <color indexed="81"/>
            <rFont val="MS P ゴシック"/>
            <family val="3"/>
            <charset val="128"/>
          </rPr>
          <t>「新住所の契約開始日」か「住民票の異動日」のどちらか遅い方の日付</t>
        </r>
      </text>
    </comment>
    <comment ref="E357" authorId="0" shapeId="0" xr:uid="{595B5594-8D4C-4BC9-B4DF-DCD99803FE00}">
      <text>
        <r>
          <rPr>
            <b/>
            <sz val="9"/>
            <color indexed="81"/>
            <rFont val="MS P ゴシック"/>
            <family val="3"/>
            <charset val="128"/>
          </rPr>
          <t>全額本人が負担している場合は０円。
備考欄に「転居後の礼金は本人負担」と記載してください。</t>
        </r>
      </text>
    </comment>
    <comment ref="E367" authorId="0" shapeId="0" xr:uid="{09916E8F-6555-4D4A-9C5E-8B2005CB0306}">
      <text>
        <r>
          <rPr>
            <b/>
            <sz val="9"/>
            <color indexed="81"/>
            <rFont val="MS P ゴシック"/>
            <family val="3"/>
            <charset val="128"/>
          </rPr>
          <t>旧姓を記載する場合は備考欄をご利用ください。（文字数の都合上）</t>
        </r>
        <r>
          <rPr>
            <sz val="9"/>
            <color indexed="81"/>
            <rFont val="MS P ゴシック"/>
            <family val="3"/>
            <charset val="128"/>
          </rPr>
          <t xml:space="preserve">
</t>
        </r>
      </text>
    </comment>
    <comment ref="M367" authorId="0" shapeId="0" xr:uid="{6AB3F38F-3312-4E4C-827B-45C8C775A8A5}">
      <text>
        <r>
          <rPr>
            <b/>
            <sz val="9"/>
            <color indexed="81"/>
            <rFont val="MS P ゴシック"/>
            <family val="3"/>
            <charset val="128"/>
          </rPr>
          <t>３項目全て満たしている場合は、補助額上限の経過措置対象者です。
１項目でも当てはまらない場合、経過措置は適用されませんので入力誤りにご注意ください</t>
        </r>
      </text>
    </comment>
    <comment ref="E368" authorId="0" shapeId="0" xr:uid="{B7618FA3-C4F9-4F2D-9F87-12AA101E9586}">
      <text>
        <r>
          <rPr>
            <b/>
            <sz val="9"/>
            <color indexed="81"/>
            <rFont val="MS P ゴシック"/>
            <family val="3"/>
            <charset val="128"/>
          </rPr>
          <t>プルダウンで年号を選択</t>
        </r>
      </text>
    </comment>
    <comment ref="E369" authorId="0" shapeId="0" xr:uid="{2F05188F-2A7B-40AD-9956-27DF99EBF529}">
      <text>
        <r>
          <rPr>
            <b/>
            <sz val="9"/>
            <color indexed="81"/>
            <rFont val="MS P ゴシック"/>
            <family val="3"/>
            <charset val="128"/>
          </rPr>
          <t>プルダウンから「年度当初」を選択した場合は年月日の入力は不要。</t>
        </r>
      </text>
    </comment>
    <comment ref="E370" authorId="0" shapeId="0" xr:uid="{6F907694-B5D2-453E-9EFC-B3EC74480AF9}">
      <text>
        <r>
          <rPr>
            <b/>
            <sz val="9"/>
            <color indexed="81"/>
            <rFont val="MS P ゴシック"/>
            <family val="3"/>
            <charset val="128"/>
          </rPr>
          <t>プルダウンから「年度末」を選択した場合は年月日の入力は不要。</t>
        </r>
      </text>
    </comment>
    <comment ref="N374" authorId="0" shapeId="0" xr:uid="{471A55AA-C536-4998-A7DA-B2CA1D6F59D9}">
      <text>
        <r>
          <rPr>
            <b/>
            <sz val="9"/>
            <color indexed="81"/>
            <rFont val="MS P ゴシック"/>
            <family val="3"/>
            <charset val="128"/>
          </rPr>
          <t>転居している場合は、転居月以降63,000円が適用されます</t>
        </r>
      </text>
    </comment>
    <comment ref="E376" authorId="0" shapeId="0" xr:uid="{B9220D78-5563-4C45-BE72-7686B89D5BE6}">
      <text>
        <r>
          <rPr>
            <b/>
            <sz val="9"/>
            <color indexed="81"/>
            <rFont val="MS P ゴシック"/>
            <family val="3"/>
            <charset val="128"/>
          </rPr>
          <t>全額本人が負担している場合は０円。
備考欄に「礼金（または更新料）は本人負担」と記載してください。</t>
        </r>
      </text>
    </comment>
    <comment ref="N377" authorId="0" shapeId="0" xr:uid="{42D69292-9DE7-4E61-83E2-E0C980CEDF35}">
      <text>
        <r>
          <rPr>
            <b/>
            <sz val="9"/>
            <color indexed="81"/>
            <rFont val="MS P ゴシック"/>
            <family val="3"/>
            <charset val="128"/>
          </rPr>
          <t>日割りが発生した場合、①②どちらを使用しても大丈夫です。（２回発生した場合に備えて２つ設けています）
日割り額の計算には別シート「日割り計算表」をご利用ください。</t>
        </r>
      </text>
    </comment>
    <comment ref="E387" authorId="0" shapeId="0" xr:uid="{FF4D9ACB-FABE-4606-99D5-A2A7D950A134}">
      <text>
        <r>
          <rPr>
            <b/>
            <sz val="9"/>
            <color indexed="81"/>
            <rFont val="MS P ゴシック"/>
            <family val="3"/>
            <charset val="128"/>
          </rPr>
          <t>全額本人が負担している場合は０円。
備考欄に「更新料は本人負担」と記載してください。</t>
        </r>
      </text>
    </comment>
    <comment ref="D391" authorId="0" shapeId="0" xr:uid="{1B9850A9-65E7-469C-A45C-B21D5983951C}">
      <text>
        <r>
          <rPr>
            <b/>
            <sz val="10"/>
            <color indexed="81"/>
            <rFont val="MS P ゴシック"/>
            <family val="3"/>
            <charset val="128"/>
          </rPr>
          <t>「新住所の契約開始日」か「住民票の異動日」のどちらか遅い方の日付</t>
        </r>
      </text>
    </comment>
    <comment ref="E396" authorId="0" shapeId="0" xr:uid="{D7B01BA8-97F6-4F30-A798-A9F0C81F50D6}">
      <text>
        <r>
          <rPr>
            <b/>
            <sz val="9"/>
            <color indexed="81"/>
            <rFont val="MS P ゴシック"/>
            <family val="3"/>
            <charset val="128"/>
          </rPr>
          <t>全額本人が負担している場合は０円。
備考欄に「転居後の礼金は本人負担」と記載してください。</t>
        </r>
      </text>
    </comment>
    <comment ref="E406" authorId="0" shapeId="0" xr:uid="{980D254A-4D3A-44A2-B7AB-E4DA318320AA}">
      <text>
        <r>
          <rPr>
            <b/>
            <sz val="9"/>
            <color indexed="81"/>
            <rFont val="MS P ゴシック"/>
            <family val="3"/>
            <charset val="128"/>
          </rPr>
          <t>旧姓を記載する場合は備考欄をご利用ください。（文字数の都合上）</t>
        </r>
        <r>
          <rPr>
            <sz val="9"/>
            <color indexed="81"/>
            <rFont val="MS P ゴシック"/>
            <family val="3"/>
            <charset val="128"/>
          </rPr>
          <t xml:space="preserve">
</t>
        </r>
      </text>
    </comment>
    <comment ref="M406" authorId="0" shapeId="0" xr:uid="{44BC8046-68E8-425B-B2C6-90E9A8E168F3}">
      <text>
        <r>
          <rPr>
            <b/>
            <sz val="9"/>
            <color indexed="81"/>
            <rFont val="MS P ゴシック"/>
            <family val="3"/>
            <charset val="128"/>
          </rPr>
          <t>３項目全て満たしている場合は、補助額上限の経過措置対象者です。
１項目でも当てはまらない場合、経過措置は適用されませんので入力誤りにご注意ください</t>
        </r>
      </text>
    </comment>
    <comment ref="E407" authorId="0" shapeId="0" xr:uid="{79C7934E-94E0-4147-A193-BA2175786B14}">
      <text>
        <r>
          <rPr>
            <b/>
            <sz val="9"/>
            <color indexed="81"/>
            <rFont val="MS P ゴシック"/>
            <family val="3"/>
            <charset val="128"/>
          </rPr>
          <t>プルダウンで年号を選択</t>
        </r>
      </text>
    </comment>
    <comment ref="E408" authorId="0" shapeId="0" xr:uid="{29A7EBE5-747E-4F23-AD4A-A87022FD9CA1}">
      <text>
        <r>
          <rPr>
            <b/>
            <sz val="9"/>
            <color indexed="81"/>
            <rFont val="MS P ゴシック"/>
            <family val="3"/>
            <charset val="128"/>
          </rPr>
          <t>プルダウンから「年度当初」を選択した場合は年月日の入力は不要。</t>
        </r>
      </text>
    </comment>
    <comment ref="E409" authorId="0" shapeId="0" xr:uid="{335CBF6F-1D82-46B9-9EE3-12CE3240343A}">
      <text>
        <r>
          <rPr>
            <b/>
            <sz val="9"/>
            <color indexed="81"/>
            <rFont val="MS P ゴシック"/>
            <family val="3"/>
            <charset val="128"/>
          </rPr>
          <t>プルダウンから「年度末」を選択した場合は年月日の入力は不要。</t>
        </r>
      </text>
    </comment>
    <comment ref="N413" authorId="0" shapeId="0" xr:uid="{868D53B8-607F-4A9E-A2E4-522C80857113}">
      <text>
        <r>
          <rPr>
            <b/>
            <sz val="9"/>
            <color indexed="81"/>
            <rFont val="MS P ゴシック"/>
            <family val="3"/>
            <charset val="128"/>
          </rPr>
          <t>転居している場合は、転居月以降63,000円が適用されます</t>
        </r>
      </text>
    </comment>
    <comment ref="E415" authorId="0" shapeId="0" xr:uid="{0288880C-3747-431F-9EC9-DF5589E3434C}">
      <text>
        <r>
          <rPr>
            <b/>
            <sz val="9"/>
            <color indexed="81"/>
            <rFont val="MS P ゴシック"/>
            <family val="3"/>
            <charset val="128"/>
          </rPr>
          <t>全額本人が負担している場合は０円。
備考欄に「礼金（または更新料）は本人負担」と記載してください。</t>
        </r>
      </text>
    </comment>
    <comment ref="N416" authorId="0" shapeId="0" xr:uid="{2F6A489E-1685-45B6-B475-54357AF15F0D}">
      <text>
        <r>
          <rPr>
            <b/>
            <sz val="9"/>
            <color indexed="81"/>
            <rFont val="MS P ゴシック"/>
            <family val="3"/>
            <charset val="128"/>
          </rPr>
          <t>日割りが発生した場合、①②どちらを使用しても大丈夫です。（２回発生した場合に備えて２つ設けています）
日割り額の計算には別シート「日割り計算表」をご利用ください。</t>
        </r>
      </text>
    </comment>
    <comment ref="E426" authorId="0" shapeId="0" xr:uid="{3D334116-0E3B-4E8A-8E90-6AC18094D853}">
      <text>
        <r>
          <rPr>
            <b/>
            <sz val="9"/>
            <color indexed="81"/>
            <rFont val="MS P ゴシック"/>
            <family val="3"/>
            <charset val="128"/>
          </rPr>
          <t>全額本人が負担している場合は０円。
備考欄に「更新料は本人負担」と記載してください。</t>
        </r>
      </text>
    </comment>
    <comment ref="D430" authorId="0" shapeId="0" xr:uid="{BE7CC44B-394D-4F91-ADFA-68739FABE571}">
      <text>
        <r>
          <rPr>
            <b/>
            <sz val="10"/>
            <color indexed="81"/>
            <rFont val="MS P ゴシック"/>
            <family val="3"/>
            <charset val="128"/>
          </rPr>
          <t>「新住所の契約開始日」か「住民票の異動日」のどちらか遅い方の日付</t>
        </r>
      </text>
    </comment>
    <comment ref="E435" authorId="0" shapeId="0" xr:uid="{4038343E-976F-4609-AAE0-7CB140AC1C13}">
      <text>
        <r>
          <rPr>
            <b/>
            <sz val="9"/>
            <color indexed="81"/>
            <rFont val="MS P ゴシック"/>
            <family val="3"/>
            <charset val="128"/>
          </rPr>
          <t>全額本人が負担している場合は０円。
備考欄に「転居後の礼金は本人負担」と記載してください。</t>
        </r>
      </text>
    </comment>
    <comment ref="E445" authorId="0" shapeId="0" xr:uid="{11E8AA44-9551-4390-8DEE-3F5FD2D70AD3}">
      <text>
        <r>
          <rPr>
            <b/>
            <sz val="9"/>
            <color indexed="81"/>
            <rFont val="MS P ゴシック"/>
            <family val="3"/>
            <charset val="128"/>
          </rPr>
          <t>旧姓を記載する場合は備考欄をご利用ください。（文字数の都合上）</t>
        </r>
        <r>
          <rPr>
            <sz val="9"/>
            <color indexed="81"/>
            <rFont val="MS P ゴシック"/>
            <family val="3"/>
            <charset val="128"/>
          </rPr>
          <t xml:space="preserve">
</t>
        </r>
      </text>
    </comment>
    <comment ref="M445" authorId="0" shapeId="0" xr:uid="{E1689FC0-37B4-4508-ADB8-AA5AFA8D5277}">
      <text>
        <r>
          <rPr>
            <b/>
            <sz val="9"/>
            <color indexed="81"/>
            <rFont val="MS P ゴシック"/>
            <family val="3"/>
            <charset val="128"/>
          </rPr>
          <t>３項目全て満たしている場合は、補助額上限の経過措置対象者です。
１項目でも当てはまらない場合、経過措置は適用されませんので入力誤りにご注意ください</t>
        </r>
      </text>
    </comment>
    <comment ref="E446" authorId="0" shapeId="0" xr:uid="{3F50D7CB-8B47-4A40-9D52-90DAE5EAD84C}">
      <text>
        <r>
          <rPr>
            <b/>
            <sz val="9"/>
            <color indexed="81"/>
            <rFont val="MS P ゴシック"/>
            <family val="3"/>
            <charset val="128"/>
          </rPr>
          <t>プルダウンで年号を選択</t>
        </r>
      </text>
    </comment>
    <comment ref="E447" authorId="0" shapeId="0" xr:uid="{A3201787-A342-4456-B04E-A5B963CD56C6}">
      <text>
        <r>
          <rPr>
            <b/>
            <sz val="9"/>
            <color indexed="81"/>
            <rFont val="MS P ゴシック"/>
            <family val="3"/>
            <charset val="128"/>
          </rPr>
          <t>プルダウンから「年度当初」を選択した場合は年月日の入力は不要。</t>
        </r>
      </text>
    </comment>
    <comment ref="E448" authorId="0" shapeId="0" xr:uid="{C088C18C-502F-490A-A099-E787F1E38FBB}">
      <text>
        <r>
          <rPr>
            <b/>
            <sz val="9"/>
            <color indexed="81"/>
            <rFont val="MS P ゴシック"/>
            <family val="3"/>
            <charset val="128"/>
          </rPr>
          <t>プルダウンから「年度末」を選択した場合は年月日の入力は不要。</t>
        </r>
      </text>
    </comment>
    <comment ref="N452" authorId="0" shapeId="0" xr:uid="{CBC5AAB9-5CF3-475F-A470-3C077B81BAE0}">
      <text>
        <r>
          <rPr>
            <b/>
            <sz val="9"/>
            <color indexed="81"/>
            <rFont val="MS P ゴシック"/>
            <family val="3"/>
            <charset val="128"/>
          </rPr>
          <t>転居している場合は、転居月以降63,000円が適用されます</t>
        </r>
      </text>
    </comment>
    <comment ref="E454" authorId="0" shapeId="0" xr:uid="{AA27DCB1-BB08-4F72-AD9F-DD7C5ADCFBBC}">
      <text>
        <r>
          <rPr>
            <b/>
            <sz val="9"/>
            <color indexed="81"/>
            <rFont val="MS P ゴシック"/>
            <family val="3"/>
            <charset val="128"/>
          </rPr>
          <t>全額本人が負担している場合は０円。
備考欄に「礼金（または更新料）は本人負担」と記載してください。</t>
        </r>
      </text>
    </comment>
    <comment ref="N455" authorId="0" shapeId="0" xr:uid="{60C23A28-F19C-4E2B-ADEE-75B4D339CC24}">
      <text>
        <r>
          <rPr>
            <b/>
            <sz val="9"/>
            <color indexed="81"/>
            <rFont val="MS P ゴシック"/>
            <family val="3"/>
            <charset val="128"/>
          </rPr>
          <t>日割りが発生した場合、①②どちらを使用しても大丈夫です。（２回発生した場合に備えて２つ設けています）
日割り額の計算には別シート「日割り計算表」をご利用ください。</t>
        </r>
      </text>
    </comment>
    <comment ref="E465" authorId="0" shapeId="0" xr:uid="{DACB9456-D250-40BE-BD0E-E955404BB990}">
      <text>
        <r>
          <rPr>
            <b/>
            <sz val="9"/>
            <color indexed="81"/>
            <rFont val="MS P ゴシック"/>
            <family val="3"/>
            <charset val="128"/>
          </rPr>
          <t>全額本人が負担している場合は０円。
備考欄に「更新料は本人負担」と記載してください。</t>
        </r>
      </text>
    </comment>
    <comment ref="D469" authorId="0" shapeId="0" xr:uid="{CD735FA9-AD8F-4807-9F42-51DE3BD79AF3}">
      <text>
        <r>
          <rPr>
            <b/>
            <sz val="10"/>
            <color indexed="81"/>
            <rFont val="MS P ゴシック"/>
            <family val="3"/>
            <charset val="128"/>
          </rPr>
          <t>「新住所の契約開始日」か「住民票の異動日」のどちらか遅い方の日付</t>
        </r>
      </text>
    </comment>
    <comment ref="E474" authorId="0" shapeId="0" xr:uid="{E03B7692-2967-42FC-9FDD-0C9363EC56C4}">
      <text>
        <r>
          <rPr>
            <b/>
            <sz val="9"/>
            <color indexed="81"/>
            <rFont val="MS P ゴシック"/>
            <family val="3"/>
            <charset val="128"/>
          </rPr>
          <t>全額本人が負担している場合は０円。
備考欄に「転居後の礼金は本人負担」と記載してください。</t>
        </r>
      </text>
    </comment>
    <comment ref="E484" authorId="0" shapeId="0" xr:uid="{ACD0A279-2525-4271-8467-0238A9E058C3}">
      <text>
        <r>
          <rPr>
            <b/>
            <sz val="9"/>
            <color indexed="81"/>
            <rFont val="MS P ゴシック"/>
            <family val="3"/>
            <charset val="128"/>
          </rPr>
          <t>旧姓を記載する場合は備考欄をご利用ください。（文字数の都合上）</t>
        </r>
        <r>
          <rPr>
            <sz val="9"/>
            <color indexed="81"/>
            <rFont val="MS P ゴシック"/>
            <family val="3"/>
            <charset val="128"/>
          </rPr>
          <t xml:space="preserve">
</t>
        </r>
      </text>
    </comment>
    <comment ref="M484" authorId="0" shapeId="0" xr:uid="{DF0CACCD-1997-4C94-9600-983CD28C06A4}">
      <text>
        <r>
          <rPr>
            <b/>
            <sz val="9"/>
            <color indexed="81"/>
            <rFont val="MS P ゴシック"/>
            <family val="3"/>
            <charset val="128"/>
          </rPr>
          <t>３項目全て満たしている場合は、補助額上限の経過措置対象者です。
１項目でも当てはまらない場合、経過措置は適用されませんので入力誤りにご注意ください</t>
        </r>
      </text>
    </comment>
    <comment ref="E485" authorId="0" shapeId="0" xr:uid="{1E1EC4F7-3D0B-433F-A384-B7E93424D5B0}">
      <text>
        <r>
          <rPr>
            <b/>
            <sz val="9"/>
            <color indexed="81"/>
            <rFont val="MS P ゴシック"/>
            <family val="3"/>
            <charset val="128"/>
          </rPr>
          <t>プルダウンで年号を選択</t>
        </r>
      </text>
    </comment>
    <comment ref="E486" authorId="0" shapeId="0" xr:uid="{3BB1BB7D-69BA-4033-BD82-2D04CAC23F7F}">
      <text>
        <r>
          <rPr>
            <b/>
            <sz val="9"/>
            <color indexed="81"/>
            <rFont val="MS P ゴシック"/>
            <family val="3"/>
            <charset val="128"/>
          </rPr>
          <t>プルダウンから「年度当初」を選択した場合は年月日の入力は不要。</t>
        </r>
      </text>
    </comment>
    <comment ref="E487" authorId="0" shapeId="0" xr:uid="{43FCCDA1-E5EC-46C0-A933-F18D157C30D0}">
      <text>
        <r>
          <rPr>
            <b/>
            <sz val="9"/>
            <color indexed="81"/>
            <rFont val="MS P ゴシック"/>
            <family val="3"/>
            <charset val="128"/>
          </rPr>
          <t>プルダウンから「年度末」を選択した場合は年月日の入力は不要。</t>
        </r>
      </text>
    </comment>
    <comment ref="N491" authorId="0" shapeId="0" xr:uid="{BD2717D7-6C6C-4E56-9E61-65090DB3EEE6}">
      <text>
        <r>
          <rPr>
            <b/>
            <sz val="9"/>
            <color indexed="81"/>
            <rFont val="MS P ゴシック"/>
            <family val="3"/>
            <charset val="128"/>
          </rPr>
          <t>転居している場合は、転居月以降63,000円が適用されます</t>
        </r>
      </text>
    </comment>
    <comment ref="E493" authorId="0" shapeId="0" xr:uid="{C05F5E6C-D996-449E-901B-3A9C8E7B608B}">
      <text>
        <r>
          <rPr>
            <b/>
            <sz val="9"/>
            <color indexed="81"/>
            <rFont val="MS P ゴシック"/>
            <family val="3"/>
            <charset val="128"/>
          </rPr>
          <t>全額本人が負担している場合は０円。
備考欄に「礼金（または更新料）は本人負担」と記載してください。</t>
        </r>
      </text>
    </comment>
    <comment ref="N494" authorId="0" shapeId="0" xr:uid="{0F761F77-3257-4DE3-AF5F-7B45DB5EE8DE}">
      <text>
        <r>
          <rPr>
            <b/>
            <sz val="9"/>
            <color indexed="81"/>
            <rFont val="MS P ゴシック"/>
            <family val="3"/>
            <charset val="128"/>
          </rPr>
          <t>日割りが発生した場合、①②どちらを使用しても大丈夫です。（２回発生した場合に備えて２つ設けています）
日割り額の計算には別シート「日割り計算表」をご利用ください。</t>
        </r>
      </text>
    </comment>
    <comment ref="E504" authorId="0" shapeId="0" xr:uid="{92E8889C-E073-4E47-9A4C-F32F0851885A}">
      <text>
        <r>
          <rPr>
            <b/>
            <sz val="9"/>
            <color indexed="81"/>
            <rFont val="MS P ゴシック"/>
            <family val="3"/>
            <charset val="128"/>
          </rPr>
          <t>全額本人が負担している場合は０円。
備考欄に「更新料は本人負担」と記載してください。</t>
        </r>
      </text>
    </comment>
    <comment ref="D508" authorId="0" shapeId="0" xr:uid="{110F2F73-FE6E-40B9-BD44-5704E1D3E92C}">
      <text>
        <r>
          <rPr>
            <b/>
            <sz val="10"/>
            <color indexed="81"/>
            <rFont val="MS P ゴシック"/>
            <family val="3"/>
            <charset val="128"/>
          </rPr>
          <t>「新住所の契約開始日」か「住民票の異動日」のどちらか遅い方の日付</t>
        </r>
      </text>
    </comment>
    <comment ref="E513" authorId="0" shapeId="0" xr:uid="{5D963882-1565-4D8F-A084-90C67D211B4D}">
      <text>
        <r>
          <rPr>
            <b/>
            <sz val="9"/>
            <color indexed="81"/>
            <rFont val="MS P ゴシック"/>
            <family val="3"/>
            <charset val="128"/>
          </rPr>
          <t>全額本人が負担している場合は０円。
備考欄に「転居後の礼金は本人負担」と記載してください。</t>
        </r>
      </text>
    </comment>
    <comment ref="E523" authorId="0" shapeId="0" xr:uid="{BEB0EA20-4E1C-41AC-98DE-78DDEB9E4173}">
      <text>
        <r>
          <rPr>
            <b/>
            <sz val="9"/>
            <color indexed="81"/>
            <rFont val="MS P ゴシック"/>
            <family val="3"/>
            <charset val="128"/>
          </rPr>
          <t>旧姓を記載する場合は備考欄をご利用ください。（文字数の都合上）</t>
        </r>
        <r>
          <rPr>
            <sz val="9"/>
            <color indexed="81"/>
            <rFont val="MS P ゴシック"/>
            <family val="3"/>
            <charset val="128"/>
          </rPr>
          <t xml:space="preserve">
</t>
        </r>
      </text>
    </comment>
    <comment ref="M523" authorId="0" shapeId="0" xr:uid="{CFC8DE91-CEC8-49DE-9D3A-96274BBA9AD4}">
      <text>
        <r>
          <rPr>
            <b/>
            <sz val="9"/>
            <color indexed="81"/>
            <rFont val="MS P ゴシック"/>
            <family val="3"/>
            <charset val="128"/>
          </rPr>
          <t>３項目全て満たしている場合は、補助額上限の経過措置対象者です。
１項目でも当てはまらない場合、経過措置は適用されませんので入力誤りにご注意ください</t>
        </r>
      </text>
    </comment>
    <comment ref="E524" authorId="0" shapeId="0" xr:uid="{0956E441-161D-4FA8-9E7E-C22925030CD9}">
      <text>
        <r>
          <rPr>
            <b/>
            <sz val="9"/>
            <color indexed="81"/>
            <rFont val="MS P ゴシック"/>
            <family val="3"/>
            <charset val="128"/>
          </rPr>
          <t>プルダウンで年号を選択</t>
        </r>
      </text>
    </comment>
    <comment ref="E525" authorId="0" shapeId="0" xr:uid="{D65386BB-6CF0-42BD-A6FB-913F68C38717}">
      <text>
        <r>
          <rPr>
            <b/>
            <sz val="9"/>
            <color indexed="81"/>
            <rFont val="MS P ゴシック"/>
            <family val="3"/>
            <charset val="128"/>
          </rPr>
          <t>プルダウンから「年度当初」を選択した場合は年月日の入力は不要。</t>
        </r>
      </text>
    </comment>
    <comment ref="E526" authorId="0" shapeId="0" xr:uid="{67B05CA8-60DE-4772-B145-EC9D344D0DF3}">
      <text>
        <r>
          <rPr>
            <b/>
            <sz val="9"/>
            <color indexed="81"/>
            <rFont val="MS P ゴシック"/>
            <family val="3"/>
            <charset val="128"/>
          </rPr>
          <t>プルダウンから「年度末」を選択した場合は年月日の入力は不要。</t>
        </r>
      </text>
    </comment>
    <comment ref="N530" authorId="0" shapeId="0" xr:uid="{554A3DEE-73F4-45AB-B7CA-41FDF4D4A009}">
      <text>
        <r>
          <rPr>
            <b/>
            <sz val="9"/>
            <color indexed="81"/>
            <rFont val="MS P ゴシック"/>
            <family val="3"/>
            <charset val="128"/>
          </rPr>
          <t>転居している場合は、転居月以降63,000円が適用されます</t>
        </r>
      </text>
    </comment>
    <comment ref="E532" authorId="0" shapeId="0" xr:uid="{EEEDB4B2-8570-49DD-82A2-96FE061C0101}">
      <text>
        <r>
          <rPr>
            <b/>
            <sz val="9"/>
            <color indexed="81"/>
            <rFont val="MS P ゴシック"/>
            <family val="3"/>
            <charset val="128"/>
          </rPr>
          <t>全額本人が負担している場合は０円。
備考欄に「礼金（または更新料）は本人負担」と記載してください。</t>
        </r>
      </text>
    </comment>
    <comment ref="N533" authorId="0" shapeId="0" xr:uid="{F719AF2F-AE93-475E-AA5F-351166406A45}">
      <text>
        <r>
          <rPr>
            <b/>
            <sz val="9"/>
            <color indexed="81"/>
            <rFont val="MS P ゴシック"/>
            <family val="3"/>
            <charset val="128"/>
          </rPr>
          <t>日割りが発生した場合、①②どちらを使用しても大丈夫です。（２回発生した場合に備えて２つ設けています）
日割り額の計算には別シート「日割り計算表」をご利用ください。</t>
        </r>
      </text>
    </comment>
    <comment ref="E543" authorId="0" shapeId="0" xr:uid="{D31614B0-5000-470E-819C-61585D7E0DBA}">
      <text>
        <r>
          <rPr>
            <b/>
            <sz val="9"/>
            <color indexed="81"/>
            <rFont val="MS P ゴシック"/>
            <family val="3"/>
            <charset val="128"/>
          </rPr>
          <t>全額本人が負担している場合は０円。
備考欄に「更新料は本人負担」と記載してください。</t>
        </r>
      </text>
    </comment>
    <comment ref="D547" authorId="0" shapeId="0" xr:uid="{4847A305-3096-4F65-86E2-1FB87C482B54}">
      <text>
        <r>
          <rPr>
            <b/>
            <sz val="10"/>
            <color indexed="81"/>
            <rFont val="MS P ゴシック"/>
            <family val="3"/>
            <charset val="128"/>
          </rPr>
          <t>「新住所の契約開始日」か「住民票の異動日」のどちらか遅い方の日付</t>
        </r>
      </text>
    </comment>
    <comment ref="E552" authorId="0" shapeId="0" xr:uid="{D0C17F38-C4AB-4E7B-9EA2-9D69F1672BBA}">
      <text>
        <r>
          <rPr>
            <b/>
            <sz val="9"/>
            <color indexed="81"/>
            <rFont val="MS P ゴシック"/>
            <family val="3"/>
            <charset val="128"/>
          </rPr>
          <t>全額本人が負担している場合は０円。
備考欄に「転居後の礼金は本人負担」と記載してください。</t>
        </r>
      </text>
    </comment>
    <comment ref="E562" authorId="0" shapeId="0" xr:uid="{FD84FEA9-7066-45AF-A1B8-6DB2B7A6C43B}">
      <text>
        <r>
          <rPr>
            <b/>
            <sz val="9"/>
            <color indexed="81"/>
            <rFont val="MS P ゴシック"/>
            <family val="3"/>
            <charset val="128"/>
          </rPr>
          <t>旧姓を記載する場合は備考欄をご利用ください。（文字数の都合上）</t>
        </r>
        <r>
          <rPr>
            <sz val="9"/>
            <color indexed="81"/>
            <rFont val="MS P ゴシック"/>
            <family val="3"/>
            <charset val="128"/>
          </rPr>
          <t xml:space="preserve">
</t>
        </r>
      </text>
    </comment>
    <comment ref="M562" authorId="0" shapeId="0" xr:uid="{76960912-48E2-47F5-886F-BE8F1E01A34F}">
      <text>
        <r>
          <rPr>
            <b/>
            <sz val="9"/>
            <color indexed="81"/>
            <rFont val="MS P ゴシック"/>
            <family val="3"/>
            <charset val="128"/>
          </rPr>
          <t>３項目全て満たしている場合は、補助額上限の経過措置対象者です。
１項目でも当てはまらない場合、経過措置は適用されませんので入力誤りにご注意ください</t>
        </r>
      </text>
    </comment>
    <comment ref="E563" authorId="0" shapeId="0" xr:uid="{CBA41C25-8207-4830-A84F-E70F05995468}">
      <text>
        <r>
          <rPr>
            <b/>
            <sz val="9"/>
            <color indexed="81"/>
            <rFont val="MS P ゴシック"/>
            <family val="3"/>
            <charset val="128"/>
          </rPr>
          <t>プルダウンで年号を選択</t>
        </r>
      </text>
    </comment>
    <comment ref="E564" authorId="0" shapeId="0" xr:uid="{57B4AEC7-13EE-49F4-B680-A76BDE7531C1}">
      <text>
        <r>
          <rPr>
            <b/>
            <sz val="9"/>
            <color indexed="81"/>
            <rFont val="MS P ゴシック"/>
            <family val="3"/>
            <charset val="128"/>
          </rPr>
          <t>プルダウンから「年度当初」を選択した場合は年月日の入力は不要。</t>
        </r>
      </text>
    </comment>
    <comment ref="E565" authorId="0" shapeId="0" xr:uid="{579246EB-CF81-4FCF-B470-1BFDE61BD072}">
      <text>
        <r>
          <rPr>
            <b/>
            <sz val="9"/>
            <color indexed="81"/>
            <rFont val="MS P ゴシック"/>
            <family val="3"/>
            <charset val="128"/>
          </rPr>
          <t>プルダウンから「年度末」を選択した場合は年月日の入力は不要。</t>
        </r>
      </text>
    </comment>
    <comment ref="N569" authorId="0" shapeId="0" xr:uid="{36DB21AF-476F-4963-AC3B-F25B5DDFEF13}">
      <text>
        <r>
          <rPr>
            <b/>
            <sz val="9"/>
            <color indexed="81"/>
            <rFont val="MS P ゴシック"/>
            <family val="3"/>
            <charset val="128"/>
          </rPr>
          <t>転居している場合は、転居月以降63,000円が適用されます</t>
        </r>
      </text>
    </comment>
    <comment ref="E571" authorId="0" shapeId="0" xr:uid="{8F67989A-4BE3-4404-BC94-C33D5BA1F46C}">
      <text>
        <r>
          <rPr>
            <b/>
            <sz val="9"/>
            <color indexed="81"/>
            <rFont val="MS P ゴシック"/>
            <family val="3"/>
            <charset val="128"/>
          </rPr>
          <t>全額本人が負担している場合は０円。
備考欄に「礼金（または更新料）は本人負担」と記載してください。</t>
        </r>
      </text>
    </comment>
    <comment ref="N572" authorId="0" shapeId="0" xr:uid="{D4F3555B-74CB-4C18-B0C5-3D14C1BD1259}">
      <text>
        <r>
          <rPr>
            <b/>
            <sz val="9"/>
            <color indexed="81"/>
            <rFont val="MS P ゴシック"/>
            <family val="3"/>
            <charset val="128"/>
          </rPr>
          <t>日割りが発生した場合、①②どちらを使用しても大丈夫です。（２回発生した場合に備えて２つ設けています）
日割り額の計算には別シート「日割り計算表」をご利用ください。</t>
        </r>
      </text>
    </comment>
    <comment ref="E582" authorId="0" shapeId="0" xr:uid="{7BC2E698-3196-4E52-BA96-A605754035AA}">
      <text>
        <r>
          <rPr>
            <b/>
            <sz val="9"/>
            <color indexed="81"/>
            <rFont val="MS P ゴシック"/>
            <family val="3"/>
            <charset val="128"/>
          </rPr>
          <t>全額本人が負担している場合は０円。
備考欄に「更新料は本人負担」と記載してください。</t>
        </r>
      </text>
    </comment>
    <comment ref="D586" authorId="0" shapeId="0" xr:uid="{DDD35F4A-0EC7-4065-8D57-D3BED6EF1CFE}">
      <text>
        <r>
          <rPr>
            <b/>
            <sz val="10"/>
            <color indexed="81"/>
            <rFont val="MS P ゴシック"/>
            <family val="3"/>
            <charset val="128"/>
          </rPr>
          <t>「新住所の契約開始日」か「住民票の異動日」のどちらか遅い方の日付</t>
        </r>
      </text>
    </comment>
    <comment ref="E591" authorId="0" shapeId="0" xr:uid="{FA140285-8CAF-4184-9016-C4E3D5D70CE3}">
      <text>
        <r>
          <rPr>
            <b/>
            <sz val="9"/>
            <color indexed="81"/>
            <rFont val="MS P ゴシック"/>
            <family val="3"/>
            <charset val="128"/>
          </rPr>
          <t>全額本人が負担している場合は０円。
備考欄に「転居後の礼金は本人負担」と記載してください。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鈴木　宏美</author>
    <author>村松　歩未</author>
    <author>中屋　明華</author>
  </authors>
  <commentList>
    <comment ref="W6" authorId="0" shapeId="0" xr:uid="{1B30CC6B-02EA-4E71-BAAC-5B261F814109}">
      <text>
        <r>
          <rPr>
            <b/>
            <sz val="9"/>
            <color indexed="81"/>
            <rFont val="MS P ゴシック"/>
            <family val="3"/>
            <charset val="128"/>
          </rPr>
          <t>法人名義での契約があり、住民票も宿舎においている期間が対象です。</t>
        </r>
      </text>
    </comment>
    <comment ref="AM6" authorId="1" shapeId="0" xr:uid="{046551C4-2389-4FFA-B3E6-21C25B9ED846}">
      <text>
        <r>
          <rPr>
            <b/>
            <sz val="9"/>
            <color indexed="81"/>
            <rFont val="MS P ゴシック"/>
            <family val="3"/>
            <charset val="128"/>
          </rPr>
          <t>日付の入力誤りにご注意ください。30、31日の間違いが多いです。</t>
        </r>
      </text>
    </comment>
    <comment ref="AQ16" authorId="2" shapeId="0" xr:uid="{1935BB1F-0C24-40F3-9577-E08F997E523D}">
      <text>
        <r>
          <rPr>
            <b/>
            <sz val="9"/>
            <color indexed="81"/>
            <rFont val="MS P ゴシック"/>
            <family val="3"/>
            <charset val="128"/>
          </rPr>
          <t>この枠の数字を「入力用」シートの「日割りがある場合使用する欄」に転記してください。</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鈴木　宏美</author>
    <author>村松　歩未</author>
  </authors>
  <commentList>
    <comment ref="W6" authorId="0" shapeId="0" xr:uid="{9E16097F-631B-4FEF-B499-C1ECA3B62064}">
      <text>
        <r>
          <rPr>
            <b/>
            <sz val="9"/>
            <color indexed="81"/>
            <rFont val="MS P ゴシック"/>
            <family val="3"/>
            <charset val="128"/>
          </rPr>
          <t>転居前・転居後の宿舎ともに
法人名義での契約があり、住民票も宿舎においている期間が対象です。</t>
        </r>
      </text>
    </comment>
    <comment ref="AL8" authorId="1" shapeId="0" xr:uid="{12720F19-5E05-4D13-B10E-FAF947759B28}">
      <text>
        <r>
          <rPr>
            <b/>
            <sz val="9"/>
            <color indexed="81"/>
            <rFont val="MS P ゴシック"/>
            <family val="3"/>
            <charset val="128"/>
          </rPr>
          <t>日付の入力誤りにご注意ください。30、31日の間違いが多いです。</t>
        </r>
      </text>
    </comment>
    <comment ref="AN17" authorId="1" shapeId="0" xr:uid="{7730CC77-4E79-46B5-9AD6-7ECFD0543A16}">
      <text>
        <r>
          <rPr>
            <b/>
            <sz val="9"/>
            <color indexed="81"/>
            <rFont val="MS P ゴシック"/>
            <family val="3"/>
            <charset val="128"/>
          </rPr>
          <t>この枠の数字を「入力用」シートの「日割りがある場合使用する欄」に転記してください。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鈴木　宏美</author>
  </authors>
  <commentList>
    <comment ref="R26" authorId="0" shapeId="0" xr:uid="{00000000-0006-0000-0200-000001000000}">
      <text>
        <r>
          <rPr>
            <b/>
            <sz val="11"/>
            <color indexed="81"/>
            <rFont val="ＭＳ Ｐゴシック"/>
            <family val="3"/>
            <charset val="128"/>
          </rPr>
          <t>【様式２】事業計画書への入力により表示されます。
このシートの金額部分は入力不可です。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鈴木　宏美</author>
    <author>中屋　明華</author>
  </authors>
  <commentList>
    <comment ref="F13" authorId="0" shapeId="0" xr:uid="{00000000-0006-0000-0100-000001000000}">
      <text>
        <r>
          <rPr>
            <b/>
            <sz val="14"/>
            <color indexed="81"/>
            <rFont val="ＭＳ Ｐゴシック"/>
            <family val="3"/>
            <charset val="128"/>
          </rPr>
          <t>礼金または更新料を賃貸借契約期間の月数で分割した額。（例：２年契約の場合⇒２４で割った金額）
※</t>
        </r>
        <r>
          <rPr>
            <b/>
            <sz val="14"/>
            <color indexed="10"/>
            <rFont val="ＭＳ Ｐゴシック"/>
            <family val="3"/>
            <charset val="128"/>
          </rPr>
          <t>敷金は計上不可。小数点以下は切り捨て。</t>
        </r>
      </text>
    </comment>
    <comment ref="F14" authorId="0" shapeId="0" xr:uid="{00000000-0006-0000-0100-000002000000}">
      <text>
        <r>
          <rPr>
            <b/>
            <sz val="14"/>
            <color indexed="81"/>
            <rFont val="ＭＳ Ｐゴシック"/>
            <family val="3"/>
            <charset val="128"/>
          </rPr>
          <t>原則、この欄にあたる経費はありませんので、入力しないでください。</t>
        </r>
      </text>
    </comment>
    <comment ref="C17" authorId="0" shapeId="0" xr:uid="{00000000-0006-0000-0100-000003000000}">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18" authorId="0" shapeId="0" xr:uid="{00000000-0006-0000-0100-000004000000}">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18" authorId="1" shapeId="0" xr:uid="{3395F855-B899-472B-B3CC-B0F3A0230ADA}">
      <text>
        <r>
          <rPr>
            <b/>
            <sz val="12"/>
            <color indexed="81"/>
            <rFont val="MS P ゴシック"/>
            <family val="3"/>
            <charset val="128"/>
          </rPr>
          <t>100円未満切り捨て</t>
        </r>
      </text>
    </comment>
    <comment ref="C46" authorId="0" shapeId="0" xr:uid="{65390083-8936-4894-BA78-C3B23FBF119D}">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47" authorId="0" shapeId="0" xr:uid="{CB89047D-C3E2-4A1B-BDC4-B0E595BE3D67}">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47" authorId="1" shapeId="0" xr:uid="{C63D34B7-C0BD-4657-B179-DA5C633AA287}">
      <text>
        <r>
          <rPr>
            <b/>
            <sz val="12"/>
            <color indexed="81"/>
            <rFont val="MS P ゴシック"/>
            <family val="3"/>
            <charset val="128"/>
          </rPr>
          <t>100円未満切り捨て</t>
        </r>
      </text>
    </comment>
    <comment ref="C75" authorId="0" shapeId="0" xr:uid="{F03A0D7F-61FB-4EC8-A260-288C7A022E87}">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76" authorId="0" shapeId="0" xr:uid="{C63A1DB9-44CE-4795-95D7-38AD9C24AEFF}">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76" authorId="1" shapeId="0" xr:uid="{7EF724B8-9F40-4928-87C2-B6FC744E9983}">
      <text>
        <r>
          <rPr>
            <b/>
            <sz val="12"/>
            <color indexed="81"/>
            <rFont val="MS P ゴシック"/>
            <family val="3"/>
            <charset val="128"/>
          </rPr>
          <t>100円未満切り捨て</t>
        </r>
      </text>
    </comment>
    <comment ref="C104" authorId="0" shapeId="0" xr:uid="{E521C610-8812-4E8B-A1C4-289D8AB18CB8}">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105" authorId="0" shapeId="0" xr:uid="{836D0937-DA09-444A-A52B-C89C89BAC87A}">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105" authorId="1" shapeId="0" xr:uid="{DDB2D885-ABDB-4125-ADF0-85EEBFC4563D}">
      <text>
        <r>
          <rPr>
            <b/>
            <sz val="12"/>
            <color indexed="81"/>
            <rFont val="MS P ゴシック"/>
            <family val="3"/>
            <charset val="128"/>
          </rPr>
          <t>100円未満切り捨て</t>
        </r>
      </text>
    </comment>
    <comment ref="C133" authorId="0" shapeId="0" xr:uid="{5609AC1F-82B4-43E5-9DE1-1D0102EF787B}">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134" authorId="0" shapeId="0" xr:uid="{3FD4E7F9-434C-4BFC-A0D9-9309489E4F1A}">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134" authorId="1" shapeId="0" xr:uid="{A643F3C8-BE0B-498E-9DDB-7400504DD8AE}">
      <text>
        <r>
          <rPr>
            <b/>
            <sz val="12"/>
            <color indexed="81"/>
            <rFont val="MS P ゴシック"/>
            <family val="3"/>
            <charset val="128"/>
          </rPr>
          <t>100円未満切り捨て</t>
        </r>
      </text>
    </comment>
    <comment ref="C162" authorId="0" shapeId="0" xr:uid="{F0590C6E-A39B-4E32-BA59-071BDBD53849}">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163" authorId="0" shapeId="0" xr:uid="{EA985262-2BDA-4384-8F23-2254DE0B9932}">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163" authorId="1" shapeId="0" xr:uid="{1B4E1284-1DC6-4B78-8D0E-5F7924505E2B}">
      <text>
        <r>
          <rPr>
            <b/>
            <sz val="12"/>
            <color indexed="81"/>
            <rFont val="MS P ゴシック"/>
            <family val="3"/>
            <charset val="128"/>
          </rPr>
          <t>100円未満切り捨て</t>
        </r>
      </text>
    </comment>
    <comment ref="C191" authorId="0" shapeId="0" xr:uid="{2494E49E-CB04-4EE5-94B0-D54A009FA609}">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192" authorId="0" shapeId="0" xr:uid="{F0BC0035-3904-4A2E-BB8A-7550E4EEFB7B}">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192" authorId="1" shapeId="0" xr:uid="{920FC9F8-6C51-4FFD-A7F0-EB8393921C95}">
      <text>
        <r>
          <rPr>
            <b/>
            <sz val="12"/>
            <color indexed="81"/>
            <rFont val="MS P ゴシック"/>
            <family val="3"/>
            <charset val="128"/>
          </rPr>
          <t>100円未満切り捨て</t>
        </r>
      </text>
    </comment>
    <comment ref="C220" authorId="0" shapeId="0" xr:uid="{629F96C3-6E79-4E27-8161-827DF2361A33}">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221" authorId="0" shapeId="0" xr:uid="{8301D0ED-8AB3-45A4-83F7-18049B061411}">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221" authorId="1" shapeId="0" xr:uid="{506D866D-DD14-41BC-8D6F-B323AE236808}">
      <text>
        <r>
          <rPr>
            <b/>
            <sz val="12"/>
            <color indexed="81"/>
            <rFont val="MS P ゴシック"/>
            <family val="3"/>
            <charset val="128"/>
          </rPr>
          <t>100円未満切り捨て</t>
        </r>
      </text>
    </comment>
    <comment ref="C249" authorId="0" shapeId="0" xr:uid="{83695208-398A-4FB3-A96A-359E302BA732}">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250" authorId="0" shapeId="0" xr:uid="{7C099A02-A7E7-45C5-B356-2260AF6C55E5}">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250" authorId="1" shapeId="0" xr:uid="{8DED498D-2B74-4A01-979E-409D48D72DCB}">
      <text>
        <r>
          <rPr>
            <b/>
            <sz val="12"/>
            <color indexed="81"/>
            <rFont val="MS P ゴシック"/>
            <family val="3"/>
            <charset val="128"/>
          </rPr>
          <t>100円未満切り捨て</t>
        </r>
      </text>
    </comment>
    <comment ref="C278" authorId="0" shapeId="0" xr:uid="{2B0709DE-3858-4B14-A41B-0367D3B5417D}">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279" authorId="0" shapeId="0" xr:uid="{0CC27588-4A96-4D64-A3AF-B487D21A352D}">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279" authorId="1" shapeId="0" xr:uid="{9B9A8971-FBFF-4C09-B921-8C4B44919952}">
      <text>
        <r>
          <rPr>
            <b/>
            <sz val="12"/>
            <color indexed="81"/>
            <rFont val="MS P ゴシック"/>
            <family val="3"/>
            <charset val="128"/>
          </rPr>
          <t>100円未満切り捨て</t>
        </r>
      </text>
    </comment>
    <comment ref="C307" authorId="0" shapeId="0" xr:uid="{8FBAB15F-7823-42D3-9D89-57E5806985B8}">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308" authorId="0" shapeId="0" xr:uid="{A84D9997-8F4F-4937-8A8D-6D0E4DA5F5D3}">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308" authorId="1" shapeId="0" xr:uid="{9CC1DF5B-6AEF-42B2-99C8-607BCE565E78}">
      <text>
        <r>
          <rPr>
            <b/>
            <sz val="12"/>
            <color indexed="81"/>
            <rFont val="MS P ゴシック"/>
            <family val="3"/>
            <charset val="128"/>
          </rPr>
          <t>100円未満切り捨て</t>
        </r>
      </text>
    </comment>
    <comment ref="C336" authorId="0" shapeId="0" xr:uid="{A758B4FF-8ABC-4B9A-92DD-79015C63C4A5}">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337" authorId="0" shapeId="0" xr:uid="{6C148502-4064-412F-BC71-ACCCA4222EFE}">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337" authorId="1" shapeId="0" xr:uid="{474CE91B-A407-4870-9F91-8ACC3A5B8B96}">
      <text>
        <r>
          <rPr>
            <b/>
            <sz val="12"/>
            <color indexed="81"/>
            <rFont val="MS P ゴシック"/>
            <family val="3"/>
            <charset val="128"/>
          </rPr>
          <t>100円未満切り捨て</t>
        </r>
      </text>
    </comment>
    <comment ref="C365" authorId="0" shapeId="0" xr:uid="{E199A9DD-4F5C-4F8F-9EF2-4701785D1C7B}">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366" authorId="0" shapeId="0" xr:uid="{E78B2702-04D3-463D-BE38-18B6C115B5D7}">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366" authorId="1" shapeId="0" xr:uid="{79406FB0-3E40-462C-81B3-21C087BBDE9D}">
      <text>
        <r>
          <rPr>
            <b/>
            <sz val="12"/>
            <color indexed="81"/>
            <rFont val="MS P ゴシック"/>
            <family val="3"/>
            <charset val="128"/>
          </rPr>
          <t>100円未満切り捨て</t>
        </r>
      </text>
    </comment>
    <comment ref="C394" authorId="0" shapeId="0" xr:uid="{6E947238-D01B-4636-A53B-225AF4DB91F1}">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395" authorId="0" shapeId="0" xr:uid="{70ED7868-5D34-45C6-BACC-4F42DECE6372}">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395" authorId="1" shapeId="0" xr:uid="{BBFC3298-C639-437B-B97D-1864FCAE2673}">
      <text>
        <r>
          <rPr>
            <b/>
            <sz val="12"/>
            <color indexed="81"/>
            <rFont val="MS P ゴシック"/>
            <family val="3"/>
            <charset val="128"/>
          </rPr>
          <t>100円未満切り捨て</t>
        </r>
      </text>
    </comment>
    <comment ref="C423" authorId="0" shapeId="0" xr:uid="{27DCAB25-3DD6-45DB-B9FE-0CB570493FB7}">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424" authorId="0" shapeId="0" xr:uid="{B6BA613C-5287-48FB-995E-347722A474F4}">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424" authorId="1" shapeId="0" xr:uid="{2013C58A-03EE-4056-ADD0-9E548482D285}">
      <text>
        <r>
          <rPr>
            <b/>
            <sz val="12"/>
            <color indexed="81"/>
            <rFont val="MS P ゴシック"/>
            <family val="3"/>
            <charset val="128"/>
          </rPr>
          <t>100円未満切り捨て</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鈴木　宏美</author>
  </authors>
  <commentList>
    <comment ref="Y14" authorId="0" shapeId="0" xr:uid="{00000000-0006-0000-0300-000001000000}">
      <text>
        <r>
          <rPr>
            <b/>
            <sz val="11"/>
            <color indexed="81"/>
            <rFont val="ＭＳ Ｐゴシック"/>
            <family val="3"/>
            <charset val="128"/>
          </rPr>
          <t>・職名（理事長、代表取締役など）も必ずご確認ください。
・代表者の変更等があった法人におかれましては、申請日時点の代表者名をご入力ください。
・誤字脱字があると再提出をお願いすることになりますので、印刷前にご確認をお願いいたします。</t>
        </r>
      </text>
    </comment>
    <comment ref="C20" authorId="0" shapeId="0" xr:uid="{00000000-0006-0000-0300-000002000000}">
      <text>
        <r>
          <rPr>
            <b/>
            <sz val="11"/>
            <color indexed="81"/>
            <rFont val="ＭＳ Ｐゴシック"/>
            <family val="3"/>
            <charset val="128"/>
          </rPr>
          <t>入力不要です。</t>
        </r>
      </text>
    </comment>
    <comment ref="R26" authorId="0" shapeId="0" xr:uid="{00000000-0006-0000-0300-000003000000}">
      <text>
        <r>
          <rPr>
            <b/>
            <sz val="11"/>
            <color indexed="81"/>
            <rFont val="ＭＳ Ｐゴシック"/>
            <family val="3"/>
            <charset val="128"/>
          </rPr>
          <t>【様式２】事業計画書への入力により表示されます。
このシートの金額部分は入力不可です。</t>
        </r>
      </text>
    </comment>
    <comment ref="B38" authorId="0" shapeId="0" xr:uid="{00000000-0006-0000-0300-000004000000}">
      <text>
        <r>
          <rPr>
            <b/>
            <sz val="11"/>
            <color indexed="81"/>
            <rFont val="ＭＳ Ｐゴシック"/>
            <family val="3"/>
            <charset val="128"/>
          </rPr>
          <t>該当するものを選んで〇を付けてください。（プルダウンで選択）
その他に○をした場合には、その内容についてもご記載ください。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鈴木　宏美</author>
    <author>中屋　明華</author>
  </authors>
  <commentList>
    <comment ref="F13" authorId="0" shapeId="0" xr:uid="{25595102-215A-44A2-BDBE-168ACB8CAD3A}">
      <text>
        <r>
          <rPr>
            <b/>
            <sz val="14"/>
            <color indexed="81"/>
            <rFont val="ＭＳ Ｐゴシック"/>
            <family val="3"/>
            <charset val="128"/>
          </rPr>
          <t>礼金または更新料を賃貸借契約期間の月数で分割した額。（例：２年契約の場合⇒２４で割った金額）
※</t>
        </r>
        <r>
          <rPr>
            <b/>
            <sz val="14"/>
            <color indexed="10"/>
            <rFont val="ＭＳ Ｐゴシック"/>
            <family val="3"/>
            <charset val="128"/>
          </rPr>
          <t>敷金は計上不可。小数点以下は切り捨て。</t>
        </r>
      </text>
    </comment>
    <comment ref="F14" authorId="0" shapeId="0" xr:uid="{1EEEA6F0-BA35-4F92-9711-CC9364543A41}">
      <text>
        <r>
          <rPr>
            <b/>
            <sz val="14"/>
            <color indexed="81"/>
            <rFont val="ＭＳ Ｐゴシック"/>
            <family val="3"/>
            <charset val="128"/>
          </rPr>
          <t>原則、この欄にあたる経費はありませんので、入力しないでください。</t>
        </r>
      </text>
    </comment>
    <comment ref="C17" authorId="0" shapeId="0" xr:uid="{AAD49080-42EF-4663-A62F-9638680DC273}">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18" authorId="0" shapeId="0" xr:uid="{F790D816-148A-4BA5-8CEC-2B0048C01F07}">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18" authorId="1" shapeId="0" xr:uid="{C7B27BAC-C50F-4BCB-B522-12DFB3011171}">
      <text>
        <r>
          <rPr>
            <b/>
            <sz val="12"/>
            <color indexed="81"/>
            <rFont val="MS P ゴシック"/>
            <family val="3"/>
            <charset val="128"/>
          </rPr>
          <t>100円未満切り捨て</t>
        </r>
      </text>
    </comment>
    <comment ref="C46" authorId="0" shapeId="0" xr:uid="{B284F566-131D-40AB-B21B-FD9AB03B8F55}">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47" authorId="0" shapeId="0" xr:uid="{E22663E6-7066-45B0-B96B-B55CB83382B6}">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47" authorId="1" shapeId="0" xr:uid="{175346EC-84AC-4212-AD10-4856BB8F4D90}">
      <text>
        <r>
          <rPr>
            <b/>
            <sz val="12"/>
            <color indexed="81"/>
            <rFont val="MS P ゴシック"/>
            <family val="3"/>
            <charset val="128"/>
          </rPr>
          <t>100円未満切り捨て</t>
        </r>
      </text>
    </comment>
    <comment ref="C75" authorId="0" shapeId="0" xr:uid="{BDF0762C-4CCC-4B2D-BD1C-645DC3F277B2}">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76" authorId="0" shapeId="0" xr:uid="{1FCE6F9C-5F6F-438F-B1B3-4679BC3652AF}">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76" authorId="1" shapeId="0" xr:uid="{5E4F330A-D213-43D2-8866-A187ECA297AF}">
      <text>
        <r>
          <rPr>
            <b/>
            <sz val="12"/>
            <color indexed="81"/>
            <rFont val="MS P ゴシック"/>
            <family val="3"/>
            <charset val="128"/>
          </rPr>
          <t>100円未満切り捨て</t>
        </r>
      </text>
    </comment>
    <comment ref="C104" authorId="0" shapeId="0" xr:uid="{10C4307E-49F9-4DC9-9050-3A0246AB533E}">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105" authorId="0" shapeId="0" xr:uid="{6880D8DD-1E4F-4AF8-BB64-FDF24C64C57C}">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105" authorId="1" shapeId="0" xr:uid="{EBC37AF8-CB21-420E-BEDB-B0E6D0012EB0}">
      <text>
        <r>
          <rPr>
            <b/>
            <sz val="12"/>
            <color indexed="81"/>
            <rFont val="MS P ゴシック"/>
            <family val="3"/>
            <charset val="128"/>
          </rPr>
          <t>100円未満切り捨て</t>
        </r>
      </text>
    </comment>
    <comment ref="C133" authorId="0" shapeId="0" xr:uid="{36881F79-FDEF-4DFD-AFA4-5598819D8ECC}">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134" authorId="0" shapeId="0" xr:uid="{38AD9322-FFF7-455A-BBE5-317CFFF95008}">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134" authorId="1" shapeId="0" xr:uid="{D3A127A0-E77E-4C32-8C26-99F1FAB3E6E7}">
      <text>
        <r>
          <rPr>
            <b/>
            <sz val="12"/>
            <color indexed="81"/>
            <rFont val="MS P ゴシック"/>
            <family val="3"/>
            <charset val="128"/>
          </rPr>
          <t>100円未満切り捨て</t>
        </r>
      </text>
    </comment>
    <comment ref="C162" authorId="0" shapeId="0" xr:uid="{A5C5BC0F-E7B1-4474-BDA2-5E2BB23CF8D4}">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163" authorId="0" shapeId="0" xr:uid="{736F319B-8F71-4E00-9328-9AD12780FA52}">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163" authorId="1" shapeId="0" xr:uid="{FA916B09-3CAF-4618-9584-47DB0A98C61B}">
      <text>
        <r>
          <rPr>
            <b/>
            <sz val="12"/>
            <color indexed="81"/>
            <rFont val="MS P ゴシック"/>
            <family val="3"/>
            <charset val="128"/>
          </rPr>
          <t>100円未満切り捨て</t>
        </r>
      </text>
    </comment>
    <comment ref="C191" authorId="0" shapeId="0" xr:uid="{11D92FB7-E351-4AD3-8900-5950F1D9C7C4}">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192" authorId="0" shapeId="0" xr:uid="{9209A16E-28B9-4AE0-BA90-9B3B72352163}">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192" authorId="1" shapeId="0" xr:uid="{24FA7E00-19D7-4A83-88E4-9C0A485CA3F8}">
      <text>
        <r>
          <rPr>
            <b/>
            <sz val="12"/>
            <color indexed="81"/>
            <rFont val="MS P ゴシック"/>
            <family val="3"/>
            <charset val="128"/>
          </rPr>
          <t>100円未満切り捨て</t>
        </r>
      </text>
    </comment>
    <comment ref="C220" authorId="0" shapeId="0" xr:uid="{FEBF32AE-C144-4AEE-A4C2-6AC200535720}">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221" authorId="0" shapeId="0" xr:uid="{C2C91167-C940-4E8E-9C96-4BC6EE5DBD17}">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221" authorId="1" shapeId="0" xr:uid="{875565C2-0545-462B-8F6D-8430D3BC8E99}">
      <text>
        <r>
          <rPr>
            <b/>
            <sz val="12"/>
            <color indexed="81"/>
            <rFont val="MS P ゴシック"/>
            <family val="3"/>
            <charset val="128"/>
          </rPr>
          <t>100円未満切り捨て</t>
        </r>
      </text>
    </comment>
    <comment ref="C249" authorId="0" shapeId="0" xr:uid="{E0926118-8E25-4259-B6A8-6EB4B784F963}">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250" authorId="0" shapeId="0" xr:uid="{79E362E9-72AD-4A1B-B067-D28CB48C3E44}">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250" authorId="1" shapeId="0" xr:uid="{E0807EA7-B335-4311-9ACC-6AA21F092ECC}">
      <text>
        <r>
          <rPr>
            <b/>
            <sz val="12"/>
            <color indexed="81"/>
            <rFont val="MS P ゴシック"/>
            <family val="3"/>
            <charset val="128"/>
          </rPr>
          <t>100円未満切り捨て</t>
        </r>
      </text>
    </comment>
    <comment ref="C278" authorId="0" shapeId="0" xr:uid="{6B962F8E-1F4D-4BE1-B4CD-369FFA1DE60F}">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279" authorId="0" shapeId="0" xr:uid="{7E2AB815-636A-43BF-870E-EAF6653575EB}">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279" authorId="1" shapeId="0" xr:uid="{20E7231C-97DC-4728-A2B3-F39E0F55D2F5}">
      <text>
        <r>
          <rPr>
            <b/>
            <sz val="12"/>
            <color indexed="81"/>
            <rFont val="MS P ゴシック"/>
            <family val="3"/>
            <charset val="128"/>
          </rPr>
          <t>100円未満切り捨て</t>
        </r>
      </text>
    </comment>
    <comment ref="C307" authorId="0" shapeId="0" xr:uid="{CC0469C5-4AEA-4A4C-9806-E4C50CDDAD53}">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308" authorId="0" shapeId="0" xr:uid="{8BE6BC96-A84D-435E-9A42-F07D3393077F}">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308" authorId="1" shapeId="0" xr:uid="{A1381502-650F-484C-B26C-3D1338F12229}">
      <text>
        <r>
          <rPr>
            <b/>
            <sz val="12"/>
            <color indexed="81"/>
            <rFont val="MS P ゴシック"/>
            <family val="3"/>
            <charset val="128"/>
          </rPr>
          <t>100円未満切り捨て</t>
        </r>
      </text>
    </comment>
    <comment ref="C336" authorId="0" shapeId="0" xr:uid="{88C64964-AB40-4496-864B-F4034A5988F6}">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337" authorId="0" shapeId="0" xr:uid="{7BD6487C-C17A-4AA0-A178-CE1FEBCD715F}">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337" authorId="1" shapeId="0" xr:uid="{969F2451-CFA2-43F8-84C1-40C9A05D5A84}">
      <text>
        <r>
          <rPr>
            <b/>
            <sz val="12"/>
            <color indexed="81"/>
            <rFont val="MS P ゴシック"/>
            <family val="3"/>
            <charset val="128"/>
          </rPr>
          <t>100円未満切り捨て</t>
        </r>
      </text>
    </comment>
    <comment ref="C365" authorId="0" shapeId="0" xr:uid="{24B8F234-D00F-420C-BEBA-66C0CEAB8D6F}">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366" authorId="0" shapeId="0" xr:uid="{03CDF5A9-4A4F-4965-B3CE-ED9A02A40060}">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366" authorId="1" shapeId="0" xr:uid="{2B2760A0-4C3E-476F-AF76-0BA0C4409BE3}">
      <text>
        <r>
          <rPr>
            <b/>
            <sz val="12"/>
            <color indexed="81"/>
            <rFont val="MS P ゴシック"/>
            <family val="3"/>
            <charset val="128"/>
          </rPr>
          <t>100円未満切り捨て</t>
        </r>
      </text>
    </comment>
    <comment ref="C394" authorId="0" shapeId="0" xr:uid="{E5095A00-A87B-4C95-9085-B4EBB969A6EB}">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395" authorId="0" shapeId="0" xr:uid="{3C5F0406-56C7-45A7-84FF-5E4EA8E58C36}">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395" authorId="1" shapeId="0" xr:uid="{70477FF2-8D0A-4E24-A149-C2FA09B1B17E}">
      <text>
        <r>
          <rPr>
            <b/>
            <sz val="12"/>
            <color indexed="81"/>
            <rFont val="MS P ゴシック"/>
            <family val="3"/>
            <charset val="128"/>
          </rPr>
          <t>100円未満切り捨て</t>
        </r>
      </text>
    </comment>
    <comment ref="C423" authorId="0" shapeId="0" xr:uid="{1722F8E3-7390-49CC-AE7C-1D9B2A63A6A0}">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424" authorId="0" shapeId="0" xr:uid="{888F25E1-2809-479B-90A0-8753EED2D1FE}">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424" authorId="1" shapeId="0" xr:uid="{183C90AE-24C3-4C14-B1F5-EB17AD32933F}">
      <text>
        <r>
          <rPr>
            <b/>
            <sz val="12"/>
            <color indexed="81"/>
            <rFont val="MS P ゴシック"/>
            <family val="3"/>
            <charset val="128"/>
          </rPr>
          <t>100円未満切り捨て</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鈴木　宏美</author>
  </authors>
  <commentList>
    <comment ref="H9" authorId="0" shapeId="0" xr:uid="{EC5ADD20-EEB1-41DE-9634-8E6594C82AFC}">
      <text>
        <r>
          <rPr>
            <b/>
            <sz val="12"/>
            <color indexed="81"/>
            <rFont val="MS P ゴシック"/>
            <family val="3"/>
            <charset val="128"/>
          </rPr>
          <t>・職名（理事長、代表取締役など）も必ずご確認ください。
・代表者の変更等があった法人におかれましては、年度末時点の代表者名をご入力ください。
・誤字脱字があると再提出をお願いすることになりますので、印刷前にご確認をお願いいたします。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中屋　明華</author>
    <author>鈴木　宏美</author>
  </authors>
  <commentList>
    <comment ref="AE18" authorId="0" shapeId="0" xr:uid="{EFCBD527-1CC0-4CFE-B512-62F28C78A8C5}">
      <text>
        <r>
          <rPr>
            <b/>
            <sz val="12"/>
            <color indexed="81"/>
            <rFont val="MS P ゴシック"/>
            <family val="3"/>
            <charset val="128"/>
          </rPr>
          <t>100円未満切り捨て</t>
        </r>
      </text>
    </comment>
    <comment ref="C46" authorId="1" shapeId="0" xr:uid="{3ECEDB2D-6B2C-4142-9282-7C25821B0807}">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47" authorId="1" shapeId="0" xr:uid="{4A73DC12-FDB5-450E-9EA0-2A7BBE8F5E22}">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47" authorId="0" shapeId="0" xr:uid="{C0EC445C-7C05-40A1-A987-EF61BBE37F2F}">
      <text>
        <r>
          <rPr>
            <b/>
            <sz val="12"/>
            <color indexed="81"/>
            <rFont val="MS P ゴシック"/>
            <family val="3"/>
            <charset val="128"/>
          </rPr>
          <t>100円未満切り捨て</t>
        </r>
      </text>
    </comment>
    <comment ref="C75" authorId="1" shapeId="0" xr:uid="{3EC222D0-EDB1-496E-BF2A-7516013678CC}">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76" authorId="1" shapeId="0" xr:uid="{0BD18E0B-5306-4C63-9177-C118B71AA0B9}">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76" authorId="0" shapeId="0" xr:uid="{DB6E377F-BD1E-4221-83A4-5CB33E8C7581}">
      <text>
        <r>
          <rPr>
            <b/>
            <sz val="12"/>
            <color indexed="81"/>
            <rFont val="MS P ゴシック"/>
            <family val="3"/>
            <charset val="128"/>
          </rPr>
          <t>100円未満切り捨て</t>
        </r>
      </text>
    </comment>
    <comment ref="C104" authorId="1" shapeId="0" xr:uid="{50F40BC9-7CF8-46CE-B4D9-4A45FB2E4564}">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105" authorId="1" shapeId="0" xr:uid="{55AC3E1F-F574-4D86-A1A9-A31C420C95CB}">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105" authorId="0" shapeId="0" xr:uid="{19A6DBCB-295E-491C-BDD6-2ACCFD485BEB}">
      <text>
        <r>
          <rPr>
            <b/>
            <sz val="12"/>
            <color indexed="81"/>
            <rFont val="MS P ゴシック"/>
            <family val="3"/>
            <charset val="128"/>
          </rPr>
          <t>100円未満切り捨て</t>
        </r>
      </text>
    </comment>
    <comment ref="C133" authorId="1" shapeId="0" xr:uid="{34E56829-1724-4A43-9B45-CCC488882461}">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134" authorId="1" shapeId="0" xr:uid="{0C880BDF-EC4B-4A76-A02C-CB497EEDE5A7}">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134" authorId="0" shapeId="0" xr:uid="{8796AB10-3573-4EAC-B85B-E423A0C6EF13}">
      <text>
        <r>
          <rPr>
            <b/>
            <sz val="12"/>
            <color indexed="81"/>
            <rFont val="MS P ゴシック"/>
            <family val="3"/>
            <charset val="128"/>
          </rPr>
          <t>100円未満切り捨て</t>
        </r>
      </text>
    </comment>
    <comment ref="C162" authorId="1" shapeId="0" xr:uid="{279B7EAE-8DF7-4B2F-86DC-11AD96119E7A}">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163" authorId="1" shapeId="0" xr:uid="{4897229E-E66C-4059-BE48-9027EF7BD57F}">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163" authorId="0" shapeId="0" xr:uid="{94F04D40-A8A5-4D4C-B14C-5FE9616F0020}">
      <text>
        <r>
          <rPr>
            <b/>
            <sz val="12"/>
            <color indexed="81"/>
            <rFont val="MS P ゴシック"/>
            <family val="3"/>
            <charset val="128"/>
          </rPr>
          <t>100円未満切り捨て</t>
        </r>
      </text>
    </comment>
    <comment ref="C191" authorId="1" shapeId="0" xr:uid="{F6F2621B-D0C0-48B9-9E62-4EE568359F1F}">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192" authorId="1" shapeId="0" xr:uid="{19D3C2DA-6505-46BF-BC12-43D2D3E6AEFB}">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192" authorId="0" shapeId="0" xr:uid="{6ACB4A20-7BED-446C-A3E1-B73541C5CE86}">
      <text>
        <r>
          <rPr>
            <b/>
            <sz val="12"/>
            <color indexed="81"/>
            <rFont val="MS P ゴシック"/>
            <family val="3"/>
            <charset val="128"/>
          </rPr>
          <t>100円未満切り捨て</t>
        </r>
      </text>
    </comment>
    <comment ref="C220" authorId="1" shapeId="0" xr:uid="{6B4BC7D8-D691-40FF-9351-655D96840839}">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221" authorId="1" shapeId="0" xr:uid="{8ED0A545-2AFF-46CB-A73E-AE0D20C79030}">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221" authorId="0" shapeId="0" xr:uid="{023CE8FD-D59A-4EFF-8FDF-2514E2F82F94}">
      <text>
        <r>
          <rPr>
            <b/>
            <sz val="12"/>
            <color indexed="81"/>
            <rFont val="MS P ゴシック"/>
            <family val="3"/>
            <charset val="128"/>
          </rPr>
          <t>100円未満切り捨て</t>
        </r>
      </text>
    </comment>
    <comment ref="C249" authorId="1" shapeId="0" xr:uid="{A285CD87-525E-400B-A24B-1841C33E98D4}">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250" authorId="1" shapeId="0" xr:uid="{23A08BD1-1E4A-47A7-9397-954504B0A358}">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250" authorId="0" shapeId="0" xr:uid="{167D7059-4F9E-4187-9656-264FDA86C3B2}">
      <text>
        <r>
          <rPr>
            <b/>
            <sz val="12"/>
            <color indexed="81"/>
            <rFont val="MS P ゴシック"/>
            <family val="3"/>
            <charset val="128"/>
          </rPr>
          <t>100円未満切り捨て</t>
        </r>
      </text>
    </comment>
    <comment ref="C278" authorId="1" shapeId="0" xr:uid="{B69197EA-474B-4A85-88AD-3292E2EB2392}">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279" authorId="1" shapeId="0" xr:uid="{26EC3A8C-4ED8-4E67-BD2D-30C416B29A20}">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279" authorId="0" shapeId="0" xr:uid="{A63FCD2C-628E-4F0B-93A2-B782D6CCBE16}">
      <text>
        <r>
          <rPr>
            <b/>
            <sz val="12"/>
            <color indexed="81"/>
            <rFont val="MS P ゴシック"/>
            <family val="3"/>
            <charset val="128"/>
          </rPr>
          <t>100円未満切り捨て</t>
        </r>
      </text>
    </comment>
    <comment ref="C307" authorId="1" shapeId="0" xr:uid="{68407D40-88B1-46EC-92C8-00F7BE1E9B4C}">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308" authorId="1" shapeId="0" xr:uid="{2A297C58-EDAA-4A2B-8B64-2847CC7DDF49}">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308" authorId="0" shapeId="0" xr:uid="{B62170BF-C42A-4D9E-B2B6-4BF9E18EF79C}">
      <text>
        <r>
          <rPr>
            <b/>
            <sz val="12"/>
            <color indexed="81"/>
            <rFont val="MS P ゴシック"/>
            <family val="3"/>
            <charset val="128"/>
          </rPr>
          <t>100円未満切り捨て</t>
        </r>
      </text>
    </comment>
    <comment ref="C336" authorId="1" shapeId="0" xr:uid="{94EE9B08-83BC-4E0B-A122-9843D0D7DC53}">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337" authorId="1" shapeId="0" xr:uid="{BEED8C7F-A6C1-497B-9A58-37D1782CBE28}">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337" authorId="0" shapeId="0" xr:uid="{904FA267-5EB6-44D3-A6D7-3ABF8552D74E}">
      <text>
        <r>
          <rPr>
            <b/>
            <sz val="12"/>
            <color indexed="81"/>
            <rFont val="MS P ゴシック"/>
            <family val="3"/>
            <charset val="128"/>
          </rPr>
          <t>100円未満切り捨て</t>
        </r>
      </text>
    </comment>
    <comment ref="C365" authorId="1" shapeId="0" xr:uid="{F991BECD-CD3A-42A9-A3F1-5BED19968BD0}">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366" authorId="1" shapeId="0" xr:uid="{3D6C9D66-375D-4E52-B20F-EB07F394CD68}">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366" authorId="0" shapeId="0" xr:uid="{F9307135-1493-49DA-954B-8688A4DB38C0}">
      <text>
        <r>
          <rPr>
            <b/>
            <sz val="12"/>
            <color indexed="81"/>
            <rFont val="MS P ゴシック"/>
            <family val="3"/>
            <charset val="128"/>
          </rPr>
          <t>100円未満切り捨て</t>
        </r>
      </text>
    </comment>
    <comment ref="C394" authorId="1" shapeId="0" xr:uid="{4D6F96BE-56AA-44C1-9295-1BA32FDA7F1D}">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395" authorId="1" shapeId="0" xr:uid="{0D06010A-5B1E-4FBE-82D9-9D2BB9D8C405}">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395" authorId="0" shapeId="0" xr:uid="{1A8C5F29-027E-47FD-894C-6F1CB0E9BD9C}">
      <text>
        <r>
          <rPr>
            <b/>
            <sz val="12"/>
            <color indexed="81"/>
            <rFont val="MS P ゴシック"/>
            <family val="3"/>
            <charset val="128"/>
          </rPr>
          <t>100円未満切り捨て</t>
        </r>
      </text>
    </comment>
    <comment ref="C423" authorId="1" shapeId="0" xr:uid="{4F3FDD06-7CD9-4BB7-92C1-2BD93BD1AF75}">
      <text>
        <r>
          <rPr>
            <b/>
            <sz val="14"/>
            <color indexed="81"/>
            <rFont val="ＭＳ Ｐゴシック"/>
            <family val="3"/>
            <charset val="128"/>
          </rPr>
          <t>前年度から対象の場合は、</t>
        </r>
        <r>
          <rPr>
            <b/>
            <sz val="14"/>
            <color indexed="10"/>
            <rFont val="ＭＳ Ｐゴシック"/>
            <family val="3"/>
            <charset val="128"/>
          </rPr>
          <t>本年度の４月１日</t>
        </r>
        <r>
          <rPr>
            <b/>
            <sz val="14"/>
            <color indexed="81"/>
            <rFont val="ＭＳ Ｐゴシック"/>
            <family val="3"/>
            <charset val="128"/>
          </rPr>
          <t>としてください。</t>
        </r>
      </text>
    </comment>
    <comment ref="C424" authorId="1" shapeId="0" xr:uid="{5CB2718D-3F93-48C8-B8F7-822FD224B3F4}">
      <text>
        <r>
          <rPr>
            <b/>
            <sz val="16"/>
            <color indexed="81"/>
            <rFont val="ＭＳ Ｐゴシック"/>
            <family val="3"/>
            <charset val="128"/>
          </rPr>
          <t>年度途中で補助対象外となるような事由（退職など)がある場合を除き、</t>
        </r>
        <r>
          <rPr>
            <b/>
            <sz val="16"/>
            <color indexed="10"/>
            <rFont val="ＭＳ Ｐゴシック"/>
            <family val="3"/>
            <charset val="128"/>
          </rPr>
          <t>本年度末の日付</t>
        </r>
        <r>
          <rPr>
            <b/>
            <sz val="16"/>
            <color indexed="81"/>
            <rFont val="ＭＳ Ｐゴシック"/>
            <family val="3"/>
            <charset val="128"/>
          </rPr>
          <t>としてください。</t>
        </r>
      </text>
    </comment>
    <comment ref="AE424" authorId="0" shapeId="0" xr:uid="{C505DD97-E1B5-4E70-90B8-2CFFDF44AC42}">
      <text>
        <r>
          <rPr>
            <b/>
            <sz val="12"/>
            <color indexed="81"/>
            <rFont val="MS P ゴシック"/>
            <family val="3"/>
            <charset val="128"/>
          </rPr>
          <t>100円未満切り捨て</t>
        </r>
      </text>
    </comment>
  </commentList>
</comments>
</file>

<file path=xl/sharedStrings.xml><?xml version="1.0" encoding="utf-8"?>
<sst xmlns="http://schemas.openxmlformats.org/spreadsheetml/2006/main" count="5627" uniqueCount="450">
  <si>
    <t>様式第１号</t>
    <phoneticPr fontId="4"/>
  </si>
  <si>
    <t>千葉市保育士等宿舎借り上げ支援事業補助金交付申請書</t>
    <rPh sb="0" eb="3">
      <t>チバシ</t>
    </rPh>
    <rPh sb="6" eb="7">
      <t>トウ</t>
    </rPh>
    <phoneticPr fontId="4"/>
  </si>
  <si>
    <t>(あて先)千　葉　市　長</t>
    <rPh sb="3" eb="4">
      <t>サキ</t>
    </rPh>
    <rPh sb="5" eb="6">
      <t>セン</t>
    </rPh>
    <rPh sb="7" eb="8">
      <t>ハ</t>
    </rPh>
    <rPh sb="9" eb="10">
      <t>シ</t>
    </rPh>
    <rPh sb="11" eb="12">
      <t>チョウ</t>
    </rPh>
    <phoneticPr fontId="4"/>
  </si>
  <si>
    <t>金</t>
    <rPh sb="0" eb="1">
      <t>キン</t>
    </rPh>
    <phoneticPr fontId="4"/>
  </si>
  <si>
    <t>第1四半期</t>
    <rPh sb="0" eb="1">
      <t>ダイ</t>
    </rPh>
    <rPh sb="2" eb="5">
      <t>シハンキ</t>
    </rPh>
    <phoneticPr fontId="4"/>
  </si>
  <si>
    <t>第2四半期</t>
  </si>
  <si>
    <t>第3四半期</t>
  </si>
  <si>
    <t>第4四半期</t>
  </si>
  <si>
    <t>年</t>
    <rPh sb="0" eb="1">
      <t>ネン</t>
    </rPh>
    <phoneticPr fontId="3"/>
  </si>
  <si>
    <t>月</t>
    <rPh sb="0" eb="1">
      <t>ガツ</t>
    </rPh>
    <phoneticPr fontId="3"/>
  </si>
  <si>
    <t>日</t>
    <rPh sb="0" eb="1">
      <t>ヒ</t>
    </rPh>
    <phoneticPr fontId="3"/>
  </si>
  <si>
    <t>千葉市保育士等宿舎借り上げ支援事業計画書</t>
    <rPh sb="0" eb="3">
      <t>チバシ</t>
    </rPh>
    <rPh sb="3" eb="6">
      <t>ホイクシ</t>
    </rPh>
    <rPh sb="6" eb="7">
      <t>トウ</t>
    </rPh>
    <rPh sb="7" eb="9">
      <t>シュクシャ</t>
    </rPh>
    <rPh sb="9" eb="10">
      <t>カ</t>
    </rPh>
    <rPh sb="11" eb="12">
      <t>ア</t>
    </rPh>
    <rPh sb="13" eb="15">
      <t>シエン</t>
    </rPh>
    <rPh sb="15" eb="17">
      <t>ジギョウ</t>
    </rPh>
    <rPh sb="17" eb="20">
      <t>ケイカクショ</t>
    </rPh>
    <phoneticPr fontId="3"/>
  </si>
  <si>
    <t>保育士等</t>
    <rPh sb="0" eb="3">
      <t>ホイクシ</t>
    </rPh>
    <rPh sb="3" eb="4">
      <t>トウ</t>
    </rPh>
    <phoneticPr fontId="3"/>
  </si>
  <si>
    <t>人目</t>
    <rPh sb="0" eb="1">
      <t>ヒト</t>
    </rPh>
    <rPh sb="1" eb="2">
      <t>メ</t>
    </rPh>
    <phoneticPr fontId="3"/>
  </si>
  <si>
    <t>補助対象となる保育士等・施設</t>
    <rPh sb="0" eb="2">
      <t>ホジョ</t>
    </rPh>
    <rPh sb="2" eb="4">
      <t>タイショウ</t>
    </rPh>
    <rPh sb="7" eb="10">
      <t>ホイクシ</t>
    </rPh>
    <rPh sb="10" eb="11">
      <t>トウ</t>
    </rPh>
    <rPh sb="12" eb="14">
      <t>シセツ</t>
    </rPh>
    <phoneticPr fontId="3"/>
  </si>
  <si>
    <t>種別</t>
    <rPh sb="0" eb="2">
      <t>シュベツ</t>
    </rPh>
    <phoneticPr fontId="3"/>
  </si>
  <si>
    <t>４月</t>
    <rPh sb="1" eb="2">
      <t>ガツ</t>
    </rPh>
    <phoneticPr fontId="3"/>
  </si>
  <si>
    <t>５月</t>
  </si>
  <si>
    <t>６月</t>
  </si>
  <si>
    <t>７月</t>
  </si>
  <si>
    <t>８月</t>
  </si>
  <si>
    <t>９月</t>
  </si>
  <si>
    <t>１０月</t>
  </si>
  <si>
    <t>１１月</t>
  </si>
  <si>
    <t>１２月</t>
  </si>
  <si>
    <t>１月</t>
  </si>
  <si>
    <t>２月</t>
  </si>
  <si>
    <t>３月</t>
  </si>
  <si>
    <t>合計</t>
    <rPh sb="0" eb="2">
      <t>ゴウケイ</t>
    </rPh>
    <phoneticPr fontId="3"/>
  </si>
  <si>
    <t>賃借料</t>
    <rPh sb="0" eb="3">
      <t>チンシャクリョウ</t>
    </rPh>
    <phoneticPr fontId="3"/>
  </si>
  <si>
    <t>住所
（建物名・部屋番号まで）</t>
    <rPh sb="0" eb="2">
      <t>ジュウショ</t>
    </rPh>
    <rPh sb="4" eb="6">
      <t>タテモノ</t>
    </rPh>
    <rPh sb="6" eb="7">
      <t>メイ</t>
    </rPh>
    <rPh sb="8" eb="10">
      <t>ヘヤ</t>
    </rPh>
    <rPh sb="10" eb="12">
      <t>バンゴウ</t>
    </rPh>
    <phoneticPr fontId="3"/>
  </si>
  <si>
    <t>共益費
（管理費）</t>
    <rPh sb="0" eb="2">
      <t>キョウエキ</t>
    </rPh>
    <rPh sb="2" eb="3">
      <t>ヒ</t>
    </rPh>
    <rPh sb="5" eb="8">
      <t>カンリヒ</t>
    </rPh>
    <phoneticPr fontId="3"/>
  </si>
  <si>
    <t>その他経費</t>
    <rPh sb="2" eb="3">
      <t>タ</t>
    </rPh>
    <rPh sb="3" eb="5">
      <t>ケイヒ</t>
    </rPh>
    <phoneticPr fontId="3"/>
  </si>
  <si>
    <t>本人負担額</t>
    <rPh sb="0" eb="2">
      <t>ホンニン</t>
    </rPh>
    <rPh sb="2" eb="4">
      <t>フタン</t>
    </rPh>
    <rPh sb="4" eb="5">
      <t>ガク</t>
    </rPh>
    <phoneticPr fontId="3"/>
  </si>
  <si>
    <t>採用年月日</t>
    <rPh sb="0" eb="2">
      <t>サイヨウ</t>
    </rPh>
    <rPh sb="2" eb="5">
      <t>ネンガッピ</t>
    </rPh>
    <phoneticPr fontId="3"/>
  </si>
  <si>
    <t>計</t>
    <rPh sb="0" eb="1">
      <t>ケイ</t>
    </rPh>
    <phoneticPr fontId="3"/>
  </si>
  <si>
    <t>第１四半期合計
（４～６月）</t>
    <rPh sb="0" eb="1">
      <t>ダイ</t>
    </rPh>
    <rPh sb="2" eb="5">
      <t>シハンキ</t>
    </rPh>
    <rPh sb="5" eb="7">
      <t>ゴウケイ</t>
    </rPh>
    <rPh sb="12" eb="13">
      <t>ガツ</t>
    </rPh>
    <phoneticPr fontId="3"/>
  </si>
  <si>
    <t>第２四半期合計
（７～９月）</t>
    <rPh sb="0" eb="1">
      <t>ダイ</t>
    </rPh>
    <rPh sb="2" eb="5">
      <t>シハンキ</t>
    </rPh>
    <rPh sb="5" eb="7">
      <t>ゴウケイ</t>
    </rPh>
    <rPh sb="12" eb="13">
      <t>ガツ</t>
    </rPh>
    <phoneticPr fontId="3"/>
  </si>
  <si>
    <t>第３四半期合計
（１０～１２月）</t>
    <rPh sb="0" eb="1">
      <t>ダイ</t>
    </rPh>
    <rPh sb="2" eb="5">
      <t>シハンキ</t>
    </rPh>
    <rPh sb="5" eb="7">
      <t>ゴウケイ</t>
    </rPh>
    <rPh sb="14" eb="15">
      <t>ガツ</t>
    </rPh>
    <phoneticPr fontId="3"/>
  </si>
  <si>
    <t>第４四半期合計
（１～３月）</t>
    <rPh sb="0" eb="1">
      <t>ダイ</t>
    </rPh>
    <rPh sb="2" eb="5">
      <t>シハンキ</t>
    </rPh>
    <rPh sb="5" eb="7">
      <t>ゴウケイ</t>
    </rPh>
    <rPh sb="12" eb="13">
      <t>ガツ</t>
    </rPh>
    <phoneticPr fontId="3"/>
  </si>
  <si>
    <t>礼金・更新料
（月割）</t>
    <rPh sb="0" eb="2">
      <t>レイキン</t>
    </rPh>
    <rPh sb="3" eb="6">
      <t>コウシンリョウ</t>
    </rPh>
    <rPh sb="8" eb="10">
      <t>ツキワ</t>
    </rPh>
    <phoneticPr fontId="3"/>
  </si>
  <si>
    <t>補助金額</t>
    <rPh sb="0" eb="2">
      <t>ホジョ</t>
    </rPh>
    <rPh sb="2" eb="4">
      <t>キンガク</t>
    </rPh>
    <phoneticPr fontId="3"/>
  </si>
  <si>
    <t>名</t>
    <rPh sb="0" eb="1">
      <t>メイ</t>
    </rPh>
    <phoneticPr fontId="3"/>
  </si>
  <si>
    <t>補助対象保育士等数</t>
    <rPh sb="0" eb="2">
      <t>ホジョ</t>
    </rPh>
    <rPh sb="2" eb="4">
      <t>タイショウ</t>
    </rPh>
    <rPh sb="4" eb="7">
      <t>ホイクシ</t>
    </rPh>
    <rPh sb="7" eb="8">
      <t>トウ</t>
    </rPh>
    <rPh sb="8" eb="9">
      <t>スウ</t>
    </rPh>
    <phoneticPr fontId="3"/>
  </si>
  <si>
    <t>（収入）</t>
    <rPh sb="1" eb="3">
      <t>シュウニュウ</t>
    </rPh>
    <phoneticPr fontId="3"/>
  </si>
  <si>
    <t>区分</t>
    <rPh sb="0" eb="2">
      <t>クブン</t>
    </rPh>
    <phoneticPr fontId="3"/>
  </si>
  <si>
    <t>予算額</t>
    <rPh sb="0" eb="3">
      <t>ヨサンガク</t>
    </rPh>
    <phoneticPr fontId="3"/>
  </si>
  <si>
    <t>（支出）</t>
    <rPh sb="1" eb="3">
      <t>シシュツ</t>
    </rPh>
    <phoneticPr fontId="3"/>
  </si>
  <si>
    <t>対象経費名</t>
    <rPh sb="0" eb="2">
      <t>タイショウ</t>
    </rPh>
    <rPh sb="2" eb="4">
      <t>ケイヒ</t>
    </rPh>
    <rPh sb="4" eb="5">
      <t>メイ</t>
    </rPh>
    <phoneticPr fontId="3"/>
  </si>
  <si>
    <t>共益費（管理費）</t>
    <rPh sb="0" eb="2">
      <t>キョウエキ</t>
    </rPh>
    <rPh sb="2" eb="3">
      <t>ヒ</t>
    </rPh>
    <rPh sb="4" eb="7">
      <t>カンリヒ</t>
    </rPh>
    <phoneticPr fontId="3"/>
  </si>
  <si>
    <t>礼金・更新料（月額）</t>
    <rPh sb="0" eb="2">
      <t>レイキン</t>
    </rPh>
    <rPh sb="3" eb="6">
      <t>コウシンリョウ</t>
    </rPh>
    <rPh sb="7" eb="9">
      <t>ゲツガク</t>
    </rPh>
    <phoneticPr fontId="3"/>
  </si>
  <si>
    <t>様式第３号</t>
    <rPh sb="0" eb="2">
      <t>ヨウシキ</t>
    </rPh>
    <rPh sb="2" eb="3">
      <t>ダイ</t>
    </rPh>
    <rPh sb="4" eb="5">
      <t>ゴウ</t>
    </rPh>
    <phoneticPr fontId="3"/>
  </si>
  <si>
    <t>年間総合計</t>
    <rPh sb="0" eb="2">
      <t>ネンカン</t>
    </rPh>
    <rPh sb="2" eb="3">
      <t>ソウ</t>
    </rPh>
    <rPh sb="3" eb="5">
      <t>ゴウケイ</t>
    </rPh>
    <phoneticPr fontId="3"/>
  </si>
  <si>
    <t>事業者実施負担額</t>
    <rPh sb="0" eb="2">
      <t>ジギョウ</t>
    </rPh>
    <rPh sb="2" eb="3">
      <t>シャ</t>
    </rPh>
    <rPh sb="3" eb="5">
      <t>ジッシ</t>
    </rPh>
    <rPh sb="5" eb="7">
      <t>フタン</t>
    </rPh>
    <rPh sb="7" eb="8">
      <t>ガク</t>
    </rPh>
    <phoneticPr fontId="3"/>
  </si>
  <si>
    <t>合計</t>
    <rPh sb="0" eb="1">
      <t>ゴウ</t>
    </rPh>
    <rPh sb="1" eb="2">
      <t>ケイ</t>
    </rPh>
    <phoneticPr fontId="3"/>
  </si>
  <si>
    <t>様式第７号</t>
    <phoneticPr fontId="4"/>
  </si>
  <si>
    <t>２　変更内容及びその理由</t>
    <rPh sb="2" eb="4">
      <t>ヘンコウ</t>
    </rPh>
    <rPh sb="4" eb="6">
      <t>ナイヨウ</t>
    </rPh>
    <rPh sb="6" eb="7">
      <t>オヨ</t>
    </rPh>
    <rPh sb="10" eb="12">
      <t>リユウ</t>
    </rPh>
    <phoneticPr fontId="3"/>
  </si>
  <si>
    <t>選択</t>
    <rPh sb="0" eb="2">
      <t>センタク</t>
    </rPh>
    <phoneticPr fontId="3"/>
  </si>
  <si>
    <t>（１）　補助対象となる保育士等・施設の追加</t>
    <rPh sb="4" eb="6">
      <t>ホジョ</t>
    </rPh>
    <rPh sb="6" eb="8">
      <t>タイショウ</t>
    </rPh>
    <rPh sb="11" eb="14">
      <t>ホイクシ</t>
    </rPh>
    <rPh sb="14" eb="15">
      <t>トウ</t>
    </rPh>
    <rPh sb="16" eb="18">
      <t>シセツ</t>
    </rPh>
    <rPh sb="19" eb="21">
      <t>ツイカ</t>
    </rPh>
    <phoneticPr fontId="3"/>
  </si>
  <si>
    <t>（２）　補助対象となる施設の契約更新</t>
    <rPh sb="4" eb="6">
      <t>ホジョ</t>
    </rPh>
    <rPh sb="6" eb="8">
      <t>タイショウ</t>
    </rPh>
    <rPh sb="11" eb="13">
      <t>シセツ</t>
    </rPh>
    <rPh sb="14" eb="16">
      <t>ケイヤク</t>
    </rPh>
    <rPh sb="16" eb="18">
      <t>コウシン</t>
    </rPh>
    <phoneticPr fontId="3"/>
  </si>
  <si>
    <t>３　添付書類</t>
    <rPh sb="2" eb="4">
      <t>テンプ</t>
    </rPh>
    <rPh sb="4" eb="6">
      <t>ショルイ</t>
    </rPh>
    <phoneticPr fontId="3"/>
  </si>
  <si>
    <t>（１）　交付申請額が変更となる積算根拠書類</t>
    <rPh sb="4" eb="6">
      <t>コウフ</t>
    </rPh>
    <rPh sb="6" eb="8">
      <t>シンセイ</t>
    </rPh>
    <rPh sb="8" eb="9">
      <t>ガク</t>
    </rPh>
    <rPh sb="10" eb="12">
      <t>ヘンコウ</t>
    </rPh>
    <rPh sb="15" eb="17">
      <t>セキサン</t>
    </rPh>
    <rPh sb="17" eb="19">
      <t>コンキョ</t>
    </rPh>
    <rPh sb="19" eb="21">
      <t>ショルイ</t>
    </rPh>
    <phoneticPr fontId="3"/>
  </si>
  <si>
    <t>（２）　その他市長が必要と認める書類</t>
    <rPh sb="6" eb="7">
      <t>タ</t>
    </rPh>
    <rPh sb="7" eb="9">
      <t>シチョウ</t>
    </rPh>
    <rPh sb="10" eb="12">
      <t>ヒツヨウ</t>
    </rPh>
    <rPh sb="13" eb="14">
      <t>ミト</t>
    </rPh>
    <rPh sb="16" eb="18">
      <t>ショルイ</t>
    </rPh>
    <phoneticPr fontId="3"/>
  </si>
  <si>
    <t>（氏名：</t>
    <rPh sb="1" eb="3">
      <t>シメイ</t>
    </rPh>
    <phoneticPr fontId="3"/>
  </si>
  <si>
    <t>）</t>
    <phoneticPr fontId="3"/>
  </si>
  <si>
    <t>（３）　補助対象となる保育士等の退職</t>
    <rPh sb="4" eb="6">
      <t>ホジョ</t>
    </rPh>
    <rPh sb="6" eb="8">
      <t>タイショウ</t>
    </rPh>
    <rPh sb="11" eb="14">
      <t>ホイクシ</t>
    </rPh>
    <rPh sb="14" eb="15">
      <t>トウ</t>
    </rPh>
    <rPh sb="16" eb="18">
      <t>タイショク</t>
    </rPh>
    <phoneticPr fontId="3"/>
  </si>
  <si>
    <t>（４）　補助対象となる保育士等の転居</t>
    <rPh sb="4" eb="6">
      <t>ホジョ</t>
    </rPh>
    <rPh sb="6" eb="8">
      <t>タイショウ</t>
    </rPh>
    <rPh sb="11" eb="14">
      <t>ホイクシ</t>
    </rPh>
    <rPh sb="14" eb="15">
      <t>トウ</t>
    </rPh>
    <rPh sb="16" eb="18">
      <t>テンキョ</t>
    </rPh>
    <phoneticPr fontId="3"/>
  </si>
  <si>
    <t xml:space="preserve">  千葉市保育士等宿舎借り上げ支援事業補助金の交付を受けたいので、千葉市保育士等宿舎借り上げ支援事業補助金交付要綱第８条の規定により、下記のとおり申請します。</t>
    <rPh sb="2" eb="4">
      <t>チバ</t>
    </rPh>
    <rPh sb="8" eb="9">
      <t>トウ</t>
    </rPh>
    <rPh sb="23" eb="25">
      <t>コウフ</t>
    </rPh>
    <rPh sb="33" eb="36">
      <t>チバシ</t>
    </rPh>
    <rPh sb="36" eb="39">
      <t>ホイクシ</t>
    </rPh>
    <rPh sb="39" eb="40">
      <t>トウ</t>
    </rPh>
    <rPh sb="40" eb="42">
      <t>シュクシャ</t>
    </rPh>
    <rPh sb="42" eb="43">
      <t>カ</t>
    </rPh>
    <rPh sb="44" eb="45">
      <t>ア</t>
    </rPh>
    <rPh sb="46" eb="48">
      <t>シエン</t>
    </rPh>
    <rPh sb="48" eb="50">
      <t>ジギョウ</t>
    </rPh>
    <rPh sb="50" eb="53">
      <t>ホジョキン</t>
    </rPh>
    <rPh sb="53" eb="55">
      <t>コウフ</t>
    </rPh>
    <rPh sb="55" eb="57">
      <t>ヨウコウ</t>
    </rPh>
    <rPh sb="57" eb="58">
      <t>ダイ</t>
    </rPh>
    <rPh sb="59" eb="60">
      <t>ジョウ</t>
    </rPh>
    <rPh sb="61" eb="63">
      <t>キテイ</t>
    </rPh>
    <rPh sb="67" eb="69">
      <t>カキ</t>
    </rPh>
    <phoneticPr fontId="4"/>
  </si>
  <si>
    <t>４　添付書類</t>
    <phoneticPr fontId="4"/>
  </si>
  <si>
    <t>平成</t>
    <rPh sb="0" eb="2">
      <t>ヘイセイ</t>
    </rPh>
    <phoneticPr fontId="3"/>
  </si>
  <si>
    <t>１　交付申請額　</t>
    <phoneticPr fontId="4"/>
  </si>
  <si>
    <t>賃借料(a)</t>
    <rPh sb="0" eb="3">
      <t>チンシャクリョウ</t>
    </rPh>
    <phoneticPr fontId="3"/>
  </si>
  <si>
    <t>共益費
（管理費）(b)</t>
    <rPh sb="0" eb="2">
      <t>キョウエキ</t>
    </rPh>
    <rPh sb="2" eb="3">
      <t>ヒ</t>
    </rPh>
    <rPh sb="5" eb="8">
      <t>カンリヒ</t>
    </rPh>
    <phoneticPr fontId="3"/>
  </si>
  <si>
    <t>礼金・更新料
（月額）(c)</t>
    <rPh sb="0" eb="2">
      <t>レイキン</t>
    </rPh>
    <rPh sb="3" eb="6">
      <t>コウシンリョウ</t>
    </rPh>
    <rPh sb="8" eb="10">
      <t>ゲツガク</t>
    </rPh>
    <phoneticPr fontId="3"/>
  </si>
  <si>
    <t>その他経費(d)</t>
    <rPh sb="2" eb="3">
      <t>タ</t>
    </rPh>
    <rPh sb="3" eb="5">
      <t>ケイヒ</t>
    </rPh>
    <phoneticPr fontId="3"/>
  </si>
  <si>
    <t>本人負担額(e)</t>
    <rPh sb="0" eb="2">
      <t>ホンニン</t>
    </rPh>
    <rPh sb="2" eb="4">
      <t>フタン</t>
    </rPh>
    <rPh sb="4" eb="5">
      <t>ガク</t>
    </rPh>
    <phoneticPr fontId="3"/>
  </si>
  <si>
    <t>計
(a+b+c+d-e)</t>
    <rPh sb="0" eb="1">
      <t>ケイ</t>
    </rPh>
    <phoneticPr fontId="3"/>
  </si>
  <si>
    <t>月額基準額(f)</t>
    <rPh sb="0" eb="2">
      <t>ゲツガク</t>
    </rPh>
    <rPh sb="2" eb="4">
      <t>キジュン</t>
    </rPh>
    <rPh sb="4" eb="5">
      <t>ガク</t>
    </rPh>
    <phoneticPr fontId="3"/>
  </si>
  <si>
    <t>補助金額
(100円未満
切捨)</t>
    <rPh sb="0" eb="2">
      <t>ホジョ</t>
    </rPh>
    <rPh sb="2" eb="4">
      <t>キンガク</t>
    </rPh>
    <rPh sb="9" eb="10">
      <t>エン</t>
    </rPh>
    <rPh sb="10" eb="12">
      <t>ミマン</t>
    </rPh>
    <rPh sb="13" eb="14">
      <t>キ</t>
    </rPh>
    <rPh sb="14" eb="15">
      <t>ス</t>
    </rPh>
    <phoneticPr fontId="3"/>
  </si>
  <si>
    <t>２　補助事業の開始日　　　</t>
    <rPh sb="2" eb="4">
      <t>ホジョ</t>
    </rPh>
    <phoneticPr fontId="4"/>
  </si>
  <si>
    <t>３　補助事業の完了予定日　</t>
    <rPh sb="2" eb="4">
      <t>ホジョ</t>
    </rPh>
    <phoneticPr fontId="4"/>
  </si>
  <si>
    <t>園名</t>
    <rPh sb="0" eb="2">
      <t>エンメイ</t>
    </rPh>
    <phoneticPr fontId="3"/>
  </si>
  <si>
    <t>円</t>
    <rPh sb="0" eb="1">
      <t>エン</t>
    </rPh>
    <phoneticPr fontId="3"/>
  </si>
  <si>
    <t>礼金・更新料（月割）</t>
    <rPh sb="0" eb="2">
      <t>レイキン</t>
    </rPh>
    <rPh sb="3" eb="5">
      <t>コウシン</t>
    </rPh>
    <rPh sb="5" eb="6">
      <t>リョウ</t>
    </rPh>
    <rPh sb="7" eb="9">
      <t>ツキワ</t>
    </rPh>
    <phoneticPr fontId="3"/>
  </si>
  <si>
    <t>千葉市補助金（年額）
（補助対象経費の3/4。
１戸当たり月額上限は61,500円）</t>
    <rPh sb="0" eb="3">
      <t>チバシ</t>
    </rPh>
    <rPh sb="3" eb="6">
      <t>ホジョキン</t>
    </rPh>
    <rPh sb="7" eb="8">
      <t>ネン</t>
    </rPh>
    <rPh sb="8" eb="9">
      <t>ガク</t>
    </rPh>
    <rPh sb="13" eb="15">
      <t>ホジョ</t>
    </rPh>
    <rPh sb="15" eb="17">
      <t>タイショウ</t>
    </rPh>
    <rPh sb="17" eb="19">
      <t>ケイヒ</t>
    </rPh>
    <rPh sb="26" eb="27">
      <t>ト</t>
    </rPh>
    <rPh sb="27" eb="28">
      <t>ア</t>
    </rPh>
    <rPh sb="30" eb="32">
      <t>ゲツガク</t>
    </rPh>
    <rPh sb="32" eb="34">
      <t>ジョウゲン</t>
    </rPh>
    <rPh sb="41" eb="42">
      <t>エン</t>
    </rPh>
    <phoneticPr fontId="3"/>
  </si>
  <si>
    <t>備　考</t>
    <rPh sb="0" eb="1">
      <t>ソナエ</t>
    </rPh>
    <rPh sb="2" eb="3">
      <t>コウ</t>
    </rPh>
    <phoneticPr fontId="3"/>
  </si>
  <si>
    <t>保育士等
氏名</t>
    <rPh sb="0" eb="2">
      <t>ホイク</t>
    </rPh>
    <rPh sb="2" eb="3">
      <t>シ</t>
    </rPh>
    <rPh sb="3" eb="4">
      <t>トウ</t>
    </rPh>
    <rPh sb="5" eb="7">
      <t>シメイ</t>
    </rPh>
    <phoneticPr fontId="3"/>
  </si>
  <si>
    <t>補助開始
予定日</t>
    <rPh sb="0" eb="2">
      <t>ホジョ</t>
    </rPh>
    <rPh sb="2" eb="4">
      <t>カイシ</t>
    </rPh>
    <rPh sb="5" eb="8">
      <t>ヨテイビ</t>
    </rPh>
    <phoneticPr fontId="3"/>
  </si>
  <si>
    <t>補助終了
予定日</t>
    <rPh sb="0" eb="2">
      <t>ホジョ</t>
    </rPh>
    <rPh sb="2" eb="4">
      <t>シュウリョウ</t>
    </rPh>
    <rPh sb="5" eb="8">
      <t>ヨテイビ</t>
    </rPh>
    <phoneticPr fontId="3"/>
  </si>
  <si>
    <t>①</t>
    <phoneticPr fontId="3"/>
  </si>
  <si>
    <t>園名</t>
    <rPh sb="0" eb="2">
      <t>エンメイ</t>
    </rPh>
    <phoneticPr fontId="3"/>
  </si>
  <si>
    <t>⑩</t>
    <phoneticPr fontId="3"/>
  </si>
  <si>
    <t>⑨</t>
    <phoneticPr fontId="3"/>
  </si>
  <si>
    <t>⑧</t>
    <phoneticPr fontId="3"/>
  </si>
  <si>
    <t>⑦</t>
    <phoneticPr fontId="3"/>
  </si>
  <si>
    <t>⑥</t>
    <phoneticPr fontId="3"/>
  </si>
  <si>
    <t>⑤</t>
    <phoneticPr fontId="3"/>
  </si>
  <si>
    <t>④</t>
    <phoneticPr fontId="3"/>
  </si>
  <si>
    <t>③</t>
    <phoneticPr fontId="3"/>
  </si>
  <si>
    <t>②</t>
    <phoneticPr fontId="3"/>
  </si>
  <si>
    <t>年</t>
    <rPh sb="0" eb="1">
      <t>ネン</t>
    </rPh>
    <phoneticPr fontId="3"/>
  </si>
  <si>
    <t>月</t>
    <rPh sb="0" eb="1">
      <t>ガツ</t>
    </rPh>
    <phoneticPr fontId="3"/>
  </si>
  <si>
    <t>日</t>
    <rPh sb="0" eb="1">
      <t>ニチ</t>
    </rPh>
    <phoneticPr fontId="3"/>
  </si>
  <si>
    <t>（注１）予算額については、年度に係る合計額を記入のこと。年度途中に事業を開始した場合は事業開始月から年度末月まで。</t>
    <phoneticPr fontId="3"/>
  </si>
  <si>
    <t>（注２）収入と支出合計額が一致すること。</t>
    <phoneticPr fontId="3"/>
  </si>
  <si>
    <t>礼金・更新料
（月割）</t>
    <rPh sb="0" eb="2">
      <t>レイキン</t>
    </rPh>
    <rPh sb="3" eb="5">
      <t>コウシン</t>
    </rPh>
    <rPh sb="5" eb="6">
      <t>リョウ</t>
    </rPh>
    <rPh sb="8" eb="10">
      <t>ツキワ</t>
    </rPh>
    <phoneticPr fontId="3"/>
  </si>
  <si>
    <t>　　千葉市保育士等宿舎借り上げ支援事業　収支予算書</t>
    <rPh sb="2" eb="5">
      <t>チバシ</t>
    </rPh>
    <rPh sb="5" eb="8">
      <t>ホイクシ</t>
    </rPh>
    <rPh sb="8" eb="9">
      <t>トウ</t>
    </rPh>
    <rPh sb="9" eb="11">
      <t>シュクシャ</t>
    </rPh>
    <rPh sb="11" eb="12">
      <t>カ</t>
    </rPh>
    <rPh sb="13" eb="14">
      <t>ア</t>
    </rPh>
    <rPh sb="15" eb="17">
      <t>シエン</t>
    </rPh>
    <rPh sb="17" eb="19">
      <t>ジギョウ</t>
    </rPh>
    <rPh sb="20" eb="22">
      <t>シュウシ</t>
    </rPh>
    <rPh sb="22" eb="25">
      <t>ヨサンショ</t>
    </rPh>
    <phoneticPr fontId="3"/>
  </si>
  <si>
    <t>千葉市保育士等宿舎借り上げ支援事業計画書（様式第２号）</t>
    <phoneticPr fontId="3"/>
  </si>
  <si>
    <t>千葉市保育士等宿舎借り上げ支援事業収支予算書（様式第３号）</t>
    <phoneticPr fontId="3"/>
  </si>
  <si>
    <t>補助対象保育士等の保育士証等の写し</t>
    <phoneticPr fontId="3"/>
  </si>
  <si>
    <t>誓約書（様式第４号）</t>
    <phoneticPr fontId="3"/>
  </si>
  <si>
    <t>　(7)</t>
    <phoneticPr fontId="4"/>
  </si>
  <si>
    <t>補助対象保育士等の住民票の写し
(借り上げた宿舎に居住していることがわかるものであり、提出日より３か月以内に発行されたものに限る。)</t>
    <phoneticPr fontId="3"/>
  </si>
  <si>
    <t>不動産賃貸借契約書の写し</t>
    <phoneticPr fontId="3"/>
  </si>
  <si>
    <t xml:space="preserve">補助対象保育士等に係る雇用証明書 </t>
    <phoneticPr fontId="3"/>
  </si>
  <si>
    <t>様式第２号</t>
    <rPh sb="0" eb="2">
      <t>ヨウシキ</t>
    </rPh>
    <rPh sb="2" eb="3">
      <t>ダイ</t>
    </rPh>
    <rPh sb="4" eb="5">
      <t>ゴウ</t>
    </rPh>
    <phoneticPr fontId="3"/>
  </si>
  <si>
    <t>日</t>
    <rPh sb="0" eb="1">
      <t>ニチ</t>
    </rPh>
    <phoneticPr fontId="3"/>
  </si>
  <si>
    <t>月</t>
    <rPh sb="0" eb="1">
      <t>ガツ</t>
    </rPh>
    <phoneticPr fontId="3"/>
  </si>
  <si>
    <t>年</t>
    <rPh sb="0" eb="1">
      <t>ネン</t>
    </rPh>
    <phoneticPr fontId="3"/>
  </si>
  <si>
    <t>法人所在地</t>
    <rPh sb="0" eb="2">
      <t>ホウジン</t>
    </rPh>
    <rPh sb="2" eb="5">
      <t>ショザイチ</t>
    </rPh>
    <phoneticPr fontId="3"/>
  </si>
  <si>
    <t>法人名</t>
    <rPh sb="0" eb="2">
      <t>ホウジン</t>
    </rPh>
    <rPh sb="2" eb="3">
      <t>メイ</t>
    </rPh>
    <phoneticPr fontId="3"/>
  </si>
  <si>
    <t>代表者職氏名</t>
    <rPh sb="0" eb="3">
      <t>ダイヒョウシャ</t>
    </rPh>
    <rPh sb="3" eb="4">
      <t>ショク</t>
    </rPh>
    <rPh sb="4" eb="6">
      <t>シメイ</t>
    </rPh>
    <phoneticPr fontId="3"/>
  </si>
  <si>
    <t>印</t>
    <rPh sb="0" eb="1">
      <t>イン</t>
    </rPh>
    <phoneticPr fontId="3"/>
  </si>
  <si>
    <t>園名</t>
    <rPh sb="0" eb="2">
      <t>エンメイ</t>
    </rPh>
    <phoneticPr fontId="3"/>
  </si>
  <si>
    <t>記</t>
    <rPh sb="0" eb="1">
      <t>キ</t>
    </rPh>
    <phoneticPr fontId="3"/>
  </si>
  <si>
    <t>（１）</t>
    <phoneticPr fontId="3"/>
  </si>
  <si>
    <t>（２）</t>
    <phoneticPr fontId="3"/>
  </si>
  <si>
    <t>（３）</t>
    <phoneticPr fontId="3"/>
  </si>
  <si>
    <t>（４）</t>
    <phoneticPr fontId="3"/>
  </si>
  <si>
    <t>（５）</t>
    <phoneticPr fontId="3"/>
  </si>
  <si>
    <t>（６）</t>
    <phoneticPr fontId="3"/>
  </si>
  <si>
    <t>（７）</t>
    <phoneticPr fontId="3"/>
  </si>
  <si>
    <t>１　変更後の交付申請額　</t>
    <rPh sb="2" eb="4">
      <t>ヘンコウ</t>
    </rPh>
    <rPh sb="4" eb="5">
      <t>ゴ</t>
    </rPh>
    <phoneticPr fontId="4"/>
  </si>
  <si>
    <t>（５）　その他（下記に理由を記入）</t>
    <rPh sb="6" eb="7">
      <t>タ</t>
    </rPh>
    <rPh sb="8" eb="10">
      <t>カキ</t>
    </rPh>
    <rPh sb="11" eb="13">
      <t>リユウ</t>
    </rPh>
    <rPh sb="14" eb="16">
      <t>キニュウ</t>
    </rPh>
    <phoneticPr fontId="3"/>
  </si>
  <si>
    <t>千葉市保育士等宿舎借り上げ支援事業補助金変更交付申請書</t>
    <rPh sb="0" eb="3">
      <t>チバシ</t>
    </rPh>
    <rPh sb="6" eb="7">
      <t>トウ</t>
    </rPh>
    <rPh sb="20" eb="22">
      <t>ヘンコウ</t>
    </rPh>
    <phoneticPr fontId="4"/>
  </si>
  <si>
    <t>様式第１５号</t>
    <phoneticPr fontId="4"/>
  </si>
  <si>
    <t>法人所在地</t>
    <rPh sb="0" eb="2">
      <t>ホウジン</t>
    </rPh>
    <rPh sb="2" eb="5">
      <t>ショザイチ</t>
    </rPh>
    <phoneticPr fontId="3"/>
  </si>
  <si>
    <t>法人名</t>
    <rPh sb="0" eb="2">
      <t>ホウジン</t>
    </rPh>
    <rPh sb="2" eb="3">
      <t>メイ</t>
    </rPh>
    <phoneticPr fontId="3"/>
  </si>
  <si>
    <t>代表者職氏名</t>
    <rPh sb="0" eb="3">
      <t>ダイヒョウシャ</t>
    </rPh>
    <rPh sb="3" eb="4">
      <t>ショク</t>
    </rPh>
    <rPh sb="4" eb="6">
      <t>シメイ</t>
    </rPh>
    <phoneticPr fontId="3"/>
  </si>
  <si>
    <t>印</t>
    <rPh sb="0" eb="1">
      <t>イン</t>
    </rPh>
    <phoneticPr fontId="3"/>
  </si>
  <si>
    <t>千葉市保育士等宿舎借り上げ支援事業補助金分割払い請求書</t>
    <phoneticPr fontId="3"/>
  </si>
  <si>
    <t>付千葉市指令こ幼運第</t>
    <rPh sb="0" eb="1">
      <t>ツケ</t>
    </rPh>
    <rPh sb="1" eb="4">
      <t>チバシ</t>
    </rPh>
    <rPh sb="4" eb="6">
      <t>シレイ</t>
    </rPh>
    <rPh sb="7" eb="9">
      <t>ヨウ</t>
    </rPh>
    <rPh sb="9" eb="10">
      <t>ダイ</t>
    </rPh>
    <phoneticPr fontId="3"/>
  </si>
  <si>
    <t>記</t>
    <rPh sb="0" eb="1">
      <t>キ</t>
    </rPh>
    <phoneticPr fontId="3"/>
  </si>
  <si>
    <t>補助金の決定額</t>
    <rPh sb="0" eb="3">
      <t>ホジョキン</t>
    </rPh>
    <rPh sb="4" eb="6">
      <t>ケッテイ</t>
    </rPh>
    <rPh sb="6" eb="7">
      <t>ガク</t>
    </rPh>
    <phoneticPr fontId="3"/>
  </si>
  <si>
    <t>補助金の既交付額</t>
    <rPh sb="0" eb="3">
      <t>ホジョキン</t>
    </rPh>
    <rPh sb="4" eb="5">
      <t>キ</t>
    </rPh>
    <rPh sb="5" eb="7">
      <t>コウフ</t>
    </rPh>
    <rPh sb="7" eb="8">
      <t>ガク</t>
    </rPh>
    <phoneticPr fontId="3"/>
  </si>
  <si>
    <t>今回の請求額</t>
    <rPh sb="0" eb="2">
      <t>コンカイ</t>
    </rPh>
    <rPh sb="3" eb="5">
      <t>セイキュウ</t>
    </rPh>
    <rPh sb="5" eb="6">
      <t>ガク</t>
    </rPh>
    <phoneticPr fontId="3"/>
  </si>
  <si>
    <t>様式第１５号</t>
    <phoneticPr fontId="4"/>
  </si>
  <si>
    <t>千葉市保育士等宿舎借り上げ支援事業補助金分割払い請求書</t>
    <phoneticPr fontId="3"/>
  </si>
  <si>
    <t>号</t>
    <rPh sb="0" eb="1">
      <t>ゴウ</t>
    </rPh>
    <phoneticPr fontId="3"/>
  </si>
  <si>
    <t>なし</t>
    <phoneticPr fontId="3"/>
  </si>
  <si>
    <t>園名</t>
    <rPh sb="0" eb="1">
      <t>エン</t>
    </rPh>
    <rPh sb="1" eb="2">
      <t>メイ</t>
    </rPh>
    <phoneticPr fontId="3"/>
  </si>
  <si>
    <t>１人目</t>
    <rPh sb="1" eb="2">
      <t>ニン</t>
    </rPh>
    <rPh sb="2" eb="3">
      <t>メ</t>
    </rPh>
    <phoneticPr fontId="3"/>
  </si>
  <si>
    <t>氏名</t>
    <rPh sb="0" eb="2">
      <t>シメイ</t>
    </rPh>
    <phoneticPr fontId="3"/>
  </si>
  <si>
    <t>住所</t>
    <rPh sb="0" eb="2">
      <t>ジュウショ</t>
    </rPh>
    <phoneticPr fontId="3"/>
  </si>
  <si>
    <t>採用年月日</t>
    <rPh sb="0" eb="2">
      <t>サイヨウ</t>
    </rPh>
    <rPh sb="2" eb="4">
      <t>ネンゲツ</t>
    </rPh>
    <rPh sb="4" eb="5">
      <t>ヒ</t>
    </rPh>
    <phoneticPr fontId="3"/>
  </si>
  <si>
    <t>補助開始日</t>
    <rPh sb="0" eb="2">
      <t>ホジョ</t>
    </rPh>
    <rPh sb="2" eb="4">
      <t>カイシ</t>
    </rPh>
    <rPh sb="4" eb="5">
      <t>ビ</t>
    </rPh>
    <phoneticPr fontId="3"/>
  </si>
  <si>
    <t>賃貸料</t>
    <rPh sb="0" eb="3">
      <t>チンタイリョウ</t>
    </rPh>
    <phoneticPr fontId="3"/>
  </si>
  <si>
    <t>共益費</t>
    <rPh sb="0" eb="3">
      <t>キョウエキヒ</t>
    </rPh>
    <phoneticPr fontId="3"/>
  </si>
  <si>
    <t>礼金</t>
    <rPh sb="0" eb="2">
      <t>レイキン</t>
    </rPh>
    <phoneticPr fontId="3"/>
  </si>
  <si>
    <t>令和</t>
    <rPh sb="0" eb="2">
      <t>レイワ</t>
    </rPh>
    <phoneticPr fontId="3"/>
  </si>
  <si>
    <t>月</t>
    <rPh sb="0" eb="1">
      <t>ゲツ</t>
    </rPh>
    <phoneticPr fontId="3"/>
  </si>
  <si>
    <t>転居後の住所</t>
    <rPh sb="0" eb="2">
      <t>テンキョ</t>
    </rPh>
    <rPh sb="2" eb="3">
      <t>ゴ</t>
    </rPh>
    <rPh sb="4" eb="6">
      <t>ジュウショ</t>
    </rPh>
    <phoneticPr fontId="3"/>
  </si>
  <si>
    <t>年度当初</t>
    <rPh sb="0" eb="2">
      <t>ネンド</t>
    </rPh>
    <rPh sb="2" eb="4">
      <t>トウショ</t>
    </rPh>
    <phoneticPr fontId="3"/>
  </si>
  <si>
    <t>年度末</t>
    <rPh sb="0" eb="3">
      <t>ネンドマツ</t>
    </rPh>
    <phoneticPr fontId="3"/>
  </si>
  <si>
    <t>補助終了日</t>
    <rPh sb="0" eb="2">
      <t>ホジョ</t>
    </rPh>
    <rPh sb="2" eb="4">
      <t>シュウリョウ</t>
    </rPh>
    <phoneticPr fontId="3"/>
  </si>
  <si>
    <t>○</t>
    <phoneticPr fontId="3"/>
  </si>
  <si>
    <r>
      <t>日割り発生</t>
    </r>
    <r>
      <rPr>
        <b/>
        <sz val="12"/>
        <color theme="1"/>
        <rFont val="ＭＳ Ｐゴシック"/>
        <family val="3"/>
        <charset val="128"/>
        <scheme val="minor"/>
      </rPr>
      <t>月</t>
    </r>
    <r>
      <rPr>
        <sz val="12"/>
        <color theme="1"/>
        <rFont val="ＭＳ Ｐゴシック"/>
        <family val="3"/>
        <charset val="128"/>
        <scheme val="minor"/>
      </rPr>
      <t>（数字のみ入力）</t>
    </r>
    <rPh sb="0" eb="2">
      <t>ヒワ</t>
    </rPh>
    <rPh sb="3" eb="5">
      <t>ハッセイ</t>
    </rPh>
    <rPh sb="5" eb="6">
      <t>ツキ</t>
    </rPh>
    <rPh sb="11" eb="13">
      <t>ニュウリョク</t>
    </rPh>
    <phoneticPr fontId="3"/>
  </si>
  <si>
    <r>
      <t>日割り</t>
    </r>
    <r>
      <rPr>
        <b/>
        <sz val="12"/>
        <color theme="1"/>
        <rFont val="ＭＳ Ｐゴシック"/>
        <family val="3"/>
        <charset val="128"/>
        <scheme val="minor"/>
      </rPr>
      <t>貸借料</t>
    </r>
    <r>
      <rPr>
        <sz val="12"/>
        <color theme="1"/>
        <rFont val="ＭＳ Ｐゴシック"/>
        <family val="3"/>
        <charset val="128"/>
        <scheme val="minor"/>
      </rPr>
      <t>（数字のみ入力）</t>
    </r>
    <rPh sb="0" eb="2">
      <t>ヒワ</t>
    </rPh>
    <rPh sb="3" eb="5">
      <t>タイシャク</t>
    </rPh>
    <rPh sb="5" eb="6">
      <t>リョウ</t>
    </rPh>
    <rPh sb="7" eb="9">
      <t>スウジ</t>
    </rPh>
    <rPh sb="11" eb="13">
      <t>ニュウリョク</t>
    </rPh>
    <phoneticPr fontId="3"/>
  </si>
  <si>
    <r>
      <t>日割り</t>
    </r>
    <r>
      <rPr>
        <b/>
        <sz val="12"/>
        <color theme="1"/>
        <rFont val="ＭＳ Ｐゴシック"/>
        <family val="3"/>
        <charset val="128"/>
        <scheme val="minor"/>
      </rPr>
      <t>共益費</t>
    </r>
    <r>
      <rPr>
        <sz val="12"/>
        <color theme="1"/>
        <rFont val="ＭＳ Ｐゴシック"/>
        <family val="3"/>
        <charset val="128"/>
        <scheme val="minor"/>
      </rPr>
      <t>（数字のみ入力）</t>
    </r>
    <rPh sb="0" eb="2">
      <t>ヒワ</t>
    </rPh>
    <rPh sb="3" eb="6">
      <t>キョウエキヒ</t>
    </rPh>
    <phoneticPr fontId="3"/>
  </si>
  <si>
    <r>
      <t>日割り</t>
    </r>
    <r>
      <rPr>
        <b/>
        <sz val="12"/>
        <color theme="1"/>
        <rFont val="ＭＳ Ｐゴシック"/>
        <family val="3"/>
        <charset val="128"/>
        <scheme val="minor"/>
      </rPr>
      <t>本人負担額</t>
    </r>
    <r>
      <rPr>
        <sz val="12"/>
        <color theme="1"/>
        <rFont val="ＭＳ Ｐゴシック"/>
        <family val="3"/>
        <charset val="128"/>
        <scheme val="minor"/>
      </rPr>
      <t>（数字のみ入力）</t>
    </r>
    <rPh sb="0" eb="2">
      <t>ヒワ</t>
    </rPh>
    <rPh sb="3" eb="5">
      <t>ホンニン</t>
    </rPh>
    <rPh sb="5" eb="7">
      <t>フタン</t>
    </rPh>
    <rPh sb="7" eb="8">
      <t>ガク</t>
    </rPh>
    <phoneticPr fontId="3"/>
  </si>
  <si>
    <t>更新月</t>
    <rPh sb="0" eb="2">
      <t>コウシン</t>
    </rPh>
    <rPh sb="2" eb="3">
      <t>ツキ</t>
    </rPh>
    <phoneticPr fontId="3"/>
  </si>
  <si>
    <t>契約期間</t>
    <rPh sb="0" eb="2">
      <t>ケイヤク</t>
    </rPh>
    <rPh sb="2" eb="4">
      <t>キカン</t>
    </rPh>
    <phoneticPr fontId="3"/>
  </si>
  <si>
    <t>か月</t>
    <rPh sb="1" eb="2">
      <t>ゲツ</t>
    </rPh>
    <phoneticPr fontId="3"/>
  </si>
  <si>
    <t>全部○なら１</t>
    <rPh sb="0" eb="2">
      <t>ゼンブ</t>
    </rPh>
    <phoneticPr fontId="3"/>
  </si>
  <si>
    <t>申請時における法人情報</t>
    <rPh sb="0" eb="3">
      <t>シンセイジ</t>
    </rPh>
    <rPh sb="7" eb="9">
      <t>ホウジン</t>
    </rPh>
    <rPh sb="9" eb="11">
      <t>ジョウホウ</t>
    </rPh>
    <phoneticPr fontId="3"/>
  </si>
  <si>
    <t>令和</t>
    <rPh sb="0" eb="2">
      <t>レイワ</t>
    </rPh>
    <phoneticPr fontId="3"/>
  </si>
  <si>
    <t>補助の開始月</t>
    <rPh sb="0" eb="2">
      <t>ホジョ</t>
    </rPh>
    <rPh sb="3" eb="6">
      <t>カイシヅキ</t>
    </rPh>
    <phoneticPr fontId="3"/>
  </si>
  <si>
    <t>補助の終了月</t>
    <rPh sb="0" eb="2">
      <t>ホジョ</t>
    </rPh>
    <rPh sb="3" eb="5">
      <t>シュウリョウ</t>
    </rPh>
    <rPh sb="5" eb="6">
      <t>ツキ</t>
    </rPh>
    <phoneticPr fontId="3"/>
  </si>
  <si>
    <t>日割り月①</t>
    <rPh sb="0" eb="2">
      <t>ヒワ</t>
    </rPh>
    <rPh sb="3" eb="4">
      <t>ツキ</t>
    </rPh>
    <phoneticPr fontId="3"/>
  </si>
  <si>
    <t>日割り月②</t>
    <rPh sb="0" eb="2">
      <t>ヒワ</t>
    </rPh>
    <rPh sb="3" eb="4">
      <t>ツキ</t>
    </rPh>
    <phoneticPr fontId="3"/>
  </si>
  <si>
    <t>更新月</t>
    <rPh sb="0" eb="2">
      <t>コウシン</t>
    </rPh>
    <rPh sb="2" eb="3">
      <t>ツキ</t>
    </rPh>
    <phoneticPr fontId="3"/>
  </si>
  <si>
    <t>月</t>
    <rPh sb="0" eb="1">
      <t>ガツ</t>
    </rPh>
    <phoneticPr fontId="3"/>
  </si>
  <si>
    <t>年</t>
    <rPh sb="0" eb="1">
      <t>ネン</t>
    </rPh>
    <phoneticPr fontId="3"/>
  </si>
  <si>
    <t>申請情報</t>
    <rPh sb="0" eb="2">
      <t>シンセイ</t>
    </rPh>
    <rPh sb="2" eb="4">
      <t>ジョウホウ</t>
    </rPh>
    <phoneticPr fontId="3"/>
  </si>
  <si>
    <t>申請日</t>
    <rPh sb="0" eb="2">
      <t>シンセイ</t>
    </rPh>
    <rPh sb="2" eb="3">
      <t>ビ</t>
    </rPh>
    <phoneticPr fontId="3"/>
  </si>
  <si>
    <t>補助事業の完了予定日</t>
    <rPh sb="0" eb="2">
      <t>ホジョ</t>
    </rPh>
    <rPh sb="2" eb="4">
      <t>ジギョウ</t>
    </rPh>
    <rPh sb="5" eb="7">
      <t>カンリョウ</t>
    </rPh>
    <rPh sb="7" eb="10">
      <t>ヨテイビ</t>
    </rPh>
    <phoneticPr fontId="3"/>
  </si>
  <si>
    <t>補助事業の開始日</t>
    <rPh sb="0" eb="2">
      <t>ホジョ</t>
    </rPh>
    <rPh sb="2" eb="4">
      <t>ジギョウ</t>
    </rPh>
    <rPh sb="5" eb="8">
      <t>カイシビ</t>
    </rPh>
    <phoneticPr fontId="3"/>
  </si>
  <si>
    <t>日</t>
    <rPh sb="0" eb="1">
      <t>ニチ</t>
    </rPh>
    <phoneticPr fontId="3"/>
  </si>
  <si>
    <t>日</t>
    <rPh sb="0" eb="1">
      <t>ヒ</t>
    </rPh>
    <phoneticPr fontId="3"/>
  </si>
  <si>
    <t>令和　　年　　月　　日付千葉市指令こ幼運第　　号　</t>
    <rPh sb="0" eb="2">
      <t>レイワ</t>
    </rPh>
    <phoneticPr fontId="3"/>
  </si>
  <si>
    <t>ついて、下記のとおり事業内容の変更をしたいので、千葉市保育士等宿舎借り上げ支援事業補助金交付要綱第１０条の規定により、変更の承認を申請します。</t>
    <phoneticPr fontId="3"/>
  </si>
  <si>
    <t>により、交付決定された補助金に</t>
    <phoneticPr fontId="3"/>
  </si>
  <si>
    <t>令和</t>
    <rPh sb="0" eb="1">
      <t>レイ</t>
    </rPh>
    <rPh sb="1" eb="2">
      <t>ワ</t>
    </rPh>
    <phoneticPr fontId="4"/>
  </si>
  <si>
    <t>年度</t>
    <rPh sb="0" eb="2">
      <t>ネンド</t>
    </rPh>
    <phoneticPr fontId="4"/>
  </si>
  <si>
    <t>千葉市保育士等宿舎借り上げ支援事業　日割り額・実支払額比較計算表</t>
    <rPh sb="0" eb="3">
      <t>チバシ</t>
    </rPh>
    <rPh sb="3" eb="6">
      <t>ホイクシ</t>
    </rPh>
    <rPh sb="6" eb="7">
      <t>トウ</t>
    </rPh>
    <rPh sb="7" eb="9">
      <t>シュクシャ</t>
    </rPh>
    <rPh sb="9" eb="10">
      <t>カ</t>
    </rPh>
    <rPh sb="11" eb="12">
      <t>ア</t>
    </rPh>
    <rPh sb="13" eb="15">
      <t>シエン</t>
    </rPh>
    <rPh sb="15" eb="17">
      <t>ジギョウ</t>
    </rPh>
    <phoneticPr fontId="4"/>
  </si>
  <si>
    <t>※月の中途から新たに借り上げる場合、または月の中途で借り上げを終了する場合に使用。</t>
    <rPh sb="1" eb="2">
      <t>ツキ</t>
    </rPh>
    <rPh sb="3" eb="5">
      <t>チュウト</t>
    </rPh>
    <rPh sb="7" eb="8">
      <t>アラ</t>
    </rPh>
    <rPh sb="10" eb="11">
      <t>カ</t>
    </rPh>
    <rPh sb="12" eb="13">
      <t>ア</t>
    </rPh>
    <rPh sb="15" eb="17">
      <t>バアイ</t>
    </rPh>
    <rPh sb="21" eb="22">
      <t>ツキ</t>
    </rPh>
    <rPh sb="23" eb="25">
      <t>チュウト</t>
    </rPh>
    <rPh sb="26" eb="27">
      <t>カ</t>
    </rPh>
    <rPh sb="28" eb="29">
      <t>ア</t>
    </rPh>
    <rPh sb="31" eb="33">
      <t>シュウリョウ</t>
    </rPh>
    <rPh sb="35" eb="36">
      <t>バ</t>
    </rPh>
    <rPh sb="36" eb="37">
      <t>ア</t>
    </rPh>
    <rPh sb="38" eb="40">
      <t>シヨウ</t>
    </rPh>
    <phoneticPr fontId="4"/>
  </si>
  <si>
    <t>対象者氏名</t>
    <rPh sb="0" eb="2">
      <t>タイショウ</t>
    </rPh>
    <rPh sb="2" eb="3">
      <t>シャ</t>
    </rPh>
    <rPh sb="3" eb="5">
      <t>シメイ</t>
    </rPh>
    <phoneticPr fontId="4"/>
  </si>
  <si>
    <t>宿舎所在地
建物名・部屋番号</t>
    <rPh sb="0" eb="2">
      <t>シュクシャ</t>
    </rPh>
    <rPh sb="2" eb="5">
      <t>ショザイチ</t>
    </rPh>
    <rPh sb="6" eb="8">
      <t>タテモノ</t>
    </rPh>
    <rPh sb="8" eb="9">
      <t>メイ</t>
    </rPh>
    <rPh sb="10" eb="12">
      <t>ヘヤ</t>
    </rPh>
    <rPh sb="12" eb="14">
      <t>バンゴウ</t>
    </rPh>
    <phoneticPr fontId="4"/>
  </si>
  <si>
    <t>借り上げ月における居住期間</t>
    <rPh sb="0" eb="1">
      <t>カ</t>
    </rPh>
    <rPh sb="2" eb="3">
      <t>ア</t>
    </rPh>
    <rPh sb="4" eb="5">
      <t>ツキ</t>
    </rPh>
    <rPh sb="9" eb="11">
      <t>キョジュウ</t>
    </rPh>
    <rPh sb="11" eb="13">
      <t>キカン</t>
    </rPh>
    <phoneticPr fontId="4"/>
  </si>
  <si>
    <t>月</t>
    <rPh sb="0" eb="1">
      <t>ガツ</t>
    </rPh>
    <phoneticPr fontId="4"/>
  </si>
  <si>
    <t>日</t>
    <rPh sb="0" eb="1">
      <t>ニチ</t>
    </rPh>
    <phoneticPr fontId="4"/>
  </si>
  <si>
    <t>～</t>
    <phoneticPr fontId="4"/>
  </si>
  <si>
    <t>日数</t>
    <rPh sb="0" eb="2">
      <t>ニッスウ</t>
    </rPh>
    <phoneticPr fontId="4"/>
  </si>
  <si>
    <t>※</t>
    <phoneticPr fontId="4"/>
  </si>
  <si>
    <t>単位は付けずに数字のみ入力してください。</t>
    <rPh sb="0" eb="2">
      <t>タンイ</t>
    </rPh>
    <rPh sb="3" eb="4">
      <t>ツ</t>
    </rPh>
    <rPh sb="7" eb="9">
      <t>スウジ</t>
    </rPh>
    <rPh sb="11" eb="13">
      <t>ニュウリョク</t>
    </rPh>
    <phoneticPr fontId="4"/>
  </si>
  <si>
    <t>契約書上の単価(月額)</t>
    <rPh sb="0" eb="3">
      <t>ケイヤクショ</t>
    </rPh>
    <rPh sb="3" eb="4">
      <t>ジョウ</t>
    </rPh>
    <rPh sb="5" eb="7">
      <t>タンカ</t>
    </rPh>
    <rPh sb="8" eb="10">
      <t>ゲツガク</t>
    </rPh>
    <phoneticPr fontId="4"/>
  </si>
  <si>
    <t>本人負担額(月額)</t>
    <rPh sb="0" eb="2">
      <t>ホンニン</t>
    </rPh>
    <rPh sb="2" eb="4">
      <t>フタン</t>
    </rPh>
    <rPh sb="4" eb="5">
      <t>ガク</t>
    </rPh>
    <rPh sb="6" eb="8">
      <t>ゲツガク</t>
    </rPh>
    <phoneticPr fontId="4"/>
  </si>
  <si>
    <t>礼金または更新料</t>
    <rPh sb="0" eb="2">
      <t>レイキン</t>
    </rPh>
    <rPh sb="5" eb="8">
      <t>コウシンリョウ</t>
    </rPh>
    <phoneticPr fontId="4"/>
  </si>
  <si>
    <t>日数表</t>
    <rPh sb="0" eb="2">
      <t>ニッスウ</t>
    </rPh>
    <rPh sb="2" eb="3">
      <t>ヒョウ</t>
    </rPh>
    <phoneticPr fontId="4"/>
  </si>
  <si>
    <t>賃　借　料</t>
    <rPh sb="0" eb="1">
      <t>チン</t>
    </rPh>
    <rPh sb="2" eb="3">
      <t>シャク</t>
    </rPh>
    <rPh sb="4" eb="5">
      <t>リョウ</t>
    </rPh>
    <phoneticPr fontId="4"/>
  </si>
  <si>
    <t>共益費(管理費)</t>
    <rPh sb="0" eb="3">
      <t>キョウエキヒ</t>
    </rPh>
    <rPh sb="4" eb="6">
      <t>カンリ</t>
    </rPh>
    <rPh sb="6" eb="7">
      <t>ヒ</t>
    </rPh>
    <phoneticPr fontId="4"/>
  </si>
  <si>
    <t>礼金または更新料
総額</t>
    <rPh sb="0" eb="2">
      <t>レイキン</t>
    </rPh>
    <rPh sb="5" eb="8">
      <t>コウシンリョウ</t>
    </rPh>
    <rPh sb="9" eb="11">
      <t>ソウガク</t>
    </rPh>
    <phoneticPr fontId="4"/>
  </si>
  <si>
    <t>契約期間
の月数</t>
    <rPh sb="0" eb="2">
      <t>ケイヤク</t>
    </rPh>
    <rPh sb="2" eb="4">
      <t>キカン</t>
    </rPh>
    <rPh sb="6" eb="8">
      <t>ツキスウ</t>
    </rPh>
    <phoneticPr fontId="4"/>
  </si>
  <si>
    <t>礼金または更新料
の月割額</t>
    <rPh sb="0" eb="2">
      <t>レイキン</t>
    </rPh>
    <rPh sb="5" eb="8">
      <t>コウシンリョウ</t>
    </rPh>
    <rPh sb="10" eb="12">
      <t>ツキワ</t>
    </rPh>
    <rPh sb="12" eb="13">
      <t>ガク</t>
    </rPh>
    <phoneticPr fontId="4"/>
  </si>
  <si>
    <r>
      <t>日割り月</t>
    </r>
    <r>
      <rPr>
        <b/>
        <sz val="10"/>
        <rFont val="ＭＳ Ｐゴシック"/>
        <family val="3"/>
        <charset val="128"/>
      </rPr>
      <t>の実支払額</t>
    </r>
    <rPh sb="0" eb="2">
      <t>ヒワ</t>
    </rPh>
    <phoneticPr fontId="4"/>
  </si>
  <si>
    <t>賃借料</t>
    <rPh sb="0" eb="3">
      <t>チンシャクリョウ</t>
    </rPh>
    <phoneticPr fontId="4"/>
  </si>
  <si>
    <t>様式第2号</t>
    <rPh sb="0" eb="2">
      <t>ヨウシキ</t>
    </rPh>
    <rPh sb="2" eb="3">
      <t>ダイ</t>
    </rPh>
    <rPh sb="4" eb="5">
      <t>ゴウ</t>
    </rPh>
    <phoneticPr fontId="4"/>
  </si>
  <si>
    <t>記載内容</t>
    <rPh sb="0" eb="2">
      <t>キサイ</t>
    </rPh>
    <rPh sb="2" eb="4">
      <t>ナイヨウ</t>
    </rPh>
    <phoneticPr fontId="4"/>
  </si>
  <si>
    <t>費目</t>
    <rPh sb="0" eb="2">
      <t>ヒモク</t>
    </rPh>
    <phoneticPr fontId="4"/>
  </si>
  <si>
    <t>金額(月額)</t>
    <rPh sb="0" eb="2">
      <t>キンガク</t>
    </rPh>
    <rPh sb="3" eb="5">
      <t>ゲツガク</t>
    </rPh>
    <phoneticPr fontId="4"/>
  </si>
  <si>
    <t>本人負担額</t>
    <rPh sb="0" eb="2">
      <t>ホンニン</t>
    </rPh>
    <rPh sb="2" eb="4">
      <t>フタン</t>
    </rPh>
    <rPh sb="4" eb="5">
      <t>ガク</t>
    </rPh>
    <phoneticPr fontId="4"/>
  </si>
  <si>
    <t>※日数は
手入力。</t>
    <rPh sb="1" eb="3">
      <t>ニッスウ</t>
    </rPh>
    <rPh sb="5" eb="6">
      <t>テ</t>
    </rPh>
    <rPh sb="6" eb="8">
      <t>ニュウリョク</t>
    </rPh>
    <phoneticPr fontId="4"/>
  </si>
  <si>
    <t>日割り額</t>
    <rPh sb="0" eb="2">
      <t>ヒワ</t>
    </rPh>
    <rPh sb="3" eb="4">
      <t>ガク</t>
    </rPh>
    <phoneticPr fontId="4"/>
  </si>
  <si>
    <t>補助対象経費
合計</t>
    <rPh sb="0" eb="2">
      <t>ホジョ</t>
    </rPh>
    <rPh sb="2" eb="4">
      <t>タイショウ</t>
    </rPh>
    <rPh sb="4" eb="6">
      <t>ケイヒ</t>
    </rPh>
    <rPh sb="7" eb="9">
      <t>ゴウケイ</t>
    </rPh>
    <phoneticPr fontId="4"/>
  </si>
  <si>
    <t>実際の負担額
を用いる</t>
    <rPh sb="0" eb="2">
      <t>ジッサイ</t>
    </rPh>
    <rPh sb="3" eb="5">
      <t>フタン</t>
    </rPh>
    <rPh sb="5" eb="6">
      <t>ガク</t>
    </rPh>
    <rPh sb="8" eb="9">
      <t>モチ</t>
    </rPh>
    <phoneticPr fontId="4"/>
  </si>
  <si>
    <t>※月の中途で借り上げ宿舎から別の借り上げ宿舎に転居する場合に使用</t>
    <rPh sb="1" eb="2">
      <t>ツキ</t>
    </rPh>
    <rPh sb="3" eb="5">
      <t>チュウト</t>
    </rPh>
    <rPh sb="6" eb="7">
      <t>カ</t>
    </rPh>
    <rPh sb="8" eb="9">
      <t>ア</t>
    </rPh>
    <rPh sb="10" eb="12">
      <t>シュクシャ</t>
    </rPh>
    <rPh sb="14" eb="15">
      <t>ベツ</t>
    </rPh>
    <rPh sb="16" eb="17">
      <t>カ</t>
    </rPh>
    <rPh sb="18" eb="19">
      <t>ア</t>
    </rPh>
    <rPh sb="20" eb="22">
      <t>シュクシャ</t>
    </rPh>
    <rPh sb="23" eb="25">
      <t>テンキョ</t>
    </rPh>
    <rPh sb="27" eb="29">
      <t>バアイ</t>
    </rPh>
    <rPh sb="30" eb="32">
      <t>シヨウ</t>
    </rPh>
    <phoneticPr fontId="4"/>
  </si>
  <si>
    <t>転居前住所</t>
    <rPh sb="0" eb="2">
      <t>テンキョ</t>
    </rPh>
    <rPh sb="2" eb="3">
      <t>マエ</t>
    </rPh>
    <rPh sb="3" eb="5">
      <t>ジュウショ</t>
    </rPh>
    <phoneticPr fontId="4"/>
  </si>
  <si>
    <t>転居月における
居住期間</t>
    <phoneticPr fontId="4"/>
  </si>
  <si>
    <t>転居先住所</t>
    <rPh sb="0" eb="2">
      <t>テンキョ</t>
    </rPh>
    <rPh sb="2" eb="3">
      <t>サキ</t>
    </rPh>
    <rPh sb="3" eb="5">
      <t>ジュウショ</t>
    </rPh>
    <phoneticPr fontId="4"/>
  </si>
  <si>
    <t>契約書上の条件</t>
    <rPh sb="0" eb="3">
      <t>ケイヤクショ</t>
    </rPh>
    <rPh sb="3" eb="4">
      <t>ジョウ</t>
    </rPh>
    <rPh sb="5" eb="7">
      <t>ジョウケン</t>
    </rPh>
    <phoneticPr fontId="4"/>
  </si>
  <si>
    <t>A</t>
    <phoneticPr fontId="4"/>
  </si>
  <si>
    <t>転居月分の
実支払い額</t>
    <phoneticPr fontId="4"/>
  </si>
  <si>
    <t>B</t>
    <phoneticPr fontId="4"/>
  </si>
  <si>
    <t>日割額</t>
    <phoneticPr fontId="4"/>
  </si>
  <si>
    <r>
      <rPr>
        <b/>
        <sz val="10"/>
        <color indexed="8"/>
        <rFont val="ＭＳ Ｐゴシック"/>
        <family val="3"/>
        <charset val="128"/>
      </rPr>
      <t>A</t>
    </r>
    <r>
      <rPr>
        <sz val="10"/>
        <color indexed="8"/>
        <rFont val="ＭＳ Ｐゴシック"/>
        <family val="3"/>
        <charset val="128"/>
      </rPr>
      <t>と</t>
    </r>
    <r>
      <rPr>
        <b/>
        <sz val="10"/>
        <color indexed="8"/>
        <rFont val="ＭＳ Ｐゴシック"/>
        <family val="3"/>
        <charset val="128"/>
      </rPr>
      <t>B</t>
    </r>
    <r>
      <rPr>
        <sz val="10"/>
        <color indexed="8"/>
        <rFont val="ＭＳ Ｐゴシック"/>
        <family val="3"/>
        <charset val="128"/>
      </rPr>
      <t>いずれか
少ない額</t>
    </r>
    <rPh sb="8" eb="9">
      <t>スク</t>
    </rPh>
    <rPh sb="11" eb="12">
      <t>ガク</t>
    </rPh>
    <phoneticPr fontId="4"/>
  </si>
  <si>
    <t>転居月における
入居者負担額</t>
    <rPh sb="0" eb="2">
      <t>テンキョ</t>
    </rPh>
    <rPh sb="2" eb="3">
      <t>ツキ</t>
    </rPh>
    <rPh sb="8" eb="11">
      <t>ニュウキョシャ</t>
    </rPh>
    <rPh sb="11" eb="13">
      <t>フタン</t>
    </rPh>
    <rPh sb="13" eb="14">
      <t>ガク</t>
    </rPh>
    <phoneticPr fontId="4"/>
  </si>
  <si>
    <t>転居前の借り上げ費用</t>
    <rPh sb="0" eb="2">
      <t>テンキョ</t>
    </rPh>
    <rPh sb="2" eb="3">
      <t>マエ</t>
    </rPh>
    <rPh sb="4" eb="5">
      <t>カ</t>
    </rPh>
    <rPh sb="6" eb="7">
      <t>ア</t>
    </rPh>
    <rPh sb="8" eb="10">
      <t>ヒヨウ</t>
    </rPh>
    <phoneticPr fontId="4"/>
  </si>
  <si>
    <t>家賃</t>
    <rPh sb="0" eb="2">
      <t>ヤチン</t>
    </rPh>
    <phoneticPr fontId="4"/>
  </si>
  <si>
    <t>①</t>
    <phoneticPr fontId="4"/>
  </si>
  <si>
    <t>⑦</t>
    <phoneticPr fontId="4"/>
  </si>
  <si>
    <t>転居月において、転居前宿舎・転居先宿舎で礼金又は更新料の計上は重複するか</t>
    <rPh sb="0" eb="2">
      <t>テンキョ</t>
    </rPh>
    <rPh sb="2" eb="3">
      <t>ツキ</t>
    </rPh>
    <rPh sb="8" eb="10">
      <t>テンキョ</t>
    </rPh>
    <rPh sb="10" eb="11">
      <t>マエ</t>
    </rPh>
    <rPh sb="11" eb="13">
      <t>シュクシャ</t>
    </rPh>
    <rPh sb="14" eb="16">
      <t>テンキョ</t>
    </rPh>
    <rPh sb="16" eb="17">
      <t>サキ</t>
    </rPh>
    <rPh sb="17" eb="19">
      <t>シュクシャ</t>
    </rPh>
    <rPh sb="20" eb="22">
      <t>レイキン</t>
    </rPh>
    <rPh sb="22" eb="23">
      <t>マタ</t>
    </rPh>
    <rPh sb="24" eb="27">
      <t>コウシンリョウ</t>
    </rPh>
    <rPh sb="28" eb="30">
      <t>ケイジョウ</t>
    </rPh>
    <rPh sb="31" eb="33">
      <t>チョウフク</t>
    </rPh>
    <phoneticPr fontId="4"/>
  </si>
  <si>
    <t>共益費</t>
    <rPh sb="0" eb="3">
      <t>キョウエキヒ</t>
    </rPh>
    <phoneticPr fontId="4"/>
  </si>
  <si>
    <t>②</t>
    <phoneticPr fontId="4"/>
  </si>
  <si>
    <t>礼金又は更新料</t>
    <rPh sb="0" eb="2">
      <t>レイキン</t>
    </rPh>
    <rPh sb="2" eb="3">
      <t>マタ</t>
    </rPh>
    <rPh sb="4" eb="7">
      <t>コウシンリョウ</t>
    </rPh>
    <phoneticPr fontId="4"/>
  </si>
  <si>
    <t>事業計画書(様式第2号)
転居月の補助対象経費</t>
    <rPh sb="0" eb="2">
      <t>ジギョウ</t>
    </rPh>
    <rPh sb="2" eb="5">
      <t>ケイカクショ</t>
    </rPh>
    <rPh sb="6" eb="8">
      <t>ヨウシキ</t>
    </rPh>
    <rPh sb="8" eb="9">
      <t>ダイ</t>
    </rPh>
    <rPh sb="10" eb="11">
      <t>ゴウ</t>
    </rPh>
    <rPh sb="13" eb="15">
      <t>テンキョ</t>
    </rPh>
    <rPh sb="15" eb="16">
      <t>ツキ</t>
    </rPh>
    <rPh sb="17" eb="19">
      <t>ホジョ</t>
    </rPh>
    <rPh sb="19" eb="21">
      <t>タイショウ</t>
    </rPh>
    <rPh sb="21" eb="23">
      <t>ケイヒ</t>
    </rPh>
    <phoneticPr fontId="4"/>
  </si>
  <si>
    <t>契約月数</t>
    <rPh sb="0" eb="2">
      <t>ケイヤク</t>
    </rPh>
    <rPh sb="2" eb="4">
      <t>ツキスウ</t>
    </rPh>
    <phoneticPr fontId="4"/>
  </si>
  <si>
    <r>
      <t>家賃　</t>
    </r>
    <r>
      <rPr>
        <b/>
        <sz val="10"/>
        <color indexed="8"/>
        <rFont val="ＭＳ Ｐゴシック"/>
        <family val="3"/>
        <charset val="128"/>
      </rPr>
      <t>①+④</t>
    </r>
    <rPh sb="0" eb="2">
      <t>ヤチン</t>
    </rPh>
    <phoneticPr fontId="4"/>
  </si>
  <si>
    <t>礼金又は更新料
月額</t>
    <rPh sb="0" eb="2">
      <t>レイキン</t>
    </rPh>
    <rPh sb="2" eb="3">
      <t>マタ</t>
    </rPh>
    <rPh sb="4" eb="7">
      <t>コウシンリョウ</t>
    </rPh>
    <rPh sb="8" eb="10">
      <t>ゲツガク</t>
    </rPh>
    <phoneticPr fontId="4"/>
  </si>
  <si>
    <t>③</t>
    <phoneticPr fontId="4"/>
  </si>
  <si>
    <r>
      <t>共益費　</t>
    </r>
    <r>
      <rPr>
        <b/>
        <sz val="10"/>
        <color indexed="8"/>
        <rFont val="ＭＳ Ｐゴシック"/>
        <family val="3"/>
        <charset val="128"/>
      </rPr>
      <t>②+⑤</t>
    </r>
    <rPh sb="0" eb="3">
      <t>キョウエキヒ</t>
    </rPh>
    <phoneticPr fontId="4"/>
  </si>
  <si>
    <t>転居先の借り上げ費用</t>
    <rPh sb="0" eb="2">
      <t>テンキョ</t>
    </rPh>
    <rPh sb="2" eb="3">
      <t>サキ</t>
    </rPh>
    <phoneticPr fontId="4"/>
  </si>
  <si>
    <t>④</t>
    <phoneticPr fontId="4"/>
  </si>
  <si>
    <r>
      <t>※</t>
    </r>
    <r>
      <rPr>
        <b/>
        <sz val="9"/>
        <color indexed="8"/>
        <rFont val="ＭＳ Ｐゴシック"/>
        <family val="3"/>
        <charset val="128"/>
      </rPr>
      <t>③、⑥</t>
    </r>
    <r>
      <rPr>
        <sz val="9"/>
        <color indexed="8"/>
        <rFont val="ＭＳ Ｐゴシック"/>
        <family val="3"/>
        <charset val="128"/>
      </rPr>
      <t>いずれか一方のみの場合は日割りしない。
転居前、転居先いずれも計上する場合は、③と⑥の日割り額の合計額。</t>
    </r>
    <rPh sb="8" eb="10">
      <t>イッポウ</t>
    </rPh>
    <rPh sb="13" eb="15">
      <t>バアイ</t>
    </rPh>
    <rPh sb="16" eb="18">
      <t>ヒワ</t>
    </rPh>
    <rPh sb="35" eb="37">
      <t>ケイジョウ</t>
    </rPh>
    <phoneticPr fontId="4"/>
  </si>
  <si>
    <t>⑤</t>
    <phoneticPr fontId="4"/>
  </si>
  <si>
    <r>
      <rPr>
        <sz val="10"/>
        <color indexed="8"/>
        <rFont val="ＭＳ Ｐゴシック"/>
        <family val="3"/>
        <charset val="128"/>
      </rPr>
      <t>本人負担額　</t>
    </r>
    <r>
      <rPr>
        <b/>
        <sz val="10"/>
        <color indexed="8"/>
        <rFont val="ＭＳ Ｐゴシック"/>
        <family val="3"/>
        <charset val="128"/>
      </rPr>
      <t>⑦</t>
    </r>
    <r>
      <rPr>
        <sz val="11"/>
        <color indexed="8"/>
        <rFont val="ＭＳ Ｐゴシック"/>
        <family val="3"/>
        <charset val="128"/>
      </rPr>
      <t xml:space="preserve">
</t>
    </r>
    <r>
      <rPr>
        <sz val="8"/>
        <color indexed="8"/>
        <rFont val="ＭＳ Ｐゴシック"/>
        <family val="3"/>
        <charset val="128"/>
      </rPr>
      <t>※実際の負担額</t>
    </r>
    <rPh sb="0" eb="2">
      <t>ホンニン</t>
    </rPh>
    <rPh sb="2" eb="4">
      <t>フタン</t>
    </rPh>
    <rPh sb="4" eb="5">
      <t>ガク</t>
    </rPh>
    <rPh sb="9" eb="11">
      <t>ジッサイ</t>
    </rPh>
    <rPh sb="12" eb="14">
      <t>フタン</t>
    </rPh>
    <rPh sb="14" eb="15">
      <t>ガク</t>
    </rPh>
    <phoneticPr fontId="4"/>
  </si>
  <si>
    <t>⑥</t>
    <phoneticPr fontId="4"/>
  </si>
  <si>
    <t>合計</t>
    <rPh sb="0" eb="2">
      <t>ゴウケイ</t>
    </rPh>
    <phoneticPr fontId="4"/>
  </si>
  <si>
    <t>千葉市保育士等宿舎借り上げ支援事業補助金変更交付申請書</t>
    <rPh sb="0" eb="3">
      <t>チバシ</t>
    </rPh>
    <rPh sb="3" eb="6">
      <t>ホイクシ</t>
    </rPh>
    <rPh sb="6" eb="7">
      <t>トウ</t>
    </rPh>
    <rPh sb="7" eb="9">
      <t>シュクシャ</t>
    </rPh>
    <rPh sb="9" eb="10">
      <t>カ</t>
    </rPh>
    <rPh sb="11" eb="12">
      <t>ア</t>
    </rPh>
    <rPh sb="13" eb="15">
      <t>シエン</t>
    </rPh>
    <rPh sb="15" eb="17">
      <t>ジギョウ</t>
    </rPh>
    <rPh sb="17" eb="20">
      <t>ホジョキン</t>
    </rPh>
    <rPh sb="20" eb="22">
      <t>ヘンコウ</t>
    </rPh>
    <rPh sb="22" eb="24">
      <t>コウフ</t>
    </rPh>
    <rPh sb="24" eb="27">
      <t>シンセイショ</t>
    </rPh>
    <phoneticPr fontId="4"/>
  </si>
  <si>
    <t>令和　　年　　月　　日付千葉市指令こ幼運第　　号　</t>
    <phoneticPr fontId="3"/>
  </si>
  <si>
    <t>令和   年　月　日</t>
    <rPh sb="0" eb="2">
      <t>レイワ</t>
    </rPh>
    <rPh sb="5" eb="6">
      <t>ネン</t>
    </rPh>
    <rPh sb="7" eb="8">
      <t>ガツ</t>
    </rPh>
    <rPh sb="9" eb="10">
      <t>ニチ</t>
    </rPh>
    <phoneticPr fontId="3"/>
  </si>
  <si>
    <t>で交付決定を受けた、</t>
    <rPh sb="1" eb="3">
      <t>コウフ</t>
    </rPh>
    <rPh sb="3" eb="5">
      <t>ケッテイ</t>
    </rPh>
    <rPh sb="6" eb="7">
      <t>ウ</t>
    </rPh>
    <phoneticPr fontId="3"/>
  </si>
  <si>
    <t>千葉市保育士等宿舎借り上げ支援事業補助金について、分割事前交付を受けたいので、千葉市保育士等宿舎借り上げ支援事業補助金交付要綱第１８条の規定により、下記のとおり請求します。</t>
    <rPh sb="2" eb="3">
      <t>シ</t>
    </rPh>
    <phoneticPr fontId="3"/>
  </si>
  <si>
    <t>補助金額
(g)=(f)×3/4</t>
    <rPh sb="0" eb="2">
      <t>ホジョ</t>
    </rPh>
    <rPh sb="2" eb="4">
      <t>キンガク</t>
    </rPh>
    <phoneticPr fontId="3"/>
  </si>
  <si>
    <t>申請書の作成担当者</t>
    <rPh sb="0" eb="3">
      <t>シンセイショ</t>
    </rPh>
    <rPh sb="4" eb="6">
      <t>サクセイ</t>
    </rPh>
    <rPh sb="6" eb="9">
      <t>タントウシャ</t>
    </rPh>
    <phoneticPr fontId="3"/>
  </si>
  <si>
    <t>交付申請に必要な書類</t>
    <rPh sb="0" eb="2">
      <t>コウフ</t>
    </rPh>
    <rPh sb="2" eb="4">
      <t>シンセイ</t>
    </rPh>
    <rPh sb="5" eb="7">
      <t>ヒツヨウ</t>
    </rPh>
    <rPh sb="8" eb="10">
      <t>ショルイ</t>
    </rPh>
    <phoneticPr fontId="3"/>
  </si>
  <si>
    <t>補助対象保育士等に係る雇用証明書（千葉市の様式）</t>
    <rPh sb="17" eb="20">
      <t>チバシ</t>
    </rPh>
    <rPh sb="21" eb="23">
      <t>ヨウシキ</t>
    </rPh>
    <phoneticPr fontId="3"/>
  </si>
  <si>
    <t>確認事項（間違えやすい主な点）</t>
    <rPh sb="0" eb="2">
      <t>カクニン</t>
    </rPh>
    <rPh sb="2" eb="4">
      <t>ジコウ</t>
    </rPh>
    <rPh sb="5" eb="7">
      <t>マチガ</t>
    </rPh>
    <rPh sb="11" eb="12">
      <t>オモ</t>
    </rPh>
    <rPh sb="13" eb="14">
      <t>テン</t>
    </rPh>
    <phoneticPr fontId="3"/>
  </si>
  <si>
    <t>日割額・実支払額比較計算表
※補助開始や終了が月の途中の場合に添付が必要</t>
    <phoneticPr fontId="3"/>
  </si>
  <si>
    <t>チェック
欄</t>
    <rPh sb="5" eb="6">
      <t>ラン</t>
    </rPh>
    <phoneticPr fontId="3"/>
  </si>
  <si>
    <t>作成担当者</t>
    <rPh sb="0" eb="2">
      <t>サクセイ</t>
    </rPh>
    <rPh sb="2" eb="5">
      <t>タントウシャ</t>
    </rPh>
    <phoneticPr fontId="3"/>
  </si>
  <si>
    <t>・補助金額の合計が申請書（様式１号）と同額か
・補助対象保育士等数が合っているか</t>
    <rPh sb="1" eb="3">
      <t>ホジョ</t>
    </rPh>
    <rPh sb="3" eb="5">
      <t>キンガク</t>
    </rPh>
    <rPh sb="6" eb="8">
      <t>ゴウケイ</t>
    </rPh>
    <rPh sb="9" eb="12">
      <t>シンセイショ</t>
    </rPh>
    <rPh sb="13" eb="15">
      <t>ヨウシキ</t>
    </rPh>
    <rPh sb="16" eb="17">
      <t>ゴウ</t>
    </rPh>
    <rPh sb="19" eb="21">
      <t>ドウガク</t>
    </rPh>
    <rPh sb="24" eb="26">
      <t>ホジョ</t>
    </rPh>
    <rPh sb="26" eb="28">
      <t>タイショウ</t>
    </rPh>
    <rPh sb="28" eb="31">
      <t>ホイクシ</t>
    </rPh>
    <rPh sb="31" eb="32">
      <t>トウ</t>
    </rPh>
    <rPh sb="32" eb="33">
      <t>スウ</t>
    </rPh>
    <rPh sb="34" eb="35">
      <t>ア</t>
    </rPh>
    <phoneticPr fontId="3"/>
  </si>
  <si>
    <t>・法人、園の情報は申請日時点の情報となっているか
・代表者の職の記載漏れはないか
・代表者印の押印漏れはないか</t>
    <rPh sb="1" eb="3">
      <t>ホウジン</t>
    </rPh>
    <rPh sb="4" eb="5">
      <t>エン</t>
    </rPh>
    <rPh sb="6" eb="8">
      <t>ジョウホウ</t>
    </rPh>
    <rPh sb="9" eb="11">
      <t>シンセイ</t>
    </rPh>
    <rPh sb="11" eb="12">
      <t>ビ</t>
    </rPh>
    <rPh sb="12" eb="14">
      <t>ジテン</t>
    </rPh>
    <rPh sb="15" eb="17">
      <t>ジョウホウ</t>
    </rPh>
    <rPh sb="26" eb="29">
      <t>ダイヒョウシャ</t>
    </rPh>
    <rPh sb="30" eb="31">
      <t>ショク</t>
    </rPh>
    <rPh sb="32" eb="34">
      <t>キサイ</t>
    </rPh>
    <rPh sb="34" eb="35">
      <t>モ</t>
    </rPh>
    <rPh sb="42" eb="45">
      <t>ダイヒョウシャ</t>
    </rPh>
    <rPh sb="45" eb="46">
      <t>イン</t>
    </rPh>
    <rPh sb="47" eb="49">
      <t>オウイン</t>
    </rPh>
    <rPh sb="49" eb="50">
      <t>モ</t>
    </rPh>
    <phoneticPr fontId="3"/>
  </si>
  <si>
    <t>千葉市保育士等宿舎借り上げ支援事業補助金交付申請チェックシート</t>
    <phoneticPr fontId="3"/>
  </si>
  <si>
    <t>千葉市保育士等宿舎借り上げ支援事業補助金交付申請書
（様式第１号）</t>
    <phoneticPr fontId="3"/>
  </si>
  <si>
    <t>千葉市保育士等宿舎借り上げ支援事業計画書
（様式第２号）</t>
    <phoneticPr fontId="3"/>
  </si>
  <si>
    <t>千葉市保育士等宿舎借り上げ支援事業収支予算書
（様式第３号）</t>
    <phoneticPr fontId="3"/>
  </si>
  <si>
    <t>保育士等情報（１人目）</t>
    <rPh sb="0" eb="3">
      <t>ホイクシ</t>
    </rPh>
    <rPh sb="3" eb="4">
      <t>トウ</t>
    </rPh>
    <rPh sb="4" eb="6">
      <t>ジョウホウ</t>
    </rPh>
    <rPh sb="8" eb="9">
      <t>ニン</t>
    </rPh>
    <rPh sb="9" eb="10">
      <t>メ</t>
    </rPh>
    <phoneticPr fontId="3"/>
  </si>
  <si>
    <t>保育士等情報（２人目）</t>
    <rPh sb="0" eb="3">
      <t>ホイクシ</t>
    </rPh>
    <rPh sb="3" eb="4">
      <t>トウ</t>
    </rPh>
    <rPh sb="4" eb="6">
      <t>ジョウホウ</t>
    </rPh>
    <rPh sb="8" eb="9">
      <t>ニン</t>
    </rPh>
    <rPh sb="9" eb="10">
      <t>メ</t>
    </rPh>
    <phoneticPr fontId="3"/>
  </si>
  <si>
    <t>保育士等情報（３人目）</t>
    <rPh sb="0" eb="3">
      <t>ホイクシ</t>
    </rPh>
    <rPh sb="3" eb="4">
      <t>トウ</t>
    </rPh>
    <rPh sb="4" eb="6">
      <t>ジョウホウ</t>
    </rPh>
    <rPh sb="8" eb="9">
      <t>ニン</t>
    </rPh>
    <rPh sb="9" eb="10">
      <t>メ</t>
    </rPh>
    <phoneticPr fontId="3"/>
  </si>
  <si>
    <t>３人目</t>
    <rPh sb="1" eb="2">
      <t>ニン</t>
    </rPh>
    <rPh sb="2" eb="3">
      <t>メ</t>
    </rPh>
    <phoneticPr fontId="3"/>
  </si>
  <si>
    <t>２人目</t>
    <rPh sb="1" eb="2">
      <t>ニン</t>
    </rPh>
    <rPh sb="2" eb="3">
      <t>メ</t>
    </rPh>
    <phoneticPr fontId="3"/>
  </si>
  <si>
    <t>４人目</t>
    <rPh sb="1" eb="2">
      <t>ニン</t>
    </rPh>
    <rPh sb="2" eb="3">
      <t>メ</t>
    </rPh>
    <phoneticPr fontId="3"/>
  </si>
  <si>
    <t>保育士等情報（４人目）</t>
    <rPh sb="0" eb="3">
      <t>ホイクシ</t>
    </rPh>
    <rPh sb="3" eb="4">
      <t>トウ</t>
    </rPh>
    <rPh sb="4" eb="6">
      <t>ジョウホウ</t>
    </rPh>
    <rPh sb="8" eb="9">
      <t>ニン</t>
    </rPh>
    <rPh sb="9" eb="10">
      <t>メ</t>
    </rPh>
    <phoneticPr fontId="3"/>
  </si>
  <si>
    <t>保育士等情報（５人目）</t>
    <rPh sb="0" eb="3">
      <t>ホイクシ</t>
    </rPh>
    <rPh sb="3" eb="4">
      <t>トウ</t>
    </rPh>
    <rPh sb="4" eb="6">
      <t>ジョウホウ</t>
    </rPh>
    <rPh sb="8" eb="9">
      <t>ニン</t>
    </rPh>
    <rPh sb="9" eb="10">
      <t>メ</t>
    </rPh>
    <phoneticPr fontId="3"/>
  </si>
  <si>
    <t>５人目</t>
    <rPh sb="1" eb="2">
      <t>ニン</t>
    </rPh>
    <rPh sb="2" eb="3">
      <t>メ</t>
    </rPh>
    <phoneticPr fontId="3"/>
  </si>
  <si>
    <t>保育士等情報（６人目）</t>
    <rPh sb="0" eb="3">
      <t>ホイクシ</t>
    </rPh>
    <rPh sb="3" eb="4">
      <t>トウ</t>
    </rPh>
    <rPh sb="4" eb="6">
      <t>ジョウホウ</t>
    </rPh>
    <rPh sb="8" eb="9">
      <t>ニン</t>
    </rPh>
    <rPh sb="9" eb="10">
      <t>メ</t>
    </rPh>
    <phoneticPr fontId="3"/>
  </si>
  <si>
    <t>６人目</t>
    <rPh sb="1" eb="2">
      <t>ニン</t>
    </rPh>
    <rPh sb="2" eb="3">
      <t>メ</t>
    </rPh>
    <phoneticPr fontId="3"/>
  </si>
  <si>
    <t>保育士等情報（７人目）</t>
    <rPh sb="0" eb="3">
      <t>ホイクシ</t>
    </rPh>
    <rPh sb="3" eb="4">
      <t>トウ</t>
    </rPh>
    <rPh sb="4" eb="6">
      <t>ジョウホウ</t>
    </rPh>
    <rPh sb="8" eb="9">
      <t>ニン</t>
    </rPh>
    <rPh sb="9" eb="10">
      <t>メ</t>
    </rPh>
    <phoneticPr fontId="3"/>
  </si>
  <si>
    <t>７人目</t>
    <rPh sb="1" eb="2">
      <t>ニン</t>
    </rPh>
    <rPh sb="2" eb="3">
      <t>メ</t>
    </rPh>
    <phoneticPr fontId="3"/>
  </si>
  <si>
    <t>保育士等情報（８人目）</t>
    <rPh sb="0" eb="3">
      <t>ホイクシ</t>
    </rPh>
    <rPh sb="3" eb="4">
      <t>トウ</t>
    </rPh>
    <rPh sb="4" eb="6">
      <t>ジョウホウ</t>
    </rPh>
    <rPh sb="8" eb="9">
      <t>ニン</t>
    </rPh>
    <rPh sb="9" eb="10">
      <t>メ</t>
    </rPh>
    <phoneticPr fontId="3"/>
  </si>
  <si>
    <t>８人目</t>
    <rPh sb="1" eb="2">
      <t>ニン</t>
    </rPh>
    <rPh sb="2" eb="3">
      <t>メ</t>
    </rPh>
    <phoneticPr fontId="3"/>
  </si>
  <si>
    <t>保育士等情報（９人目）</t>
    <rPh sb="0" eb="3">
      <t>ホイクシ</t>
    </rPh>
    <rPh sb="3" eb="4">
      <t>トウ</t>
    </rPh>
    <rPh sb="4" eb="6">
      <t>ジョウホウ</t>
    </rPh>
    <rPh sb="8" eb="9">
      <t>ニン</t>
    </rPh>
    <rPh sb="9" eb="10">
      <t>メ</t>
    </rPh>
    <phoneticPr fontId="3"/>
  </si>
  <si>
    <t>９人目</t>
    <rPh sb="1" eb="2">
      <t>ニン</t>
    </rPh>
    <rPh sb="2" eb="3">
      <t>メ</t>
    </rPh>
    <phoneticPr fontId="3"/>
  </si>
  <si>
    <t>保育士等情報（１０人目）</t>
    <rPh sb="0" eb="3">
      <t>ホイクシ</t>
    </rPh>
    <rPh sb="3" eb="4">
      <t>トウ</t>
    </rPh>
    <rPh sb="4" eb="6">
      <t>ジョウホウ</t>
    </rPh>
    <rPh sb="9" eb="10">
      <t>ニン</t>
    </rPh>
    <rPh sb="10" eb="11">
      <t>メ</t>
    </rPh>
    <phoneticPr fontId="3"/>
  </si>
  <si>
    <t>１０人目</t>
    <rPh sb="2" eb="3">
      <t>ニン</t>
    </rPh>
    <rPh sb="3" eb="4">
      <t>メ</t>
    </rPh>
    <phoneticPr fontId="3"/>
  </si>
  <si>
    <t>←補助開始日が4月1日の場合は4月1日。4月2日以降の場合は補助開始日</t>
    <rPh sb="1" eb="3">
      <t>ホジョ</t>
    </rPh>
    <rPh sb="3" eb="5">
      <t>カイシ</t>
    </rPh>
    <rPh sb="5" eb="6">
      <t>ビ</t>
    </rPh>
    <rPh sb="8" eb="9">
      <t>ガツ</t>
    </rPh>
    <rPh sb="10" eb="11">
      <t>ニチ</t>
    </rPh>
    <rPh sb="12" eb="14">
      <t>バアイ</t>
    </rPh>
    <rPh sb="16" eb="17">
      <t>ガツ</t>
    </rPh>
    <rPh sb="18" eb="19">
      <t>ニチ</t>
    </rPh>
    <rPh sb="21" eb="22">
      <t>ガツ</t>
    </rPh>
    <rPh sb="23" eb="24">
      <t>ニチ</t>
    </rPh>
    <rPh sb="24" eb="26">
      <t>イコウ</t>
    </rPh>
    <rPh sb="27" eb="29">
      <t>バアイ</t>
    </rPh>
    <rPh sb="30" eb="32">
      <t>ホジョ</t>
    </rPh>
    <rPh sb="32" eb="34">
      <t>カイシ</t>
    </rPh>
    <rPh sb="34" eb="35">
      <t>ビ</t>
    </rPh>
    <phoneticPr fontId="3"/>
  </si>
  <si>
    <t>適用される補助基準額</t>
    <rPh sb="0" eb="2">
      <t>テキヨウ</t>
    </rPh>
    <rPh sb="5" eb="7">
      <t>ホジョ</t>
    </rPh>
    <rPh sb="7" eb="9">
      <t>キジュン</t>
    </rPh>
    <rPh sb="9" eb="10">
      <t>ガク</t>
    </rPh>
    <phoneticPr fontId="3"/>
  </si>
  <si>
    <t>注意事項</t>
    <rPh sb="0" eb="2">
      <t>チュウイ</t>
    </rPh>
    <rPh sb="2" eb="4">
      <t>ジコウ</t>
    </rPh>
    <phoneticPr fontId="3"/>
  </si>
  <si>
    <t>概算払いの希望の有無</t>
    <rPh sb="0" eb="2">
      <t>ガイサン</t>
    </rPh>
    <rPh sb="2" eb="3">
      <t>バラ</t>
    </rPh>
    <rPh sb="5" eb="7">
      <t>キボウ</t>
    </rPh>
    <rPh sb="8" eb="10">
      <t>ウム</t>
    </rPh>
    <phoneticPr fontId="3"/>
  </si>
  <si>
    <t>　年度末における実績報告額が、概算払いを受けた額より低い場合、過払い額を返金していただきます（戻入）。
　戻入が発生した場合、大変短い期限での納付をお願いすることとなりますので、ご注意ください。</t>
    <rPh sb="1" eb="4">
      <t>ネンドマツ</t>
    </rPh>
    <rPh sb="8" eb="13">
      <t>ジッセキホウコクガク</t>
    </rPh>
    <rPh sb="15" eb="17">
      <t>ガイサン</t>
    </rPh>
    <rPh sb="17" eb="18">
      <t>バラ</t>
    </rPh>
    <rPh sb="20" eb="21">
      <t>ウ</t>
    </rPh>
    <rPh sb="23" eb="24">
      <t>ガク</t>
    </rPh>
    <rPh sb="26" eb="27">
      <t>ヒク</t>
    </rPh>
    <rPh sb="28" eb="30">
      <t>バアイ</t>
    </rPh>
    <rPh sb="31" eb="33">
      <t>カバラ</t>
    </rPh>
    <rPh sb="34" eb="35">
      <t>ガク</t>
    </rPh>
    <rPh sb="36" eb="38">
      <t>ヘンキン</t>
    </rPh>
    <rPh sb="47" eb="49">
      <t>レイニュウ</t>
    </rPh>
    <rPh sb="53" eb="55">
      <t>レイニュウ</t>
    </rPh>
    <rPh sb="56" eb="58">
      <t>ハッセイ</t>
    </rPh>
    <rPh sb="60" eb="62">
      <t>バアイ</t>
    </rPh>
    <rPh sb="63" eb="65">
      <t>タイヘン</t>
    </rPh>
    <rPh sb="65" eb="66">
      <t>ミジカ</t>
    </rPh>
    <rPh sb="67" eb="69">
      <t>キゲン</t>
    </rPh>
    <rPh sb="71" eb="73">
      <t>ノウフ</t>
    </rPh>
    <rPh sb="75" eb="76">
      <t>ネガ</t>
    </rPh>
    <rPh sb="90" eb="92">
      <t>チュウイ</t>
    </rPh>
    <phoneticPr fontId="3"/>
  </si>
  <si>
    <t>概算払いを</t>
    <rPh sb="0" eb="2">
      <t>ガイサン</t>
    </rPh>
    <rPh sb="2" eb="3">
      <t>バラ</t>
    </rPh>
    <phoneticPr fontId="3"/>
  </si>
  <si>
    <t>○</t>
    <phoneticPr fontId="3"/>
  </si>
  <si>
    <t>希望する</t>
    <rPh sb="0" eb="2">
      <t>キボウ</t>
    </rPh>
    <phoneticPr fontId="3"/>
  </si>
  <si>
    <t>希望しない</t>
    <rPh sb="0" eb="2">
      <t>キボウ</t>
    </rPh>
    <phoneticPr fontId="3"/>
  </si>
  <si>
    <t>作成者連絡先</t>
    <rPh sb="0" eb="3">
      <t>サクセイシャ</t>
    </rPh>
    <rPh sb="3" eb="6">
      <t>レンラクサキ</t>
    </rPh>
    <phoneticPr fontId="3"/>
  </si>
  <si>
    <t>作成担当者の連絡先</t>
    <rPh sb="0" eb="2">
      <t>サクセイ</t>
    </rPh>
    <rPh sb="2" eb="5">
      <t>タントウシャ</t>
    </rPh>
    <rPh sb="6" eb="9">
      <t>レンラクサキ</t>
    </rPh>
    <phoneticPr fontId="3"/>
  </si>
  <si>
    <t>←記載いただいたご担当者様に、不明点等の問い合わせをいたします</t>
    <rPh sb="1" eb="3">
      <t>キサイ</t>
    </rPh>
    <rPh sb="9" eb="12">
      <t>タントウシャ</t>
    </rPh>
    <rPh sb="12" eb="13">
      <t>サマ</t>
    </rPh>
    <rPh sb="15" eb="17">
      <t>フメイ</t>
    </rPh>
    <rPh sb="17" eb="18">
      <t>テン</t>
    </rPh>
    <rPh sb="18" eb="19">
      <t>ナド</t>
    </rPh>
    <rPh sb="20" eb="21">
      <t>ト</t>
    </rPh>
    <rPh sb="22" eb="23">
      <t>ア</t>
    </rPh>
    <phoneticPr fontId="3"/>
  </si>
  <si>
    <t>←記載いただいた連絡先に、不明点等の問い合わせをいたします</t>
    <rPh sb="8" eb="11">
      <t>レンラクサキ</t>
    </rPh>
    <phoneticPr fontId="3"/>
  </si>
  <si>
    <t>建物名・部屋番号</t>
    <phoneticPr fontId="3"/>
  </si>
  <si>
    <t>建物名・部屋番号</t>
    <rPh sb="0" eb="2">
      <t>タテモノ</t>
    </rPh>
    <rPh sb="2" eb="3">
      <t>メイ</t>
    </rPh>
    <rPh sb="4" eb="6">
      <t>ヘヤ</t>
    </rPh>
    <rPh sb="6" eb="8">
      <t>バンゴウ</t>
    </rPh>
    <phoneticPr fontId="3"/>
  </si>
  <si>
    <t>申請日時点の千葉市での登録情報を記入してください
（年度内で変更している場合は注意）</t>
    <rPh sb="0" eb="2">
      <t>シンセイ</t>
    </rPh>
    <rPh sb="2" eb="3">
      <t>ビ</t>
    </rPh>
    <rPh sb="3" eb="5">
      <t>ジテン</t>
    </rPh>
    <rPh sb="6" eb="9">
      <t>チバシ</t>
    </rPh>
    <rPh sb="11" eb="13">
      <t>トウロク</t>
    </rPh>
    <rPh sb="13" eb="15">
      <t>ジョウホウ</t>
    </rPh>
    <rPh sb="16" eb="18">
      <t>キニュウ</t>
    </rPh>
    <rPh sb="26" eb="27">
      <t>ネン</t>
    </rPh>
    <rPh sb="27" eb="28">
      <t>ド</t>
    </rPh>
    <rPh sb="28" eb="29">
      <t>ナイ</t>
    </rPh>
    <rPh sb="30" eb="32">
      <t>ヘンコウ</t>
    </rPh>
    <rPh sb="36" eb="38">
      <t>バアイ</t>
    </rPh>
    <rPh sb="39" eb="41">
      <t>チュウイ</t>
    </rPh>
    <phoneticPr fontId="3"/>
  </si>
  <si>
    <t>令和元年度から引き続き同一法人に所属している</t>
    <rPh sb="0" eb="2">
      <t>レイワ</t>
    </rPh>
    <rPh sb="2" eb="4">
      <t>ガンネン</t>
    </rPh>
    <rPh sb="4" eb="5">
      <t>ド</t>
    </rPh>
    <rPh sb="7" eb="8">
      <t>ヒ</t>
    </rPh>
    <rPh sb="9" eb="10">
      <t>ツヅ</t>
    </rPh>
    <rPh sb="11" eb="13">
      <t>ドウイツ</t>
    </rPh>
    <rPh sb="13" eb="15">
      <t>ホウジン</t>
    </rPh>
    <rPh sb="16" eb="18">
      <t>ショゾク</t>
    </rPh>
    <phoneticPr fontId="3"/>
  </si>
  <si>
    <t>令和元年度から引き続き同一住所である</t>
    <rPh sb="0" eb="2">
      <t>レイワ</t>
    </rPh>
    <rPh sb="2" eb="4">
      <t>ガンネン</t>
    </rPh>
    <rPh sb="4" eb="5">
      <t>ド</t>
    </rPh>
    <rPh sb="7" eb="8">
      <t>ヒ</t>
    </rPh>
    <rPh sb="9" eb="10">
      <t>ツヅ</t>
    </rPh>
    <rPh sb="11" eb="13">
      <t>ドウイツ</t>
    </rPh>
    <rPh sb="13" eb="15">
      <t>ジュウショ</t>
    </rPh>
    <phoneticPr fontId="3"/>
  </si>
  <si>
    <t>補助開始日時点</t>
    <rPh sb="0" eb="2">
      <t>ホジョ</t>
    </rPh>
    <rPh sb="2" eb="4">
      <t>カイシ</t>
    </rPh>
    <rPh sb="4" eb="5">
      <t>ビ</t>
    </rPh>
    <rPh sb="5" eb="7">
      <t>ジテン</t>
    </rPh>
    <phoneticPr fontId="3"/>
  </si>
  <si>
    <r>
      <t>日割り</t>
    </r>
    <r>
      <rPr>
        <b/>
        <sz val="12"/>
        <color theme="1"/>
        <rFont val="ＭＳ Ｐゴシック"/>
        <family val="3"/>
        <charset val="128"/>
        <scheme val="minor"/>
      </rPr>
      <t>礼金または更新料</t>
    </r>
    <r>
      <rPr>
        <sz val="12"/>
        <color theme="1"/>
        <rFont val="ＭＳ Ｐゴシック"/>
        <family val="3"/>
        <charset val="128"/>
        <scheme val="minor"/>
      </rPr>
      <t>（数字のみ入力）</t>
    </r>
    <rPh sb="0" eb="2">
      <t>ヒワ</t>
    </rPh>
    <rPh sb="3" eb="5">
      <t>レイキン</t>
    </rPh>
    <rPh sb="8" eb="11">
      <t>コウシンリョウ</t>
    </rPh>
    <phoneticPr fontId="3"/>
  </si>
  <si>
    <t>日割りがある場合使用する欄①</t>
    <rPh sb="0" eb="2">
      <t>ヒワ</t>
    </rPh>
    <rPh sb="6" eb="8">
      <t>バアイ</t>
    </rPh>
    <rPh sb="8" eb="10">
      <t>シヨウ</t>
    </rPh>
    <rPh sb="12" eb="13">
      <t>ラン</t>
    </rPh>
    <phoneticPr fontId="3"/>
  </si>
  <si>
    <t>日割りがある場合使用する欄②</t>
    <rPh sb="0" eb="2">
      <t>ヒワ</t>
    </rPh>
    <rPh sb="6" eb="8">
      <t>バアイ</t>
    </rPh>
    <rPh sb="8" eb="10">
      <t>シヨウ</t>
    </rPh>
    <rPh sb="12" eb="13">
      <t>ラン</t>
    </rPh>
    <phoneticPr fontId="3"/>
  </si>
  <si>
    <t>（★）１度も契約の更新をしていない（自動更新は更新扱い）→礼金
　　　補助開始日以前に更新有（自動更新含む）→更新料</t>
    <phoneticPr fontId="3"/>
  </si>
  <si>
    <t>補助開始後（年度の途中で変更になる事項）</t>
    <rPh sb="0" eb="2">
      <t>ホジョ</t>
    </rPh>
    <rPh sb="2" eb="4">
      <t>カイシ</t>
    </rPh>
    <rPh sb="4" eb="5">
      <t>ゴ</t>
    </rPh>
    <rPh sb="6" eb="7">
      <t>ネン</t>
    </rPh>
    <rPh sb="7" eb="8">
      <t>ド</t>
    </rPh>
    <rPh sb="9" eb="11">
      <t>トチュウ</t>
    </rPh>
    <rPh sb="12" eb="14">
      <t>ヘンコウ</t>
    </rPh>
    <rPh sb="17" eb="19">
      <t>ジコウ</t>
    </rPh>
    <phoneticPr fontId="3"/>
  </si>
  <si>
    <t>転居日</t>
    <rPh sb="0" eb="2">
      <t>テンキョ</t>
    </rPh>
    <rPh sb="2" eb="3">
      <t>ビ</t>
    </rPh>
    <phoneticPr fontId="3"/>
  </si>
  <si>
    <t>適用開始月</t>
    <rPh sb="0" eb="2">
      <t>テキヨウ</t>
    </rPh>
    <rPh sb="2" eb="4">
      <t>カイシ</t>
    </rPh>
    <rPh sb="4" eb="5">
      <t>ツキ</t>
    </rPh>
    <phoneticPr fontId="3"/>
  </si>
  <si>
    <t>新賃貸料</t>
    <rPh sb="0" eb="1">
      <t>シン</t>
    </rPh>
    <rPh sb="1" eb="4">
      <t>チンタイリョウ</t>
    </rPh>
    <phoneticPr fontId="3"/>
  </si>
  <si>
    <t>新共益費</t>
    <rPh sb="0" eb="1">
      <t>シン</t>
    </rPh>
    <rPh sb="1" eb="4">
      <t>キョウエキヒ</t>
    </rPh>
    <phoneticPr fontId="3"/>
  </si>
  <si>
    <t>新本人負担額</t>
    <rPh sb="0" eb="1">
      <t>シン</t>
    </rPh>
    <rPh sb="1" eb="3">
      <t>ホンニン</t>
    </rPh>
    <rPh sb="3" eb="5">
      <t>フタン</t>
    </rPh>
    <rPh sb="5" eb="6">
      <t>ガク</t>
    </rPh>
    <phoneticPr fontId="3"/>
  </si>
  <si>
    <t>更新料（０円でも記入）</t>
    <rPh sb="0" eb="3">
      <t>コウシンリョウ</t>
    </rPh>
    <rPh sb="5" eb="6">
      <t>エン</t>
    </rPh>
    <rPh sb="8" eb="10">
      <t>キニュウ</t>
    </rPh>
    <phoneticPr fontId="3"/>
  </si>
  <si>
    <t>月から</t>
    <rPh sb="0" eb="1">
      <t>ガツ</t>
    </rPh>
    <phoneticPr fontId="3"/>
  </si>
  <si>
    <r>
      <t>礼金または更新料</t>
    </r>
    <r>
      <rPr>
        <sz val="11"/>
        <color rgb="FFFF0000"/>
        <rFont val="メイリオ"/>
        <family val="3"/>
        <charset val="128"/>
      </rPr>
      <t>（★）</t>
    </r>
    <rPh sb="0" eb="2">
      <t>レイキン</t>
    </rPh>
    <rPh sb="5" eb="8">
      <t>コウシンリョウ</t>
    </rPh>
    <phoneticPr fontId="3"/>
  </si>
  <si>
    <r>
      <t>不動産の契約更新</t>
    </r>
    <r>
      <rPr>
        <sz val="11"/>
        <color theme="1"/>
        <rFont val="メイリオ"/>
        <family val="3"/>
        <charset val="128"/>
      </rPr>
      <t>（</t>
    </r>
    <r>
      <rPr>
        <b/>
        <sz val="11"/>
        <color theme="1"/>
        <rFont val="メイリオ"/>
        <family val="3"/>
        <charset val="128"/>
      </rPr>
      <t>年度内</t>
    </r>
    <r>
      <rPr>
        <sz val="11"/>
        <color theme="1"/>
        <rFont val="メイリオ"/>
        <family val="3"/>
        <charset val="128"/>
      </rPr>
      <t>に更新がある場合のみ記入）</t>
    </r>
    <rPh sb="0" eb="3">
      <t>フドウサン</t>
    </rPh>
    <rPh sb="4" eb="6">
      <t>ケイヤク</t>
    </rPh>
    <rPh sb="6" eb="8">
      <t>コウシン</t>
    </rPh>
    <rPh sb="9" eb="12">
      <t>ネンドナイ</t>
    </rPh>
    <rPh sb="13" eb="15">
      <t>コウシン</t>
    </rPh>
    <rPh sb="18" eb="20">
      <t>バアイ</t>
    </rPh>
    <rPh sb="22" eb="24">
      <t>キニュウ</t>
    </rPh>
    <phoneticPr fontId="3"/>
  </si>
  <si>
    <t>保育士等氏名</t>
    <phoneticPr fontId="3"/>
  </si>
  <si>
    <t>採用年月日</t>
    <phoneticPr fontId="3"/>
  </si>
  <si>
    <t>補助開始日</t>
    <rPh sb="4" eb="5">
      <t>ビ</t>
    </rPh>
    <phoneticPr fontId="3"/>
  </si>
  <si>
    <t>補助終了日</t>
    <rPh sb="4" eb="5">
      <t>ビ</t>
    </rPh>
    <phoneticPr fontId="3"/>
  </si>
  <si>
    <t>備考</t>
    <phoneticPr fontId="3"/>
  </si>
  <si>
    <t>共益費</t>
    <phoneticPr fontId="3"/>
  </si>
  <si>
    <t>礼金・更新料</t>
    <phoneticPr fontId="3"/>
  </si>
  <si>
    <t>賃借料</t>
    <phoneticPr fontId="3"/>
  </si>
  <si>
    <t>本人負担額</t>
    <phoneticPr fontId="3"/>
  </si>
  <si>
    <t>計</t>
    <phoneticPr fontId="3"/>
  </si>
  <si>
    <t>月額基準額</t>
    <phoneticPr fontId="3"/>
  </si>
  <si>
    <t>補助金額</t>
    <phoneticPr fontId="3"/>
  </si>
  <si>
    <t>４月</t>
    <phoneticPr fontId="3"/>
  </si>
  <si>
    <t>合計</t>
    <phoneticPr fontId="3"/>
  </si>
  <si>
    <t>住所1</t>
    <phoneticPr fontId="3"/>
  </si>
  <si>
    <t>住所2</t>
    <phoneticPr fontId="3"/>
  </si>
  <si>
    <t>補助上限</t>
    <rPh sb="0" eb="2">
      <t>ホジョ</t>
    </rPh>
    <rPh sb="2" eb="4">
      <t>ジョウゲン</t>
    </rPh>
    <phoneticPr fontId="3"/>
  </si>
  <si>
    <t>転居日</t>
    <rPh sb="0" eb="2">
      <t>テンキョ</t>
    </rPh>
    <rPh sb="2" eb="3">
      <t>ビ</t>
    </rPh>
    <phoneticPr fontId="3"/>
  </si>
  <si>
    <t>更新月（０円でも記入）</t>
    <rPh sb="0" eb="2">
      <t>コウシン</t>
    </rPh>
    <rPh sb="2" eb="3">
      <t>ツキ</t>
    </rPh>
    <phoneticPr fontId="3"/>
  </si>
  <si>
    <t>変更</t>
    <rPh sb="0" eb="2">
      <t>ヘンコウ</t>
    </rPh>
    <phoneticPr fontId="3"/>
  </si>
  <si>
    <t>転居月</t>
    <rPh sb="0" eb="2">
      <t>テンキョ</t>
    </rPh>
    <rPh sb="2" eb="3">
      <t>ツキ</t>
    </rPh>
    <phoneticPr fontId="3"/>
  </si>
  <si>
    <t>備考欄</t>
    <rPh sb="0" eb="2">
      <t>ビコウ</t>
    </rPh>
    <rPh sb="2" eb="3">
      <t>ラン</t>
    </rPh>
    <phoneticPr fontId="3"/>
  </si>
  <si>
    <t>・補助対象者が全員記載されているか
・記載が漏れている月はないか
・本人負担額や日割り計算に誤りはないか</t>
    <rPh sb="1" eb="3">
      <t>ホジョ</t>
    </rPh>
    <rPh sb="3" eb="5">
      <t>タイショウ</t>
    </rPh>
    <rPh sb="5" eb="6">
      <t>シャ</t>
    </rPh>
    <rPh sb="7" eb="9">
      <t>ゼンイン</t>
    </rPh>
    <rPh sb="9" eb="11">
      <t>キサイ</t>
    </rPh>
    <rPh sb="19" eb="21">
      <t>キサイ</t>
    </rPh>
    <rPh sb="21" eb="22">
      <t>モ</t>
    </rPh>
    <rPh sb="26" eb="27">
      <t>ツキ</t>
    </rPh>
    <rPh sb="34" eb="36">
      <t>ホンニン</t>
    </rPh>
    <rPh sb="35" eb="37">
      <t>フタン</t>
    </rPh>
    <rPh sb="37" eb="38">
      <t>ガク</t>
    </rPh>
    <rPh sb="39" eb="41">
      <t>ヒワ</t>
    </rPh>
    <rPh sb="42" eb="44">
      <t>ケイサン</t>
    </rPh>
    <rPh sb="45" eb="46">
      <t>アヤマ</t>
    </rPh>
    <phoneticPr fontId="3"/>
  </si>
  <si>
    <t>　　年　　　月　　　日</t>
    <rPh sb="2" eb="3">
      <t>ネン</t>
    </rPh>
    <rPh sb="6" eb="7">
      <t>ガツ</t>
    </rPh>
    <rPh sb="10" eb="11">
      <t>ニチ</t>
    </rPh>
    <phoneticPr fontId="3"/>
  </si>
  <si>
    <t>令和</t>
    <rPh sb="0" eb="2">
      <t>レイワ</t>
    </rPh>
    <phoneticPr fontId="3"/>
  </si>
  <si>
    <r>
      <t>補助開始日以降に</t>
    </r>
    <r>
      <rPr>
        <b/>
        <sz val="11"/>
        <color rgb="FFFF0000"/>
        <rFont val="ＭＳ Ｐゴシック"/>
        <family val="3"/>
        <charset val="128"/>
        <scheme val="minor"/>
      </rPr>
      <t>年度内</t>
    </r>
    <r>
      <rPr>
        <sz val="11"/>
        <color rgb="FFFF0000"/>
        <rFont val="ＭＳ Ｐゴシック"/>
        <family val="3"/>
        <charset val="128"/>
        <scheme val="minor"/>
      </rPr>
      <t>で　　・不動産の契約更新があった（ある予定）
　　　　　　　　　　　　　　　　　　　　　・転居した（転居後も補助対象の場合）
　　　　　　　　　　　　　　　　　　　　　・家賃や本人負担額に変更があった
　　　　　　　　　　↓↓↓↓↓↓↓↓↓↓↓↓↓↓↓↓</t>
    </r>
    <rPh sb="0" eb="2">
      <t>ホジョ</t>
    </rPh>
    <rPh sb="2" eb="4">
      <t>カイシ</t>
    </rPh>
    <rPh sb="4" eb="5">
      <t>ビ</t>
    </rPh>
    <rPh sb="5" eb="7">
      <t>イコウ</t>
    </rPh>
    <rPh sb="8" eb="9">
      <t>ネン</t>
    </rPh>
    <rPh sb="9" eb="10">
      <t>ド</t>
    </rPh>
    <rPh sb="10" eb="11">
      <t>ナイ</t>
    </rPh>
    <rPh sb="15" eb="18">
      <t>フドウサン</t>
    </rPh>
    <rPh sb="19" eb="21">
      <t>ケイヤク</t>
    </rPh>
    <rPh sb="21" eb="23">
      <t>コウシン</t>
    </rPh>
    <rPh sb="30" eb="32">
      <t>ヨテイ</t>
    </rPh>
    <rPh sb="56" eb="58">
      <t>テンキョ</t>
    </rPh>
    <rPh sb="61" eb="63">
      <t>テンキョ</t>
    </rPh>
    <rPh sb="63" eb="64">
      <t>ゴ</t>
    </rPh>
    <rPh sb="65" eb="67">
      <t>ホジョ</t>
    </rPh>
    <rPh sb="67" eb="69">
      <t>タイショウ</t>
    </rPh>
    <rPh sb="70" eb="72">
      <t>バアイ</t>
    </rPh>
    <rPh sb="96" eb="98">
      <t>ヤチン</t>
    </rPh>
    <rPh sb="99" eb="101">
      <t>ホンニン</t>
    </rPh>
    <rPh sb="101" eb="103">
      <t>フタン</t>
    </rPh>
    <rPh sb="103" eb="104">
      <t>ガク</t>
    </rPh>
    <rPh sb="105" eb="107">
      <t>ヘンコウ</t>
    </rPh>
    <phoneticPr fontId="3"/>
  </si>
  <si>
    <t>市外宿舎が必要な理由書
※物件が市外の場合に添付が必要</t>
    <rPh sb="13" eb="15">
      <t>ブッケン</t>
    </rPh>
    <rPh sb="16" eb="18">
      <t>シガイ</t>
    </rPh>
    <rPh sb="19" eb="21">
      <t>バアイ</t>
    </rPh>
    <phoneticPr fontId="3"/>
  </si>
  <si>
    <t>　</t>
  </si>
  <si>
    <t>様式第１２号別紙１</t>
    <rPh sb="0" eb="2">
      <t>ヨウシキ</t>
    </rPh>
    <rPh sb="2" eb="3">
      <t>ダイ</t>
    </rPh>
    <rPh sb="5" eb="6">
      <t>ゴウ</t>
    </rPh>
    <rPh sb="6" eb="8">
      <t>ベッシ</t>
    </rPh>
    <phoneticPr fontId="3"/>
  </si>
  <si>
    <t>千葉市保育士等宿舎借り上げ支援事業実績報告書</t>
    <rPh sb="0" eb="3">
      <t>チバシ</t>
    </rPh>
    <rPh sb="3" eb="6">
      <t>ホイクシ</t>
    </rPh>
    <rPh sb="6" eb="7">
      <t>トウ</t>
    </rPh>
    <rPh sb="7" eb="9">
      <t>シュクシャ</t>
    </rPh>
    <rPh sb="9" eb="10">
      <t>カ</t>
    </rPh>
    <rPh sb="11" eb="12">
      <t>ア</t>
    </rPh>
    <rPh sb="13" eb="15">
      <t>シエン</t>
    </rPh>
    <rPh sb="15" eb="17">
      <t>ジギョウ</t>
    </rPh>
    <rPh sb="17" eb="19">
      <t>ジッセキ</t>
    </rPh>
    <rPh sb="19" eb="22">
      <t>ホウコクショ</t>
    </rPh>
    <phoneticPr fontId="3"/>
  </si>
  <si>
    <t>補助開始日</t>
    <rPh sb="0" eb="2">
      <t>ホジョ</t>
    </rPh>
    <rPh sb="2" eb="4">
      <t>カイシ</t>
    </rPh>
    <rPh sb="4" eb="5">
      <t>ニチ</t>
    </rPh>
    <phoneticPr fontId="3"/>
  </si>
  <si>
    <t>補助終了日</t>
    <rPh sb="0" eb="2">
      <t>ホジョ</t>
    </rPh>
    <rPh sb="2" eb="4">
      <t>シュウリョウ</t>
    </rPh>
    <rPh sb="4" eb="5">
      <t>ニチ</t>
    </rPh>
    <phoneticPr fontId="3"/>
  </si>
  <si>
    <t>様式第１２号別紙２</t>
    <rPh sb="0" eb="2">
      <t>ヨウシキ</t>
    </rPh>
    <rPh sb="2" eb="3">
      <t>ダイ</t>
    </rPh>
    <rPh sb="5" eb="6">
      <t>ゴウ</t>
    </rPh>
    <rPh sb="6" eb="8">
      <t>ベッシ</t>
    </rPh>
    <phoneticPr fontId="3"/>
  </si>
  <si>
    <t>千葉市保育士等宿舎借り上げ支援事業　収支決算書</t>
    <rPh sb="0" eb="3">
      <t>チバシ</t>
    </rPh>
    <rPh sb="3" eb="6">
      <t>ホイクシ</t>
    </rPh>
    <rPh sb="6" eb="7">
      <t>トウ</t>
    </rPh>
    <rPh sb="7" eb="9">
      <t>シュクシャ</t>
    </rPh>
    <rPh sb="9" eb="10">
      <t>カ</t>
    </rPh>
    <rPh sb="11" eb="12">
      <t>ア</t>
    </rPh>
    <rPh sb="13" eb="15">
      <t>シエン</t>
    </rPh>
    <rPh sb="15" eb="17">
      <t>ジギョウ</t>
    </rPh>
    <rPh sb="18" eb="20">
      <t>シュウシ</t>
    </rPh>
    <rPh sb="20" eb="22">
      <t>ケッサン</t>
    </rPh>
    <rPh sb="22" eb="23">
      <t>ショ</t>
    </rPh>
    <phoneticPr fontId="3"/>
  </si>
  <si>
    <t>決算額</t>
    <rPh sb="0" eb="2">
      <t>ケッサン</t>
    </rPh>
    <rPh sb="2" eb="3">
      <t>ガク</t>
    </rPh>
    <phoneticPr fontId="3"/>
  </si>
  <si>
    <t>（注１）決算額については、年度に係る合計額を記入のこと。年度途中に事業を開始した場合は事業開始月から年度末月まで。</t>
    <phoneticPr fontId="3"/>
  </si>
  <si>
    <t>様式第１２号</t>
    <phoneticPr fontId="4"/>
  </si>
  <si>
    <t>年</t>
    <rPh sb="0" eb="1">
      <t>ネン</t>
    </rPh>
    <phoneticPr fontId="4"/>
  </si>
  <si>
    <t>月</t>
    <rPh sb="0" eb="1">
      <t>ツキ</t>
    </rPh>
    <phoneticPr fontId="4"/>
  </si>
  <si>
    <t>日</t>
    <rPh sb="0" eb="1">
      <t>ヒ</t>
    </rPh>
    <phoneticPr fontId="4"/>
  </si>
  <si>
    <t>千葉市保育士等宿舎借り上げ支援事業補助金実績報告書</t>
    <rPh sb="0" eb="3">
      <t>チバシ</t>
    </rPh>
    <rPh sb="6" eb="7">
      <t>トウ</t>
    </rPh>
    <rPh sb="20" eb="22">
      <t>ジッセキ</t>
    </rPh>
    <rPh sb="22" eb="25">
      <t>ホウコクショ</t>
    </rPh>
    <phoneticPr fontId="4"/>
  </si>
  <si>
    <t>法人所在地</t>
    <rPh sb="0" eb="2">
      <t>ホウジン</t>
    </rPh>
    <rPh sb="2" eb="5">
      <t>ショザイチ</t>
    </rPh>
    <phoneticPr fontId="4"/>
  </si>
  <si>
    <t>法人名</t>
    <rPh sb="0" eb="2">
      <t>ホウジン</t>
    </rPh>
    <rPh sb="2" eb="3">
      <t>メイ</t>
    </rPh>
    <phoneticPr fontId="4"/>
  </si>
  <si>
    <t>代表者職氏名</t>
    <rPh sb="0" eb="2">
      <t>ダイヒョウ</t>
    </rPh>
    <rPh sb="2" eb="3">
      <t>シャ</t>
    </rPh>
    <rPh sb="3" eb="4">
      <t>ショク</t>
    </rPh>
    <rPh sb="4" eb="6">
      <t>シメイ</t>
    </rPh>
    <phoneticPr fontId="4"/>
  </si>
  <si>
    <t>令和　　年　　月　　日付千葉市指令こ幼運第　　　号</t>
    <rPh sb="0" eb="2">
      <t>レイワ</t>
    </rPh>
    <rPh sb="4" eb="5">
      <t>ネン</t>
    </rPh>
    <rPh sb="7" eb="8">
      <t>ツキ</t>
    </rPh>
    <rPh sb="10" eb="11">
      <t>ヒ</t>
    </rPh>
    <rPh sb="11" eb="12">
      <t>ヅケ</t>
    </rPh>
    <rPh sb="12" eb="15">
      <t>チバシ</t>
    </rPh>
    <rPh sb="15" eb="17">
      <t>シレイ</t>
    </rPh>
    <rPh sb="18" eb="19">
      <t>ヨウ</t>
    </rPh>
    <rPh sb="19" eb="20">
      <t>ウン</t>
    </rPh>
    <rPh sb="20" eb="21">
      <t>ダイ</t>
    </rPh>
    <rPh sb="24" eb="25">
      <t>ゴウ</t>
    </rPh>
    <phoneticPr fontId="3"/>
  </si>
  <si>
    <t>をもって交付決定のあった、</t>
    <rPh sb="4" eb="6">
      <t>コウフ</t>
    </rPh>
    <rPh sb="6" eb="8">
      <t>ケッテイ</t>
    </rPh>
    <phoneticPr fontId="3"/>
  </si>
  <si>
    <t>千葉市保育士等宿舎借り上げ支援事業補助金に関する事業報告及び収支決算について、次のとおり報告します。</t>
    <rPh sb="0" eb="3">
      <t>チバシ</t>
    </rPh>
    <rPh sb="3" eb="6">
      <t>ホイクシ</t>
    </rPh>
    <rPh sb="6" eb="7">
      <t>トウ</t>
    </rPh>
    <rPh sb="7" eb="9">
      <t>シュクシャ</t>
    </rPh>
    <rPh sb="9" eb="10">
      <t>カ</t>
    </rPh>
    <rPh sb="11" eb="12">
      <t>ア</t>
    </rPh>
    <rPh sb="13" eb="15">
      <t>シエン</t>
    </rPh>
    <rPh sb="15" eb="17">
      <t>ジギョウ</t>
    </rPh>
    <rPh sb="17" eb="20">
      <t>ホジョキン</t>
    </rPh>
    <rPh sb="21" eb="22">
      <t>カン</t>
    </rPh>
    <rPh sb="24" eb="26">
      <t>ジギョウ</t>
    </rPh>
    <rPh sb="26" eb="28">
      <t>ホウコク</t>
    </rPh>
    <rPh sb="28" eb="29">
      <t>オヨ</t>
    </rPh>
    <rPh sb="30" eb="32">
      <t>シュウシ</t>
    </rPh>
    <rPh sb="32" eb="34">
      <t>ケッサン</t>
    </rPh>
    <rPh sb="39" eb="40">
      <t>ツギ</t>
    </rPh>
    <rPh sb="44" eb="46">
      <t>ホウコク</t>
    </rPh>
    <phoneticPr fontId="3"/>
  </si>
  <si>
    <t>１　交付決定額</t>
    <rPh sb="2" eb="4">
      <t>コウフ</t>
    </rPh>
    <rPh sb="4" eb="6">
      <t>ケッテイ</t>
    </rPh>
    <rPh sb="6" eb="7">
      <t>ガク</t>
    </rPh>
    <phoneticPr fontId="4"/>
  </si>
  <si>
    <t>２　決算額</t>
    <rPh sb="2" eb="4">
      <t>ケッサン</t>
    </rPh>
    <rPh sb="4" eb="5">
      <t>ガク</t>
    </rPh>
    <phoneticPr fontId="4"/>
  </si>
  <si>
    <t>３　差額</t>
    <rPh sb="2" eb="4">
      <t>サガク</t>
    </rPh>
    <phoneticPr fontId="3"/>
  </si>
  <si>
    <t>　(1) 千葉市保育士等宿舎借り上げ支援事業実績報告書（様式第１２号別紙１）</t>
    <rPh sb="5" eb="8">
      <t>チバシ</t>
    </rPh>
    <rPh sb="8" eb="11">
      <t>ホイクシ</t>
    </rPh>
    <rPh sb="11" eb="12">
      <t>トウ</t>
    </rPh>
    <rPh sb="12" eb="14">
      <t>シュクシャ</t>
    </rPh>
    <rPh sb="14" eb="15">
      <t>カ</t>
    </rPh>
    <rPh sb="16" eb="17">
      <t>ア</t>
    </rPh>
    <rPh sb="18" eb="20">
      <t>シエン</t>
    </rPh>
    <rPh sb="20" eb="22">
      <t>ジギョウ</t>
    </rPh>
    <rPh sb="22" eb="24">
      <t>ジッセキ</t>
    </rPh>
    <rPh sb="24" eb="27">
      <t>ホウコクショ</t>
    </rPh>
    <rPh sb="28" eb="30">
      <t>ヨウシキ</t>
    </rPh>
    <rPh sb="30" eb="31">
      <t>ダイ</t>
    </rPh>
    <rPh sb="33" eb="34">
      <t>ゴウ</t>
    </rPh>
    <rPh sb="34" eb="36">
      <t>ベッシ</t>
    </rPh>
    <phoneticPr fontId="4"/>
  </si>
  <si>
    <t>　(2) 千葉市保育士等宿舎借り上げ支援事業収支決算書（様式第１２号別紙２）</t>
    <rPh sb="5" eb="8">
      <t>チバシ</t>
    </rPh>
    <rPh sb="8" eb="11">
      <t>ホイクシ</t>
    </rPh>
    <rPh sb="11" eb="12">
      <t>トウ</t>
    </rPh>
    <rPh sb="12" eb="14">
      <t>シュクシャ</t>
    </rPh>
    <rPh sb="14" eb="15">
      <t>カ</t>
    </rPh>
    <rPh sb="16" eb="17">
      <t>ア</t>
    </rPh>
    <rPh sb="18" eb="20">
      <t>シエン</t>
    </rPh>
    <rPh sb="20" eb="22">
      <t>ジギョウ</t>
    </rPh>
    <rPh sb="24" eb="27">
      <t>ケッサンショ</t>
    </rPh>
    <rPh sb="28" eb="30">
      <t>ヨウシキ</t>
    </rPh>
    <rPh sb="30" eb="31">
      <t>ダイ</t>
    </rPh>
    <rPh sb="33" eb="34">
      <t>ゴウ</t>
    </rPh>
    <rPh sb="34" eb="36">
      <t>ベッシ</t>
    </rPh>
    <phoneticPr fontId="4"/>
  </si>
  <si>
    <t>　(3) 入居保育士等負担額確認書</t>
    <rPh sb="5" eb="7">
      <t>ニュウキョ</t>
    </rPh>
    <rPh sb="7" eb="10">
      <t>ホイクシ</t>
    </rPh>
    <rPh sb="10" eb="11">
      <t>トウ</t>
    </rPh>
    <rPh sb="11" eb="13">
      <t>フタン</t>
    </rPh>
    <rPh sb="13" eb="14">
      <t>ガク</t>
    </rPh>
    <rPh sb="14" eb="16">
      <t>カクニン</t>
    </rPh>
    <rPh sb="16" eb="17">
      <t>ショ</t>
    </rPh>
    <phoneticPr fontId="4"/>
  </si>
  <si>
    <t>　(4) 入居保育士等の住民票の写し（借り上げた宿舎に居住していることが
　　　わかるものであり、提出日より３か月以内に発行されたものに限る。）</t>
    <rPh sb="5" eb="7">
      <t>ニュウキョ</t>
    </rPh>
    <rPh sb="7" eb="10">
      <t>ホイクシ</t>
    </rPh>
    <rPh sb="10" eb="11">
      <t>トウ</t>
    </rPh>
    <rPh sb="12" eb="15">
      <t>ジュウミンヒョウ</t>
    </rPh>
    <rPh sb="16" eb="17">
      <t>ウツ</t>
    </rPh>
    <rPh sb="19" eb="20">
      <t>カ</t>
    </rPh>
    <rPh sb="21" eb="22">
      <t>ア</t>
    </rPh>
    <rPh sb="24" eb="26">
      <t>シュクシャ</t>
    </rPh>
    <rPh sb="27" eb="29">
      <t>キョジュウ</t>
    </rPh>
    <rPh sb="49" eb="51">
      <t>テイシュツ</t>
    </rPh>
    <rPh sb="51" eb="52">
      <t>ビ</t>
    </rPh>
    <rPh sb="56" eb="57">
      <t>ゲツ</t>
    </rPh>
    <rPh sb="57" eb="59">
      <t>イナイ</t>
    </rPh>
    <rPh sb="60" eb="62">
      <t>ハッコウ</t>
    </rPh>
    <rPh sb="68" eb="69">
      <t>カギ</t>
    </rPh>
    <phoneticPr fontId="4"/>
  </si>
  <si>
    <t>　(5) 入居保育士等の給与明細書（補助対象月分すべて）</t>
    <rPh sb="5" eb="7">
      <t>ニュウキョ</t>
    </rPh>
    <rPh sb="7" eb="10">
      <t>ホイクシ</t>
    </rPh>
    <rPh sb="10" eb="11">
      <t>トウ</t>
    </rPh>
    <rPh sb="12" eb="14">
      <t>キュウヨ</t>
    </rPh>
    <rPh sb="14" eb="17">
      <t>メイサイショ</t>
    </rPh>
    <rPh sb="18" eb="20">
      <t>ホジョ</t>
    </rPh>
    <rPh sb="20" eb="22">
      <t>タイショウ</t>
    </rPh>
    <rPh sb="22" eb="23">
      <t>ヅキ</t>
    </rPh>
    <rPh sb="23" eb="24">
      <t>ブン</t>
    </rPh>
    <phoneticPr fontId="4"/>
  </si>
  <si>
    <t>　(6) 物件借り上げに係る経費支払書（領収書等）</t>
    <rPh sb="5" eb="7">
      <t>ブッケン</t>
    </rPh>
    <rPh sb="7" eb="8">
      <t>カ</t>
    </rPh>
    <rPh sb="9" eb="10">
      <t>ア</t>
    </rPh>
    <rPh sb="12" eb="13">
      <t>カカ</t>
    </rPh>
    <rPh sb="14" eb="16">
      <t>ケイヒ</t>
    </rPh>
    <rPh sb="16" eb="18">
      <t>シハライ</t>
    </rPh>
    <rPh sb="18" eb="19">
      <t>ショ</t>
    </rPh>
    <rPh sb="20" eb="23">
      <t>リョウシュウショ</t>
    </rPh>
    <rPh sb="23" eb="24">
      <t>トウ</t>
    </rPh>
    <phoneticPr fontId="4"/>
  </si>
  <si>
    <t>様式第１４号</t>
    <phoneticPr fontId="4"/>
  </si>
  <si>
    <t>支払日</t>
    <rPh sb="0" eb="2">
      <t>シハライ</t>
    </rPh>
    <rPh sb="2" eb="3">
      <t>ビ</t>
    </rPh>
    <phoneticPr fontId="3"/>
  </si>
  <si>
    <t>支払額</t>
    <rPh sb="0" eb="2">
      <t>シハライ</t>
    </rPh>
    <rPh sb="2" eb="3">
      <t>ガク</t>
    </rPh>
    <phoneticPr fontId="3"/>
  </si>
  <si>
    <t>１回目</t>
    <rPh sb="1" eb="3">
      <t>カイメ</t>
    </rPh>
    <phoneticPr fontId="3"/>
  </si>
  <si>
    <t>２回目</t>
    <rPh sb="1" eb="3">
      <t>カイメ</t>
    </rPh>
    <phoneticPr fontId="3"/>
  </si>
  <si>
    <t>３回目</t>
    <rPh sb="1" eb="3">
      <t>カイメ</t>
    </rPh>
    <phoneticPr fontId="3"/>
  </si>
  <si>
    <t>千葉市保育士等宿舎借り上げ支援事業補助金交付請求書</t>
    <rPh sb="20" eb="22">
      <t>コウフ</t>
    </rPh>
    <phoneticPr fontId="3"/>
  </si>
  <si>
    <t>付千葉市達こ幼運第</t>
    <rPh sb="0" eb="1">
      <t>ツケ</t>
    </rPh>
    <rPh sb="1" eb="4">
      <t>チバシ</t>
    </rPh>
    <rPh sb="4" eb="5">
      <t>タツ</t>
    </rPh>
    <rPh sb="6" eb="8">
      <t>ヨウ</t>
    </rPh>
    <rPh sb="8" eb="9">
      <t>ダイ</t>
    </rPh>
    <phoneticPr fontId="3"/>
  </si>
  <si>
    <t>で交付確定を受けた、千葉</t>
    <rPh sb="1" eb="3">
      <t>コウフ</t>
    </rPh>
    <rPh sb="3" eb="5">
      <t>カクテイ</t>
    </rPh>
    <rPh sb="6" eb="7">
      <t>ウ</t>
    </rPh>
    <rPh sb="10" eb="12">
      <t>チバ</t>
    </rPh>
    <phoneticPr fontId="3"/>
  </si>
  <si>
    <t>市保育士等宿舎借り上げ支援事業補助金について、千葉市保育士等宿舎借り上げ支援事業補助金交付要綱第１７条の規定により、下記のとおり請求します。</t>
    <rPh sb="0" eb="1">
      <t>シ</t>
    </rPh>
    <phoneticPr fontId="3"/>
  </si>
  <si>
    <t>千葉市保育士等宿舎借り上げ支援事業補助金　支出金精算書（概算払）</t>
    <rPh sb="21" eb="23">
      <t>シシュツ</t>
    </rPh>
    <rPh sb="23" eb="24">
      <t>キン</t>
    </rPh>
    <rPh sb="24" eb="26">
      <t>セイサン</t>
    </rPh>
    <rPh sb="26" eb="27">
      <t>ショ</t>
    </rPh>
    <rPh sb="28" eb="30">
      <t>ガイサン</t>
    </rPh>
    <rPh sb="30" eb="31">
      <t>バラ</t>
    </rPh>
    <phoneticPr fontId="3"/>
  </si>
  <si>
    <t>　千葉市保育士等宿舎借り上げ支援事業補助金について、下記のとおり精算します。</t>
    <rPh sb="1" eb="4">
      <t>チバシ</t>
    </rPh>
    <rPh sb="4" eb="6">
      <t>ホイク</t>
    </rPh>
    <rPh sb="6" eb="7">
      <t>シ</t>
    </rPh>
    <rPh sb="7" eb="8">
      <t>トウ</t>
    </rPh>
    <rPh sb="8" eb="10">
      <t>シュクシャ</t>
    </rPh>
    <rPh sb="10" eb="11">
      <t>カ</t>
    </rPh>
    <rPh sb="12" eb="13">
      <t>ア</t>
    </rPh>
    <rPh sb="14" eb="16">
      <t>シエン</t>
    </rPh>
    <rPh sb="16" eb="18">
      <t>ジギョウ</t>
    </rPh>
    <rPh sb="18" eb="21">
      <t>ホジョキン</t>
    </rPh>
    <rPh sb="26" eb="28">
      <t>カキ</t>
    </rPh>
    <rPh sb="32" eb="34">
      <t>セイサン</t>
    </rPh>
    <phoneticPr fontId="3"/>
  </si>
  <si>
    <t>交付(受領)年月日</t>
    <rPh sb="0" eb="2">
      <t>コウフ</t>
    </rPh>
    <rPh sb="3" eb="5">
      <t>ジュリョウ</t>
    </rPh>
    <rPh sb="6" eb="9">
      <t>ネンガッピ</t>
    </rPh>
    <phoneticPr fontId="3"/>
  </si>
  <si>
    <t>①既交付額</t>
    <rPh sb="1" eb="2">
      <t>キ</t>
    </rPh>
    <rPh sb="2" eb="4">
      <t>コウフ</t>
    </rPh>
    <rPh sb="4" eb="5">
      <t>ガク</t>
    </rPh>
    <phoneticPr fontId="3"/>
  </si>
  <si>
    <t>②精算額(＝実績額)</t>
    <rPh sb="1" eb="4">
      <t>セイサンガク</t>
    </rPh>
    <rPh sb="6" eb="9">
      <t>ジッセキガク</t>
    </rPh>
    <phoneticPr fontId="3"/>
  </si>
  <si>
    <t>③差額　(②-①)</t>
    <rPh sb="1" eb="3">
      <t>サガク</t>
    </rPh>
    <phoneticPr fontId="3"/>
  </si>
  <si>
    <t>追給額(ﾏｲﾅｽの場合は戻入額)</t>
    <rPh sb="0" eb="2">
      <t>ツイキュウ</t>
    </rPh>
    <rPh sb="2" eb="3">
      <t>ガク</t>
    </rPh>
    <rPh sb="9" eb="11">
      <t>バアイ</t>
    </rPh>
    <rPh sb="12" eb="14">
      <t>レイニュウ</t>
    </rPh>
    <rPh sb="14" eb="15">
      <t>ガク</t>
    </rPh>
    <phoneticPr fontId="3"/>
  </si>
  <si>
    <t>4</t>
    <phoneticPr fontId="3"/>
  </si>
  <si>
    <t>3</t>
    <phoneticPr fontId="3"/>
  </si>
  <si>
    <t>31</t>
    <phoneticPr fontId="3"/>
  </si>
  <si>
    <t>年度当初における経過措置対象者チェック（当てはまるものはプルダウンから○を選択）</t>
    <rPh sb="0" eb="2">
      <t>ネンド</t>
    </rPh>
    <rPh sb="2" eb="4">
      <t>トウショ</t>
    </rPh>
    <rPh sb="8" eb="10">
      <t>ケイカ</t>
    </rPh>
    <rPh sb="10" eb="12">
      <t>ソチ</t>
    </rPh>
    <rPh sb="12" eb="15">
      <t>タイショウシャ</t>
    </rPh>
    <rPh sb="20" eb="21">
      <t>ア</t>
    </rPh>
    <rPh sb="37" eb="39">
      <t>センタク</t>
    </rPh>
    <phoneticPr fontId="3"/>
  </si>
  <si>
    <r>
      <t>転居</t>
    </r>
    <r>
      <rPr>
        <sz val="11"/>
        <color theme="1"/>
        <rFont val="メイリオ"/>
        <family val="3"/>
        <charset val="128"/>
      </rPr>
      <t>（</t>
    </r>
    <r>
      <rPr>
        <b/>
        <sz val="11"/>
        <color theme="1"/>
        <rFont val="メイリオ"/>
        <family val="3"/>
        <charset val="128"/>
      </rPr>
      <t>年度内</t>
    </r>
    <r>
      <rPr>
        <sz val="11"/>
        <color theme="1"/>
        <rFont val="メイリオ"/>
        <family val="3"/>
        <charset val="128"/>
      </rPr>
      <t>に転居し、転居後も補助対象の場合のみ記入）</t>
    </r>
    <rPh sb="0" eb="2">
      <t>テンキョ</t>
    </rPh>
    <rPh sb="3" eb="4">
      <t>ネン</t>
    </rPh>
    <rPh sb="4" eb="5">
      <t>ド</t>
    </rPh>
    <rPh sb="5" eb="6">
      <t>ナイ</t>
    </rPh>
    <rPh sb="7" eb="9">
      <t>テンキョ</t>
    </rPh>
    <rPh sb="11" eb="13">
      <t>テンキョ</t>
    </rPh>
    <rPh sb="13" eb="14">
      <t>ゴ</t>
    </rPh>
    <rPh sb="15" eb="17">
      <t>ホジョ</t>
    </rPh>
    <rPh sb="17" eb="19">
      <t>タイショウ</t>
    </rPh>
    <rPh sb="20" eb="22">
      <t>バアイ</t>
    </rPh>
    <rPh sb="24" eb="26">
      <t>キニュウ</t>
    </rPh>
    <phoneticPr fontId="3"/>
  </si>
  <si>
    <r>
      <rPr>
        <sz val="11"/>
        <color theme="1"/>
        <rFont val="メイリオ"/>
        <family val="3"/>
        <charset val="128"/>
      </rPr>
      <t xml:space="preserve">家賃や本人負担額に変更
</t>
    </r>
    <r>
      <rPr>
        <sz val="9"/>
        <color theme="1"/>
        <rFont val="メイリオ"/>
        <family val="3"/>
        <charset val="128"/>
      </rPr>
      <t xml:space="preserve">（契約更新による家賃の増減や本人負担額に変更がある場合等に記入）
</t>
    </r>
    <r>
      <rPr>
        <sz val="10"/>
        <color theme="1"/>
        <rFont val="メイリオ"/>
        <family val="3"/>
        <charset val="128"/>
      </rPr>
      <t>（どれか１つでも変わったら</t>
    </r>
    <r>
      <rPr>
        <b/>
        <sz val="10"/>
        <color theme="1"/>
        <rFont val="メイリオ"/>
        <family val="3"/>
        <charset val="128"/>
      </rPr>
      <t>全部の欄の入力が必要</t>
    </r>
    <r>
      <rPr>
        <sz val="10"/>
        <color theme="1"/>
        <rFont val="メイリオ"/>
        <family val="3"/>
        <charset val="128"/>
      </rPr>
      <t>です）</t>
    </r>
    <rPh sb="0" eb="2">
      <t>ヤチン</t>
    </rPh>
    <rPh sb="3" eb="5">
      <t>ホンニン</t>
    </rPh>
    <rPh sb="5" eb="7">
      <t>フタン</t>
    </rPh>
    <rPh sb="7" eb="8">
      <t>ガク</t>
    </rPh>
    <rPh sb="9" eb="11">
      <t>ヘンコウ</t>
    </rPh>
    <rPh sb="13" eb="15">
      <t>ケイヤク</t>
    </rPh>
    <rPh sb="15" eb="17">
      <t>コウシン</t>
    </rPh>
    <rPh sb="20" eb="22">
      <t>ヤチン</t>
    </rPh>
    <rPh sb="23" eb="25">
      <t>ゾウゲン</t>
    </rPh>
    <rPh sb="26" eb="28">
      <t>ホンニン</t>
    </rPh>
    <rPh sb="28" eb="30">
      <t>フタン</t>
    </rPh>
    <rPh sb="30" eb="31">
      <t>ガク</t>
    </rPh>
    <rPh sb="32" eb="34">
      <t>ヘンコウ</t>
    </rPh>
    <rPh sb="37" eb="39">
      <t>バアイ</t>
    </rPh>
    <rPh sb="39" eb="40">
      <t>ナド</t>
    </rPh>
    <rPh sb="41" eb="43">
      <t>キニュウ</t>
    </rPh>
    <rPh sb="53" eb="54">
      <t>カ</t>
    </rPh>
    <rPh sb="58" eb="60">
      <t>ゼンブ</t>
    </rPh>
    <rPh sb="61" eb="62">
      <t>ラン</t>
    </rPh>
    <rPh sb="63" eb="65">
      <t>ニュウリョク</t>
    </rPh>
    <rPh sb="66" eb="68">
      <t>ヒツヨウ</t>
    </rPh>
    <phoneticPr fontId="3"/>
  </si>
  <si>
    <t>←当エクセルファイルの「【様式１】当初申請書（自動計算）」シート</t>
    <rPh sb="1" eb="2">
      <t>トウ</t>
    </rPh>
    <phoneticPr fontId="3"/>
  </si>
  <si>
    <t>←当エクセルファイルの「【様式２】計画書（自動計算）（当初）」シート</t>
    <phoneticPr fontId="3"/>
  </si>
  <si>
    <t>←当エクセルファイルの「日割計算表パターン①」もしくは「日割計算表パターン②」シート</t>
    <phoneticPr fontId="3"/>
  </si>
  <si>
    <t>←当エクセルファイルの「【様式３】収支予算書（自動計算）（当初）」シート</t>
    <phoneticPr fontId="3"/>
  </si>
  <si>
    <t>←別のエクセルファイルに様式があります</t>
    <rPh sb="1" eb="2">
      <t>ベツ</t>
    </rPh>
    <rPh sb="12" eb="14">
      <t>ヨウシキ</t>
    </rPh>
    <phoneticPr fontId="3"/>
  </si>
  <si>
    <t>←別のエクセルファイルに様式があります</t>
    <phoneticPr fontId="3"/>
  </si>
  <si>
    <t>←別のワードファイルに様式があります</t>
    <phoneticPr fontId="3"/>
  </si>
  <si>
    <t>←コピーでもOKです</t>
    <phoneticPr fontId="3"/>
  </si>
  <si>
    <r>
      <t>補助対象保育士等の保育士証等の写し</t>
    </r>
    <r>
      <rPr>
        <sz val="11"/>
        <color theme="1"/>
        <rFont val="メイリオ"/>
        <family val="3"/>
        <charset val="128"/>
      </rPr>
      <t xml:space="preserve">
※新卒の方で、保育士証が未達の場合は保育士登録済通知書の写し</t>
    </r>
    <rPh sb="18" eb="20">
      <t>シンソツ</t>
    </rPh>
    <rPh sb="21" eb="22">
      <t>カタ</t>
    </rPh>
    <rPh sb="24" eb="27">
      <t>ホイクシ</t>
    </rPh>
    <rPh sb="27" eb="28">
      <t>ショウ</t>
    </rPh>
    <rPh sb="29" eb="31">
      <t>ミタツ</t>
    </rPh>
    <rPh sb="32" eb="34">
      <t>バアイ</t>
    </rPh>
    <rPh sb="35" eb="38">
      <t>ホイクシ</t>
    </rPh>
    <rPh sb="38" eb="40">
      <t>トウロク</t>
    </rPh>
    <rPh sb="40" eb="41">
      <t>スミ</t>
    </rPh>
    <rPh sb="41" eb="43">
      <t>ツウチ</t>
    </rPh>
    <rPh sb="43" eb="44">
      <t>ショ</t>
    </rPh>
    <rPh sb="45" eb="46">
      <t>ウツ</t>
    </rPh>
    <phoneticPr fontId="3"/>
  </si>
  <si>
    <t>←概算払いは、７月、１０月、１月頃を予定しており、残額を実績報告後の５月中旬頃にお支払いいたします。</t>
    <rPh sb="1" eb="3">
      <t>ガイサン</t>
    </rPh>
    <rPh sb="3" eb="4">
      <t>バラ</t>
    </rPh>
    <rPh sb="8" eb="9">
      <t>ガツ</t>
    </rPh>
    <rPh sb="12" eb="13">
      <t>ガツ</t>
    </rPh>
    <rPh sb="15" eb="16">
      <t>ガツ</t>
    </rPh>
    <rPh sb="16" eb="17">
      <t>ゴロ</t>
    </rPh>
    <rPh sb="18" eb="20">
      <t>ヨテイ</t>
    </rPh>
    <rPh sb="25" eb="27">
      <t>ザンガク</t>
    </rPh>
    <rPh sb="28" eb="30">
      <t>ジッセキ</t>
    </rPh>
    <rPh sb="30" eb="32">
      <t>ホウコク</t>
    </rPh>
    <rPh sb="32" eb="33">
      <t>ゴ</t>
    </rPh>
    <rPh sb="35" eb="36">
      <t>ガツ</t>
    </rPh>
    <rPh sb="36" eb="38">
      <t>チュウジュン</t>
    </rPh>
    <rPh sb="38" eb="39">
      <t>ゴロ</t>
    </rPh>
    <rPh sb="41" eb="43">
      <t>シハラ</t>
    </rPh>
    <phoneticPr fontId="3"/>
  </si>
  <si>
    <t>←請求書は当エクセルファイルの「第１四半期分請求書」シート</t>
    <rPh sb="1" eb="4">
      <t>セイキュウショ</t>
    </rPh>
    <rPh sb="5" eb="6">
      <t>トウ</t>
    </rPh>
    <phoneticPr fontId="3"/>
  </si>
  <si>
    <t>保育士等情報（１１人目）</t>
    <rPh sb="0" eb="3">
      <t>ホイクシ</t>
    </rPh>
    <rPh sb="3" eb="4">
      <t>トウ</t>
    </rPh>
    <rPh sb="4" eb="6">
      <t>ジョウホウ</t>
    </rPh>
    <rPh sb="9" eb="10">
      <t>ニン</t>
    </rPh>
    <rPh sb="10" eb="11">
      <t>メ</t>
    </rPh>
    <phoneticPr fontId="3"/>
  </si>
  <si>
    <t>１１人目</t>
    <rPh sb="2" eb="3">
      <t>ニン</t>
    </rPh>
    <rPh sb="3" eb="4">
      <t>メ</t>
    </rPh>
    <phoneticPr fontId="3"/>
  </si>
  <si>
    <t>⑪</t>
    <phoneticPr fontId="3"/>
  </si>
  <si>
    <t>保育士等情報（１２人目）</t>
    <rPh sb="0" eb="3">
      <t>ホイクシ</t>
    </rPh>
    <rPh sb="3" eb="4">
      <t>トウ</t>
    </rPh>
    <rPh sb="4" eb="6">
      <t>ジョウホウ</t>
    </rPh>
    <rPh sb="9" eb="10">
      <t>ニン</t>
    </rPh>
    <rPh sb="10" eb="11">
      <t>メ</t>
    </rPh>
    <phoneticPr fontId="3"/>
  </si>
  <si>
    <t>⑫</t>
    <phoneticPr fontId="3"/>
  </si>
  <si>
    <t>第１四半期分請求書
※下の欄で概算払いを希望した園のみ必要</t>
    <rPh sb="11" eb="12">
      <t>シタ</t>
    </rPh>
    <rPh sb="13" eb="14">
      <t>ラン</t>
    </rPh>
    <rPh sb="15" eb="17">
      <t>ガイサン</t>
    </rPh>
    <rPh sb="17" eb="18">
      <t>バラ</t>
    </rPh>
    <rPh sb="20" eb="22">
      <t>キボウ</t>
    </rPh>
    <rPh sb="24" eb="25">
      <t>エン</t>
    </rPh>
    <rPh sb="27" eb="29">
      <t>ヒツヨウ</t>
    </rPh>
    <phoneticPr fontId="3"/>
  </si>
  <si>
    <t>←当エクセルファイルの「第１四半期分請求書」シート</t>
    <phoneticPr fontId="3"/>
  </si>
  <si>
    <r>
      <rPr>
        <b/>
        <sz val="12"/>
        <rFont val="ＭＳ Ｐゴシック"/>
        <family val="3"/>
        <charset val="128"/>
        <scheme val="minor"/>
      </rPr>
      <t>・年度終了後の確定払いの場合は提出不要です。</t>
    </r>
    <r>
      <rPr>
        <sz val="12"/>
        <rFont val="ＭＳ Ｐゴシック"/>
        <family val="3"/>
        <charset val="128"/>
        <scheme val="minor"/>
      </rPr>
      <t xml:space="preserve">
・７月１日時点の法人所在地、法人名、代表者職氏名をご記載
　ください。
・補助金事務の委任状を提出している法人様につきましては、
　委任先の情報を記入してください。</t>
    </r>
    <rPh sb="12" eb="14">
      <t>バアイ</t>
    </rPh>
    <rPh sb="28" eb="30">
      <t>ジテン</t>
    </rPh>
    <rPh sb="49" eb="51">
      <t>キサイ</t>
    </rPh>
    <phoneticPr fontId="3"/>
  </si>
  <si>
    <t>代表者氏名</t>
    <rPh sb="0" eb="3">
      <t>ダイヒョウシャ</t>
    </rPh>
    <rPh sb="3" eb="5">
      <t>シメイ</t>
    </rPh>
    <phoneticPr fontId="3"/>
  </si>
  <si>
    <t>代表者職名</t>
    <rPh sb="0" eb="3">
      <t>ダイヒョウシャ</t>
    </rPh>
    <rPh sb="3" eb="4">
      <t>ショク</t>
    </rPh>
    <rPh sb="4" eb="5">
      <t>メイ</t>
    </rPh>
    <phoneticPr fontId="3"/>
  </si>
  <si>
    <t>　</t>
    <phoneticPr fontId="3"/>
  </si>
  <si>
    <r>
      <rPr>
        <b/>
        <sz val="12"/>
        <color rgb="FFFF0000"/>
        <rFont val="ＭＳ Ｐゴシック"/>
        <family val="3"/>
        <charset val="128"/>
        <scheme val="minor"/>
      </rPr>
      <t>・補助開始時点で住民票をおいているか（異動日を確認）</t>
    </r>
    <r>
      <rPr>
        <sz val="12"/>
        <color rgb="FFFF0000"/>
        <rFont val="ＭＳ Ｐゴシック"/>
        <family val="3"/>
        <charset val="128"/>
        <scheme val="minor"/>
      </rPr>
      <t xml:space="preserve">
　最も誤りやすい項目です
</t>
    </r>
    <r>
      <rPr>
        <sz val="12"/>
        <rFont val="ＭＳ Ｐゴシック"/>
        <family val="3"/>
        <charset val="128"/>
        <scheme val="minor"/>
      </rPr>
      <t>・ご提出いただいた住民票の発行日が古い等の理由で再取得を
　お願いする場合がありますのでご承知おきください</t>
    </r>
    <rPh sb="1" eb="3">
      <t>ホジョ</t>
    </rPh>
    <rPh sb="3" eb="5">
      <t>カイシ</t>
    </rPh>
    <rPh sb="5" eb="7">
      <t>ジテン</t>
    </rPh>
    <rPh sb="8" eb="11">
      <t>ジュウミンヒョウ</t>
    </rPh>
    <rPh sb="19" eb="22">
      <t>イドウビ</t>
    </rPh>
    <rPh sb="23" eb="25">
      <t>カクニン</t>
    </rPh>
    <rPh sb="28" eb="29">
      <t>モット</t>
    </rPh>
    <rPh sb="30" eb="31">
      <t>アヤマ</t>
    </rPh>
    <rPh sb="35" eb="37">
      <t>コウモク</t>
    </rPh>
    <rPh sb="42" eb="44">
      <t>テイシュツ</t>
    </rPh>
    <rPh sb="49" eb="52">
      <t>ジュウミンヒョウ</t>
    </rPh>
    <rPh sb="53" eb="55">
      <t>ハッコウ</t>
    </rPh>
    <rPh sb="55" eb="56">
      <t>ビ</t>
    </rPh>
    <rPh sb="57" eb="58">
      <t>フル</t>
    </rPh>
    <rPh sb="59" eb="60">
      <t>ナド</t>
    </rPh>
    <rPh sb="61" eb="63">
      <t>リユウ</t>
    </rPh>
    <rPh sb="64" eb="65">
      <t>サイ</t>
    </rPh>
    <rPh sb="65" eb="67">
      <t>シュトク</t>
    </rPh>
    <rPh sb="71" eb="72">
      <t>ネガ</t>
    </rPh>
    <rPh sb="75" eb="77">
      <t>バアイ</t>
    </rPh>
    <rPh sb="85" eb="87">
      <t>ショウチ</t>
    </rPh>
    <phoneticPr fontId="3"/>
  </si>
  <si>
    <t>⑬</t>
    <phoneticPr fontId="3"/>
  </si>
  <si>
    <t>⑭</t>
    <phoneticPr fontId="3"/>
  </si>
  <si>
    <t>⑮</t>
    <phoneticPr fontId="3"/>
  </si>
  <si>
    <t>１２人目</t>
    <rPh sb="2" eb="3">
      <t>ニン</t>
    </rPh>
    <rPh sb="3" eb="4">
      <t>メ</t>
    </rPh>
    <phoneticPr fontId="3"/>
  </si>
  <si>
    <t>保育士等情報（１３人目）</t>
    <rPh sb="0" eb="3">
      <t>ホイクシ</t>
    </rPh>
    <rPh sb="3" eb="4">
      <t>トウ</t>
    </rPh>
    <rPh sb="4" eb="6">
      <t>ジョウホウ</t>
    </rPh>
    <rPh sb="9" eb="10">
      <t>ニン</t>
    </rPh>
    <rPh sb="10" eb="11">
      <t>メ</t>
    </rPh>
    <phoneticPr fontId="3"/>
  </si>
  <si>
    <t>１３人目</t>
    <rPh sb="2" eb="3">
      <t>ニン</t>
    </rPh>
    <rPh sb="3" eb="4">
      <t>メ</t>
    </rPh>
    <phoneticPr fontId="3"/>
  </si>
  <si>
    <t>保育士等情報（１４人目）</t>
    <rPh sb="0" eb="3">
      <t>ホイクシ</t>
    </rPh>
    <rPh sb="3" eb="4">
      <t>トウ</t>
    </rPh>
    <rPh sb="4" eb="6">
      <t>ジョウホウ</t>
    </rPh>
    <rPh sb="9" eb="10">
      <t>ニン</t>
    </rPh>
    <rPh sb="10" eb="11">
      <t>メ</t>
    </rPh>
    <phoneticPr fontId="3"/>
  </si>
  <si>
    <t>１４人目</t>
    <rPh sb="2" eb="3">
      <t>ニン</t>
    </rPh>
    <rPh sb="3" eb="4">
      <t>メ</t>
    </rPh>
    <phoneticPr fontId="3"/>
  </si>
  <si>
    <t>保育士等情報（１５人目）</t>
    <rPh sb="0" eb="3">
      <t>ホイクシ</t>
    </rPh>
    <rPh sb="3" eb="4">
      <t>トウ</t>
    </rPh>
    <rPh sb="4" eb="6">
      <t>ジョウホウ</t>
    </rPh>
    <rPh sb="9" eb="10">
      <t>ニン</t>
    </rPh>
    <rPh sb="10" eb="11">
      <t>メ</t>
    </rPh>
    <phoneticPr fontId="3"/>
  </si>
  <si>
    <t>１５人目</t>
    <rPh sb="2" eb="3">
      <t>ニン</t>
    </rPh>
    <rPh sb="3" eb="4">
      <t>メ</t>
    </rPh>
    <phoneticPr fontId="3"/>
  </si>
  <si>
    <t>様式第３号</t>
    <phoneticPr fontId="3"/>
  </si>
  <si>
    <t>補助対象保育士等の住民票の写し
※前年度より同住所であり、引き続き補助対象者である場合は不要</t>
    <rPh sb="17" eb="20">
      <t>ゼンネンド</t>
    </rPh>
    <rPh sb="22" eb="23">
      <t>ドウ</t>
    </rPh>
    <rPh sb="23" eb="25">
      <t>ジュウショ</t>
    </rPh>
    <rPh sb="29" eb="30">
      <t>ヒ</t>
    </rPh>
    <rPh sb="31" eb="32">
      <t>ツヅ</t>
    </rPh>
    <rPh sb="33" eb="35">
      <t>ホジョ</t>
    </rPh>
    <rPh sb="35" eb="37">
      <t>タイショウ</t>
    </rPh>
    <rPh sb="37" eb="38">
      <t>シャ</t>
    </rPh>
    <rPh sb="41" eb="43">
      <t>バアイ</t>
    </rPh>
    <rPh sb="44" eb="46">
      <t>フヨウ</t>
    </rPh>
    <phoneticPr fontId="3"/>
  </si>
  <si>
    <t>令和５年　月　日</t>
    <rPh sb="0" eb="2">
      <t>レイワ</t>
    </rPh>
    <rPh sb="3" eb="4">
      <t>ネン</t>
    </rPh>
    <rPh sb="5" eb="6">
      <t>ガツ</t>
    </rPh>
    <rPh sb="7" eb="8">
      <t>ニチ</t>
    </rPh>
    <phoneticPr fontId="3"/>
  </si>
  <si>
    <r>
      <t>←補助対象保育士等の補助開始日で一番</t>
    </r>
    <r>
      <rPr>
        <b/>
        <sz val="11"/>
        <color theme="1"/>
        <rFont val="ＭＳ Ｐゴシック"/>
        <family val="3"/>
        <charset val="128"/>
        <scheme val="minor"/>
      </rPr>
      <t>早い</t>
    </r>
    <r>
      <rPr>
        <sz val="11"/>
        <color theme="1"/>
        <rFont val="ＭＳ Ｐゴシック"/>
        <family val="3"/>
        <charset val="128"/>
        <scheme val="minor"/>
      </rPr>
      <t>日付（令和5年4月1日～令和6年3月31日）</t>
    </r>
    <rPh sb="1" eb="3">
      <t>ホジョ</t>
    </rPh>
    <rPh sb="3" eb="5">
      <t>タイショウ</t>
    </rPh>
    <rPh sb="5" eb="8">
      <t>ホイクシ</t>
    </rPh>
    <rPh sb="8" eb="9">
      <t>トウ</t>
    </rPh>
    <rPh sb="10" eb="12">
      <t>ホジョ</t>
    </rPh>
    <rPh sb="12" eb="14">
      <t>カイシ</t>
    </rPh>
    <rPh sb="14" eb="15">
      <t>ビ</t>
    </rPh>
    <rPh sb="16" eb="18">
      <t>イチバン</t>
    </rPh>
    <rPh sb="18" eb="19">
      <t>ハヤ</t>
    </rPh>
    <rPh sb="20" eb="22">
      <t>ヒヅケ</t>
    </rPh>
    <rPh sb="23" eb="25">
      <t>レイワ</t>
    </rPh>
    <rPh sb="26" eb="27">
      <t>ネン</t>
    </rPh>
    <rPh sb="28" eb="29">
      <t>ガツ</t>
    </rPh>
    <rPh sb="30" eb="31">
      <t>ニチ</t>
    </rPh>
    <rPh sb="32" eb="34">
      <t>レイワ</t>
    </rPh>
    <rPh sb="35" eb="36">
      <t>ネン</t>
    </rPh>
    <rPh sb="37" eb="38">
      <t>ガツ</t>
    </rPh>
    <rPh sb="40" eb="41">
      <t>ニチ</t>
    </rPh>
    <phoneticPr fontId="3"/>
  </si>
  <si>
    <r>
      <t>←補助対象保育士等の補助終了日で一番</t>
    </r>
    <r>
      <rPr>
        <b/>
        <sz val="11"/>
        <color theme="1"/>
        <rFont val="ＭＳ Ｐゴシック"/>
        <family val="3"/>
        <charset val="128"/>
        <scheme val="minor"/>
      </rPr>
      <t>遅い</t>
    </r>
    <r>
      <rPr>
        <sz val="11"/>
        <color theme="1"/>
        <rFont val="ＭＳ Ｐゴシック"/>
        <family val="3"/>
        <charset val="128"/>
        <scheme val="minor"/>
      </rPr>
      <t>日付（令和5年4月1日～令和6年3月31日）</t>
    </r>
    <rPh sb="10" eb="12">
      <t>ホジョ</t>
    </rPh>
    <rPh sb="12" eb="14">
      <t>シュウリョウ</t>
    </rPh>
    <rPh sb="14" eb="15">
      <t>ヒ</t>
    </rPh>
    <rPh sb="18" eb="19">
      <t>オソ</t>
    </rPh>
    <phoneticPr fontId="3"/>
  </si>
  <si>
    <t>令和元年度から引き続き令和４年度も補助対象者であった</t>
    <rPh sb="0" eb="2">
      <t>レイワ</t>
    </rPh>
    <rPh sb="2" eb="4">
      <t>ガンネン</t>
    </rPh>
    <rPh sb="4" eb="5">
      <t>ド</t>
    </rPh>
    <rPh sb="7" eb="8">
      <t>ヒ</t>
    </rPh>
    <rPh sb="9" eb="10">
      <t>ツヅ</t>
    </rPh>
    <rPh sb="11" eb="13">
      <t>レイワ</t>
    </rPh>
    <rPh sb="14" eb="15">
      <t>ネン</t>
    </rPh>
    <rPh sb="15" eb="16">
      <t>ド</t>
    </rPh>
    <rPh sb="17" eb="19">
      <t>ホジョ</t>
    </rPh>
    <rPh sb="19" eb="21">
      <t>タイショウ</t>
    </rPh>
    <rPh sb="21" eb="22">
      <t>シャ</t>
    </rPh>
    <phoneticPr fontId="3"/>
  </si>
  <si>
    <t>・全員分あるか
・宿舎の住所欄に建物名、部屋番号の記載漏れはないか
・本人負担額に誤りはないか(様式２号と一致しているか)
・署名（もしくは押印）漏れはないか</t>
    <rPh sb="1" eb="3">
      <t>ゼンイン</t>
    </rPh>
    <rPh sb="3" eb="4">
      <t>ブン</t>
    </rPh>
    <rPh sb="9" eb="11">
      <t>シュクシャ</t>
    </rPh>
    <rPh sb="12" eb="14">
      <t>ジュウショ</t>
    </rPh>
    <rPh sb="14" eb="15">
      <t>ラン</t>
    </rPh>
    <rPh sb="16" eb="18">
      <t>タテモノ</t>
    </rPh>
    <rPh sb="18" eb="19">
      <t>メイ</t>
    </rPh>
    <rPh sb="20" eb="22">
      <t>ヘヤ</t>
    </rPh>
    <rPh sb="22" eb="24">
      <t>バンゴウ</t>
    </rPh>
    <rPh sb="25" eb="27">
      <t>キサイ</t>
    </rPh>
    <rPh sb="27" eb="28">
      <t>モ</t>
    </rPh>
    <rPh sb="35" eb="37">
      <t>ホンニン</t>
    </rPh>
    <rPh sb="37" eb="39">
      <t>フタン</t>
    </rPh>
    <rPh sb="39" eb="40">
      <t>ガク</t>
    </rPh>
    <rPh sb="41" eb="42">
      <t>アヤマ</t>
    </rPh>
    <rPh sb="48" eb="50">
      <t>ヨウシキ</t>
    </rPh>
    <rPh sb="51" eb="52">
      <t>ゴウ</t>
    </rPh>
    <rPh sb="53" eb="55">
      <t>イッチ</t>
    </rPh>
    <rPh sb="63" eb="65">
      <t>ショメイ</t>
    </rPh>
    <rPh sb="70" eb="72">
      <t>オウイン</t>
    </rPh>
    <rPh sb="73" eb="74">
      <t>モ</t>
    </rPh>
    <phoneticPr fontId="3"/>
  </si>
  <si>
    <r>
      <t>・全員分あるか
・採用年月日に誤りはないか
・雇用開始から7年</t>
    </r>
    <r>
      <rPr>
        <sz val="11"/>
        <color theme="1"/>
        <rFont val="ＭＳ Ｐゴシック"/>
        <family val="3"/>
        <charset val="128"/>
        <scheme val="minor"/>
      </rPr>
      <t>（経過措置の場合は8～10年）</t>
    </r>
    <r>
      <rPr>
        <sz val="12"/>
        <color theme="1"/>
        <rFont val="ＭＳ Ｐゴシック"/>
        <family val="3"/>
        <charset val="128"/>
        <scheme val="minor"/>
      </rPr>
      <t>経過していないか
・採用形態や就労時間に記載漏れはないか
・押印漏れはないか</t>
    </r>
    <rPh sb="1" eb="3">
      <t>ゼンイン</t>
    </rPh>
    <rPh sb="3" eb="4">
      <t>ブン</t>
    </rPh>
    <rPh sb="9" eb="11">
      <t>サイヨウ</t>
    </rPh>
    <rPh sb="11" eb="14">
      <t>ネンガッピ</t>
    </rPh>
    <rPh sb="15" eb="16">
      <t>アヤマ</t>
    </rPh>
    <rPh sb="23" eb="25">
      <t>コヨウ</t>
    </rPh>
    <rPh sb="25" eb="27">
      <t>カイシ</t>
    </rPh>
    <rPh sb="30" eb="31">
      <t>ネン</t>
    </rPh>
    <rPh sb="46" eb="48">
      <t>ケイカ</t>
    </rPh>
    <rPh sb="56" eb="58">
      <t>サイヨウ</t>
    </rPh>
    <rPh sb="58" eb="60">
      <t>ケイタイ</t>
    </rPh>
    <rPh sb="61" eb="63">
      <t>シュウロウ</t>
    </rPh>
    <rPh sb="63" eb="65">
      <t>ジカン</t>
    </rPh>
    <rPh sb="66" eb="68">
      <t>キサイ</t>
    </rPh>
    <rPh sb="68" eb="69">
      <t>モ</t>
    </rPh>
    <rPh sb="76" eb="78">
      <t>オウイン</t>
    </rPh>
    <rPh sb="78" eb="79">
      <t>モ</t>
    </rPh>
    <phoneticPr fontId="3"/>
  </si>
  <si>
    <r>
      <t>・全員分あるか(過年度申請の方も、ご提出をお願いしております。)
・借主が事業者となっているか
・補助開始時点で契約されているか
(</t>
    </r>
    <r>
      <rPr>
        <sz val="12"/>
        <color rgb="FFFF0000"/>
        <rFont val="ＭＳ Ｐゴシック"/>
        <family val="3"/>
        <charset val="128"/>
        <scheme val="minor"/>
      </rPr>
      <t>更新があった場合は、更新後の契約書の提出</t>
    </r>
    <r>
      <rPr>
        <sz val="12"/>
        <color theme="1"/>
        <rFont val="ＭＳ Ｐゴシック"/>
        <family val="3"/>
        <charset val="128"/>
        <scheme val="minor"/>
      </rPr>
      <t>をお願いいたします。)
・賃借料等、契約期間、貸主、借主の記載があるか
・契約期間は切れていないか
・貸主、借主の押印がされているか</t>
    </r>
    <rPh sb="1" eb="3">
      <t>ゼンイン</t>
    </rPh>
    <rPh sb="3" eb="4">
      <t>ブン</t>
    </rPh>
    <rPh sb="8" eb="11">
      <t>カネンド</t>
    </rPh>
    <rPh sb="11" eb="13">
      <t>シンセイ</t>
    </rPh>
    <rPh sb="14" eb="15">
      <t>カタ</t>
    </rPh>
    <rPh sb="18" eb="20">
      <t>テイシュツ</t>
    </rPh>
    <rPh sb="22" eb="23">
      <t>ネガ</t>
    </rPh>
    <rPh sb="34" eb="36">
      <t>カリヌシ</t>
    </rPh>
    <rPh sb="37" eb="40">
      <t>ジギョウシャ</t>
    </rPh>
    <rPh sb="49" eb="51">
      <t>ホジョ</t>
    </rPh>
    <rPh sb="51" eb="53">
      <t>カイシ</t>
    </rPh>
    <rPh sb="53" eb="55">
      <t>ジテン</t>
    </rPh>
    <rPh sb="56" eb="58">
      <t>ケイヤク</t>
    </rPh>
    <rPh sb="99" eb="102">
      <t>チンシャクリョウ</t>
    </rPh>
    <rPh sb="102" eb="103">
      <t>トウ</t>
    </rPh>
    <rPh sb="104" eb="106">
      <t>ケイヤク</t>
    </rPh>
    <rPh sb="106" eb="108">
      <t>キカン</t>
    </rPh>
    <rPh sb="109" eb="111">
      <t>カシヌシ</t>
    </rPh>
    <rPh sb="112" eb="114">
      <t>カリヌシ</t>
    </rPh>
    <rPh sb="115" eb="117">
      <t>キサイ</t>
    </rPh>
    <rPh sb="123" eb="125">
      <t>ケイヤク</t>
    </rPh>
    <rPh sb="125" eb="127">
      <t>キカン</t>
    </rPh>
    <rPh sb="128" eb="129">
      <t>キ</t>
    </rPh>
    <rPh sb="137" eb="139">
      <t>カシヌシ</t>
    </rPh>
    <rPh sb="140" eb="142">
      <t>カリヌシ</t>
    </rPh>
    <rPh sb="143" eb="145">
      <t>オウイン</t>
    </rPh>
    <phoneticPr fontId="3"/>
  </si>
  <si>
    <t>・全員分あるか(過年度申請の方も、ご提出をお願いしております。)
・補助開始時点で登録されている者か</t>
    <rPh sb="1" eb="3">
      <t>ゼンイン</t>
    </rPh>
    <rPh sb="3" eb="4">
      <t>ブン</t>
    </rPh>
    <rPh sb="34" eb="36">
      <t>ホジョ</t>
    </rPh>
    <rPh sb="36" eb="38">
      <t>カイシ</t>
    </rPh>
    <rPh sb="38" eb="40">
      <t>ジテン</t>
    </rPh>
    <rPh sb="41" eb="43">
      <t>トウロク</t>
    </rPh>
    <rPh sb="48" eb="49">
      <t>モノ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</si>
</sst>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quot;円&quot;"/>
    <numFmt numFmtId="177" formatCode="[$-411]ggge&quot;年&quot;m&quot;月&quot;d&quot;日&quot;;@"/>
    <numFmt numFmtId="178" formatCode="#,###&quot;円&quot;"/>
    <numFmt numFmtId="179" formatCode="#,###&quot;&quot;"/>
    <numFmt numFmtId="180" formatCode="#,##0&quot;円&quot;"/>
    <numFmt numFmtId="181" formatCode="0_ "/>
    <numFmt numFmtId="182" formatCode="#&quot;月&quot;"/>
    <numFmt numFmtId="183" formatCode="0&quot;月&quot;"/>
    <numFmt numFmtId="184" formatCode="#,##0&quot;日&quot;&quot;間&quot;"/>
    <numFmt numFmtId="185" formatCode="#,##0_ "/>
    <numFmt numFmtId="186" formatCode="#,##0&quot;日&quot;"/>
    <numFmt numFmtId="187" formatCode="#,##0&quot;か&quot;&quot;月&quot;"/>
    <numFmt numFmtId="188" formatCode="[&lt;=999]000;[&lt;=9999]000\-00;000\-0000"/>
    <numFmt numFmtId="189" formatCode="#,##0_);[Red]\(#,##0\)"/>
    <numFmt numFmtId="190" formatCode="#,##0_ ;[Red]\-#,##0\ "/>
    <numFmt numFmtId="191" formatCode="[$-411]ge\.m\.d;@"/>
  </numFmts>
  <fonts count="75">
    <font>
      <sz val="11"/>
      <color theme="1"/>
      <name val="ＭＳ Ｐゴシック"/>
      <family val="3"/>
      <charset val="128"/>
      <scheme val="minor"/>
    </font>
    <font>
      <sz val="11"/>
      <color theme="1"/>
      <name val="ＭＳ Ｐゴシック"/>
      <family val="3"/>
      <charset val="128"/>
      <scheme val="minor"/>
    </font>
    <font>
      <sz val="12"/>
      <color theme="1"/>
      <name val="ＭＳ 明朝"/>
      <family val="1"/>
      <charset val="128"/>
    </font>
    <font>
      <sz val="6"/>
      <name val="ＭＳ Ｐゴシック"/>
      <family val="3"/>
      <charset val="128"/>
      <scheme val="minor"/>
    </font>
    <font>
      <sz val="6"/>
      <name val="ＭＳ Ｐゴシック"/>
      <family val="3"/>
      <charset val="128"/>
    </font>
    <font>
      <sz val="12"/>
      <color theme="1"/>
      <name val="ＭＳ Ｐゴシック"/>
      <family val="3"/>
      <charset val="128"/>
      <scheme val="minor"/>
    </font>
    <font>
      <sz val="16"/>
      <color theme="1"/>
      <name val="ＭＳ Ｐゴシック"/>
      <family val="3"/>
      <charset val="128"/>
      <scheme val="minor"/>
    </font>
    <font>
      <sz val="11"/>
      <color theme="1"/>
      <name val="ＭＳ 明朝"/>
      <family val="1"/>
      <charset val="128"/>
    </font>
    <font>
      <b/>
      <sz val="11"/>
      <color indexed="81"/>
      <name val="ＭＳ Ｐゴシック"/>
      <family val="3"/>
      <charset val="128"/>
    </font>
    <font>
      <sz val="14"/>
      <color theme="1"/>
      <name val="ＭＳ Ｐゴシック"/>
      <family val="3"/>
      <charset val="128"/>
      <scheme val="minor"/>
    </font>
    <font>
      <b/>
      <sz val="14"/>
      <color indexed="81"/>
      <name val="ＭＳ Ｐゴシック"/>
      <family val="3"/>
      <charset val="128"/>
    </font>
    <font>
      <b/>
      <sz val="14"/>
      <color indexed="10"/>
      <name val="ＭＳ Ｐゴシック"/>
      <family val="3"/>
      <charset val="128"/>
    </font>
    <font>
      <b/>
      <sz val="16"/>
      <color indexed="81"/>
      <name val="ＭＳ Ｐゴシック"/>
      <family val="3"/>
      <charset val="128"/>
    </font>
    <font>
      <b/>
      <sz val="16"/>
      <color indexed="10"/>
      <name val="ＭＳ Ｐゴシック"/>
      <family val="3"/>
      <charset val="128"/>
    </font>
    <font>
      <sz val="20"/>
      <color theme="1"/>
      <name val="ＭＳ Ｐゴシック"/>
      <family val="3"/>
      <charset val="128"/>
      <scheme val="minor"/>
    </font>
    <font>
      <sz val="12"/>
      <name val="ＭＳ 明朝"/>
      <family val="1"/>
      <charset val="128"/>
    </font>
    <font>
      <sz val="13"/>
      <color theme="1"/>
      <name val="ＭＳ Ｐゴシック"/>
      <family val="3"/>
      <charset val="128"/>
      <scheme val="minor"/>
    </font>
    <font>
      <sz val="10"/>
      <name val="ＭＳ 明朝"/>
      <family val="1"/>
      <charset val="128"/>
    </font>
    <font>
      <sz val="10"/>
      <color theme="1"/>
      <name val="ＭＳ 明朝"/>
      <family val="1"/>
      <charset val="128"/>
    </font>
    <font>
      <sz val="11"/>
      <name val="ＭＳ 明朝"/>
      <family val="1"/>
      <charset val="128"/>
    </font>
    <font>
      <sz val="9"/>
      <color theme="1"/>
      <name val="ＭＳ 明朝"/>
      <family val="1"/>
      <charset val="128"/>
    </font>
    <font>
      <b/>
      <sz val="14"/>
      <color theme="1"/>
      <name val="ＭＳ Ｐゴシック"/>
      <family val="3"/>
      <charset val="128"/>
      <scheme val="minor"/>
    </font>
    <font>
      <b/>
      <sz val="16"/>
      <name val="ＭＳ Ｐゴシック"/>
      <family val="3"/>
      <charset val="128"/>
      <scheme val="minor"/>
    </font>
    <font>
      <sz val="9"/>
      <name val="ＭＳ 明朝"/>
      <family val="1"/>
      <charset val="128"/>
    </font>
    <font>
      <sz val="14"/>
      <name val="ＭＳ 明朝"/>
      <family val="1"/>
      <charset val="128"/>
    </font>
    <font>
      <sz val="11"/>
      <color theme="1"/>
      <name val="メイリオ"/>
      <family val="3"/>
      <charset val="128"/>
    </font>
    <font>
      <b/>
      <sz val="12"/>
      <color theme="1"/>
      <name val="ＭＳ Ｐゴシック"/>
      <family val="3"/>
      <charset val="128"/>
      <scheme val="minor"/>
    </font>
    <font>
      <sz val="11"/>
      <color theme="1"/>
      <name val="HGP創英角ﾎﾟｯﾌﾟ体"/>
      <family val="3"/>
      <charset val="128"/>
    </font>
    <font>
      <sz val="11"/>
      <name val="ＭＳ Ｐゴシック"/>
      <family val="3"/>
      <charset val="128"/>
      <scheme val="minor"/>
    </font>
    <font>
      <sz val="12"/>
      <color theme="1"/>
      <name val="HGP創英角ﾎﾟｯﾌﾟ体"/>
      <family val="3"/>
      <charset val="128"/>
    </font>
    <font>
      <sz val="9"/>
      <name val="ＭＳ Ｐゴシック"/>
      <family val="3"/>
      <charset val="128"/>
      <scheme val="minor"/>
    </font>
    <font>
      <sz val="24"/>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sz val="8"/>
      <name val="ＭＳ Ｐゴシック"/>
      <family val="3"/>
      <charset val="128"/>
      <scheme val="minor"/>
    </font>
    <font>
      <sz val="8"/>
      <color theme="1"/>
      <name val="ＭＳ Ｐゴシック"/>
      <family val="3"/>
      <charset val="128"/>
      <scheme val="minor"/>
    </font>
    <font>
      <sz val="8"/>
      <color rgb="FFFF0000"/>
      <name val="ＭＳ Ｐゴシック"/>
      <family val="3"/>
      <charset val="128"/>
      <scheme val="minor"/>
    </font>
    <font>
      <sz val="9"/>
      <color rgb="FFFF0000"/>
      <name val="ＭＳ Ｐゴシック"/>
      <family val="3"/>
      <charset val="128"/>
      <scheme val="minor"/>
    </font>
    <font>
      <u/>
      <sz val="11"/>
      <name val="ＭＳ Ｐゴシック"/>
      <family val="3"/>
      <charset val="128"/>
      <scheme val="minor"/>
    </font>
    <font>
      <sz val="10"/>
      <name val="ＭＳ Ｐゴシック"/>
      <family val="3"/>
      <charset val="128"/>
      <scheme val="minor"/>
    </font>
    <font>
      <b/>
      <sz val="10"/>
      <name val="ＭＳ Ｐゴシック"/>
      <family val="3"/>
      <charset val="128"/>
    </font>
    <font>
      <b/>
      <sz val="9"/>
      <color indexed="81"/>
      <name val="MS P ゴシック"/>
      <family val="3"/>
      <charset val="128"/>
    </font>
    <font>
      <b/>
      <sz val="9"/>
      <color theme="1"/>
      <name val="ＭＳ Ｐゴシック"/>
      <family val="3"/>
      <charset val="128"/>
      <scheme val="minor"/>
    </font>
    <font>
      <b/>
      <sz val="10"/>
      <color theme="1"/>
      <name val="ＭＳ Ｐゴシック"/>
      <family val="3"/>
      <charset val="128"/>
      <scheme val="minor"/>
    </font>
    <font>
      <b/>
      <sz val="10"/>
      <color indexed="8"/>
      <name val="ＭＳ Ｐゴシック"/>
      <family val="3"/>
      <charset val="128"/>
    </font>
    <font>
      <sz val="10"/>
      <color indexed="8"/>
      <name val="ＭＳ Ｐゴシック"/>
      <family val="3"/>
      <charset val="128"/>
    </font>
    <font>
      <b/>
      <sz val="11"/>
      <color rgb="FFFF0000"/>
      <name val="ＭＳ Ｐゴシック"/>
      <family val="3"/>
      <charset val="128"/>
      <scheme val="minor"/>
    </font>
    <font>
      <b/>
      <sz val="9"/>
      <color indexed="8"/>
      <name val="ＭＳ Ｐゴシック"/>
      <family val="3"/>
      <charset val="128"/>
    </font>
    <font>
      <sz val="9"/>
      <color indexed="8"/>
      <name val="ＭＳ Ｐゴシック"/>
      <family val="3"/>
      <charset val="128"/>
    </font>
    <font>
      <sz val="11"/>
      <color indexed="8"/>
      <name val="ＭＳ Ｐゴシック"/>
      <family val="3"/>
      <charset val="128"/>
    </font>
    <font>
      <sz val="8"/>
      <color indexed="8"/>
      <name val="ＭＳ Ｐゴシック"/>
      <family val="3"/>
      <charset val="128"/>
    </font>
    <font>
      <b/>
      <sz val="12"/>
      <color indexed="81"/>
      <name val="MS P ゴシック"/>
      <family val="3"/>
      <charset val="128"/>
    </font>
    <font>
      <sz val="12"/>
      <color theme="1"/>
      <name val="メイリオ"/>
      <family val="3"/>
      <charset val="128"/>
    </font>
    <font>
      <sz val="12"/>
      <color rgb="FFFF0000"/>
      <name val="ＭＳ Ｐゴシック"/>
      <family val="3"/>
      <charset val="128"/>
      <scheme val="minor"/>
    </font>
    <font>
      <b/>
      <sz val="12"/>
      <color rgb="FFFF0000"/>
      <name val="ＭＳ Ｐゴシック"/>
      <family val="3"/>
      <charset val="128"/>
      <scheme val="minor"/>
    </font>
    <font>
      <sz val="14"/>
      <color theme="1"/>
      <name val="メイリオ"/>
      <family val="3"/>
      <charset val="128"/>
    </font>
    <font>
      <b/>
      <sz val="22"/>
      <color theme="1"/>
      <name val="ＭＳ Ｐゴシック"/>
      <family val="3"/>
      <charset val="128"/>
      <scheme val="minor"/>
    </font>
    <font>
      <b/>
      <sz val="16"/>
      <color rgb="FFFF0000"/>
      <name val="ＭＳ Ｐゴシック"/>
      <family val="3"/>
      <charset val="128"/>
      <scheme val="minor"/>
    </font>
    <font>
      <sz val="22"/>
      <color theme="1"/>
      <name val="ＭＳ Ｐゴシック"/>
      <family val="3"/>
      <charset val="128"/>
      <scheme val="minor"/>
    </font>
    <font>
      <b/>
      <sz val="20"/>
      <color theme="1"/>
      <name val="ＭＳ Ｐゴシック"/>
      <family val="3"/>
      <charset val="128"/>
      <scheme val="minor"/>
    </font>
    <font>
      <b/>
      <sz val="12"/>
      <name val="ＭＳ Ｐゴシック"/>
      <family val="3"/>
      <charset val="128"/>
      <scheme val="minor"/>
    </font>
    <font>
      <sz val="11"/>
      <color rgb="FFFF0000"/>
      <name val="ＭＳ Ｐゴシック"/>
      <family val="3"/>
      <charset val="128"/>
      <scheme val="minor"/>
    </font>
    <font>
      <b/>
      <sz val="11"/>
      <color theme="1"/>
      <name val="メイリオ"/>
      <family val="3"/>
      <charset val="128"/>
    </font>
    <font>
      <sz val="11"/>
      <color rgb="FFFF0000"/>
      <name val="メイリオ"/>
      <family val="3"/>
      <charset val="128"/>
    </font>
    <font>
      <sz val="12"/>
      <color theme="1"/>
      <name val="ＭＳ Ｐゴシック"/>
      <family val="3"/>
      <charset val="128"/>
    </font>
    <font>
      <sz val="12"/>
      <name val="ＭＳ Ｐゴシック"/>
      <family val="3"/>
      <charset val="128"/>
      <scheme val="minor"/>
    </font>
    <font>
      <sz val="9"/>
      <color rgb="FFFF0000"/>
      <name val="メイリオ"/>
      <family val="3"/>
      <charset val="128"/>
    </font>
    <font>
      <sz val="12"/>
      <color rgb="FFFF0000"/>
      <name val="ＭＳ 明朝"/>
      <family val="1"/>
      <charset val="128"/>
    </font>
    <font>
      <sz val="14"/>
      <color rgb="FFFF0000"/>
      <name val="ＭＳ 明朝"/>
      <family val="1"/>
      <charset val="128"/>
    </font>
    <font>
      <sz val="10"/>
      <color theme="1"/>
      <name val="メイリオ"/>
      <family val="3"/>
      <charset val="128"/>
    </font>
    <font>
      <b/>
      <sz val="10"/>
      <color theme="1"/>
      <name val="メイリオ"/>
      <family val="3"/>
      <charset val="128"/>
    </font>
    <font>
      <sz val="9"/>
      <color theme="1"/>
      <name val="メイリオ"/>
      <family val="3"/>
      <charset val="128"/>
    </font>
    <font>
      <b/>
      <sz val="10"/>
      <color indexed="81"/>
      <name val="MS P ゴシック"/>
      <family val="3"/>
      <charset val="128"/>
    </font>
    <font>
      <sz val="9"/>
      <color indexed="81"/>
      <name val="MS P ゴシック"/>
      <family val="3"/>
      <charset val="128"/>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FFC000"/>
        <bgColor indexed="64"/>
      </patternFill>
    </fill>
  </fills>
  <borders count="18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diagonalUp="1">
      <left style="double">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double">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double">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Dashed">
        <color indexed="64"/>
      </right>
      <top style="double">
        <color indexed="64"/>
      </top>
      <bottom style="double">
        <color indexed="64"/>
      </bottom>
      <diagonal/>
    </border>
    <border>
      <left style="medium">
        <color indexed="64"/>
      </left>
      <right style="mediumDashed">
        <color indexed="64"/>
      </right>
      <top style="medium">
        <color indexed="64"/>
      </top>
      <bottom style="medium">
        <color indexed="64"/>
      </bottom>
      <diagonal/>
    </border>
    <border>
      <left style="medium">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Dashed">
        <color indexed="64"/>
      </left>
      <right/>
      <top style="double">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ck">
        <color indexed="64"/>
      </left>
      <right/>
      <top/>
      <bottom style="hair">
        <color indexed="64"/>
      </bottom>
      <diagonal/>
    </border>
    <border>
      <left/>
      <right style="thick">
        <color indexed="64"/>
      </right>
      <top/>
      <bottom style="hair">
        <color indexed="64"/>
      </bottom>
      <diagonal/>
    </border>
    <border>
      <left style="thick">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thick">
        <color indexed="64"/>
      </right>
      <top style="hair">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ck">
        <color indexed="64"/>
      </right>
      <top/>
      <bottom/>
      <diagonal/>
    </border>
    <border>
      <left style="thick">
        <color indexed="64"/>
      </left>
      <right/>
      <top/>
      <bottom/>
      <diagonal/>
    </border>
    <border>
      <left/>
      <right style="thick">
        <color indexed="64"/>
      </right>
      <top/>
      <bottom/>
      <diagonal/>
    </border>
    <border>
      <left style="medium">
        <color indexed="64"/>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ck">
        <color indexed="64"/>
      </left>
      <right/>
      <top/>
      <bottom style="thick">
        <color indexed="64"/>
      </bottom>
      <diagonal/>
    </border>
    <border>
      <left/>
      <right style="thick">
        <color indexed="64"/>
      </right>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right style="double">
        <color indexed="64"/>
      </right>
      <top style="thin">
        <color indexed="64"/>
      </top>
      <bottom style="double">
        <color indexed="64"/>
      </bottom>
      <diagonal/>
    </border>
    <border>
      <left/>
      <right style="double">
        <color indexed="64"/>
      </right>
      <top style="medium">
        <color indexed="64"/>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256">
    <xf numFmtId="0" fontId="0" fillId="0" borderId="0" xfId="0">
      <alignment vertical="center"/>
    </xf>
    <xf numFmtId="0" fontId="0" fillId="0" borderId="0" xfId="0" applyProtection="1">
      <alignment vertical="center"/>
    </xf>
    <xf numFmtId="0" fontId="9" fillId="0" borderId="0" xfId="0" applyFont="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9" fillId="0" borderId="0" xfId="0" applyFont="1" applyAlignment="1" applyProtection="1">
      <alignment vertical="center"/>
    </xf>
    <xf numFmtId="0" fontId="9" fillId="0" borderId="0" xfId="0" applyFont="1" applyBorder="1" applyAlignment="1" applyProtection="1">
      <alignment horizontal="center" vertical="center"/>
    </xf>
    <xf numFmtId="0" fontId="9" fillId="0" borderId="9" xfId="0" applyFont="1" applyBorder="1" applyAlignment="1" applyProtection="1">
      <alignment horizontal="center" vertical="center"/>
    </xf>
    <xf numFmtId="0" fontId="5" fillId="0" borderId="22" xfId="0" applyFont="1" applyBorder="1" applyAlignment="1" applyProtection="1">
      <alignment horizontal="center" vertical="center" wrapText="1" shrinkToFit="1"/>
    </xf>
    <xf numFmtId="0" fontId="5" fillId="0" borderId="59" xfId="0" applyFont="1" applyBorder="1" applyAlignment="1" applyProtection="1">
      <alignment horizontal="center" vertical="center" wrapText="1" shrinkToFit="1"/>
    </xf>
    <xf numFmtId="0" fontId="5" fillId="0" borderId="30" xfId="0" applyFont="1" applyBorder="1" applyAlignment="1" applyProtection="1">
      <alignment horizontal="center" vertical="center" shrinkToFit="1"/>
    </xf>
    <xf numFmtId="0" fontId="5" fillId="0" borderId="34" xfId="0" applyFont="1" applyBorder="1" applyAlignment="1" applyProtection="1">
      <alignment horizontal="center" vertical="center" wrapText="1"/>
    </xf>
    <xf numFmtId="0" fontId="5" fillId="0" borderId="60" xfId="0" applyFont="1" applyBorder="1" applyAlignment="1" applyProtection="1">
      <alignment horizontal="center" vertical="center" shrinkToFit="1"/>
    </xf>
    <xf numFmtId="0" fontId="5" fillId="0" borderId="48" xfId="0" applyFont="1" applyBorder="1" applyAlignment="1" applyProtection="1">
      <alignment horizontal="center" vertical="center" wrapText="1" shrinkToFit="1"/>
    </xf>
    <xf numFmtId="0" fontId="9" fillId="0" borderId="0" xfId="0" applyFont="1" applyAlignment="1" applyProtection="1">
      <alignment horizontal="center" vertical="center" textRotation="180"/>
    </xf>
    <xf numFmtId="0" fontId="9" fillId="0" borderId="0" xfId="0" applyFont="1" applyFill="1" applyProtection="1">
      <alignment vertical="center"/>
    </xf>
    <xf numFmtId="0" fontId="9" fillId="0" borderId="4" xfId="0" applyFont="1" applyBorder="1" applyAlignment="1" applyProtection="1">
      <alignment vertical="center"/>
    </xf>
    <xf numFmtId="0" fontId="0" fillId="0" borderId="0" xfId="0" applyFill="1" applyProtection="1">
      <alignment vertical="center"/>
    </xf>
    <xf numFmtId="0" fontId="9" fillId="0" borderId="0" xfId="0" applyFont="1" applyFill="1" applyAlignment="1" applyProtection="1">
      <alignment vertical="center"/>
    </xf>
    <xf numFmtId="0" fontId="6" fillId="0" borderId="0" xfId="0" applyFont="1" applyProtection="1">
      <alignment vertical="center"/>
    </xf>
    <xf numFmtId="0" fontId="9" fillId="3" borderId="0" xfId="0" applyFont="1" applyFill="1" applyProtection="1">
      <alignment vertical="center"/>
    </xf>
    <xf numFmtId="0" fontId="9" fillId="3" borderId="0" xfId="0" applyFont="1" applyFill="1" applyBorder="1" applyProtection="1">
      <alignment vertical="center"/>
    </xf>
    <xf numFmtId="0" fontId="9" fillId="3" borderId="0" xfId="0" applyFont="1" applyFill="1" applyBorder="1" applyAlignment="1" applyProtection="1">
      <alignment vertical="center"/>
    </xf>
    <xf numFmtId="0" fontId="9" fillId="3" borderId="37" xfId="0" applyFont="1" applyFill="1" applyBorder="1" applyAlignment="1" applyProtection="1">
      <alignment vertical="center"/>
    </xf>
    <xf numFmtId="0" fontId="9" fillId="3" borderId="0" xfId="0" applyFont="1" applyFill="1" applyAlignment="1" applyProtection="1">
      <alignment vertical="center"/>
    </xf>
    <xf numFmtId="0" fontId="9" fillId="3" borderId="0" xfId="0" applyFont="1" applyFill="1" applyBorder="1" applyAlignment="1" applyProtection="1">
      <alignment vertical="center" wrapText="1"/>
    </xf>
    <xf numFmtId="176" fontId="9" fillId="3" borderId="0" xfId="0" applyNumberFormat="1" applyFont="1" applyFill="1" applyBorder="1" applyAlignment="1" applyProtection="1">
      <alignment vertical="center"/>
    </xf>
    <xf numFmtId="0" fontId="5" fillId="3" borderId="0" xfId="0" applyFont="1" applyFill="1" applyProtection="1">
      <alignment vertical="center"/>
    </xf>
    <xf numFmtId="0" fontId="7" fillId="0" borderId="0" xfId="0" applyFont="1" applyFill="1" applyAlignment="1" applyProtection="1">
      <alignment vertical="center"/>
    </xf>
    <xf numFmtId="0" fontId="7" fillId="0" borderId="0" xfId="0" applyFont="1" applyFill="1" applyProtection="1">
      <alignment vertical="center"/>
    </xf>
    <xf numFmtId="0" fontId="7" fillId="0" borderId="0" xfId="0" applyFont="1" applyFill="1" applyAlignment="1" applyProtection="1">
      <alignment horizontal="distributed" vertical="center"/>
    </xf>
    <xf numFmtId="0" fontId="7" fillId="0" borderId="0" xfId="0" applyFont="1" applyFill="1" applyAlignment="1" applyProtection="1">
      <alignment horizontal="right" vertical="center"/>
    </xf>
    <xf numFmtId="0" fontId="7" fillId="0" borderId="0" xfId="0" applyFont="1" applyFill="1" applyAlignment="1" applyProtection="1">
      <alignment vertical="center" wrapText="1" shrinkToFit="1"/>
    </xf>
    <xf numFmtId="0" fontId="7" fillId="0" borderId="0" xfId="0" applyFont="1" applyFill="1" applyAlignment="1" applyProtection="1">
      <alignment vertical="center" shrinkToFit="1"/>
    </xf>
    <xf numFmtId="0" fontId="7" fillId="0" borderId="0" xfId="0" applyFont="1" applyFill="1" applyAlignment="1" applyProtection="1">
      <alignment vertical="center" wrapText="1"/>
    </xf>
    <xf numFmtId="0" fontId="7" fillId="0" borderId="0" xfId="0" applyFont="1" applyFill="1" applyBorder="1" applyAlignment="1" applyProtection="1">
      <alignment vertical="center" shrinkToFit="1"/>
    </xf>
    <xf numFmtId="177" fontId="19" fillId="0" borderId="0" xfId="0" applyNumberFormat="1" applyFont="1" applyFill="1" applyAlignment="1" applyProtection="1">
      <alignment vertical="center" shrinkToFit="1"/>
    </xf>
    <xf numFmtId="177" fontId="7" fillId="0" borderId="0" xfId="0" applyNumberFormat="1" applyFont="1" applyFill="1" applyAlignment="1" applyProtection="1">
      <alignment vertical="center" shrinkToFit="1"/>
    </xf>
    <xf numFmtId="49" fontId="7" fillId="0" borderId="0" xfId="0" applyNumberFormat="1" applyFont="1" applyFill="1" applyAlignment="1" applyProtection="1">
      <alignment horizontal="right" vertical="top" shrinkToFit="1"/>
    </xf>
    <xf numFmtId="0" fontId="7" fillId="0" borderId="0" xfId="0" applyFont="1" applyFill="1" applyAlignment="1" applyProtection="1">
      <alignment vertical="top" shrinkToFit="1"/>
    </xf>
    <xf numFmtId="49" fontId="7" fillId="0" borderId="0" xfId="0" applyNumberFormat="1" applyFont="1" applyFill="1" applyAlignment="1" applyProtection="1">
      <alignment horizontal="right" vertical="top" wrapText="1" shrinkToFit="1"/>
    </xf>
    <xf numFmtId="0" fontId="7" fillId="0" borderId="0" xfId="0" applyNumberFormat="1" applyFont="1" applyFill="1" applyAlignment="1" applyProtection="1">
      <alignment vertical="top" wrapText="1" shrinkToFit="1"/>
    </xf>
    <xf numFmtId="0" fontId="7" fillId="0" borderId="0" xfId="0" applyFont="1" applyFill="1" applyAlignment="1" applyProtection="1">
      <alignment vertical="top" wrapText="1" shrinkToFit="1"/>
    </xf>
    <xf numFmtId="0" fontId="7" fillId="0" borderId="0" xfId="0" applyFont="1" applyFill="1" applyAlignment="1" applyProtection="1">
      <alignment horizontal="justify" vertical="center" wrapText="1" shrinkToFit="1"/>
    </xf>
    <xf numFmtId="0" fontId="7" fillId="0" borderId="0" xfId="0" applyFont="1" applyFill="1" applyAlignment="1" applyProtection="1">
      <alignment horizontal="justify" vertical="center" shrinkToFit="1"/>
    </xf>
    <xf numFmtId="0" fontId="0" fillId="0" borderId="0" xfId="0" applyFont="1" applyFill="1" applyBorder="1" applyAlignment="1" applyProtection="1">
      <alignment vertical="center" shrinkToFit="1"/>
    </xf>
    <xf numFmtId="0" fontId="20" fillId="0" borderId="0" xfId="0" applyFont="1" applyFill="1" applyAlignment="1" applyProtection="1">
      <alignment vertical="center" shrinkToFit="1"/>
    </xf>
    <xf numFmtId="0" fontId="20" fillId="0" borderId="0" xfId="0" applyFont="1" applyFill="1" applyProtection="1">
      <alignment vertical="center"/>
    </xf>
    <xf numFmtId="0" fontId="7" fillId="0" borderId="4" xfId="0" applyFont="1" applyFill="1" applyBorder="1" applyAlignment="1" applyProtection="1">
      <alignment vertical="center" shrinkToFit="1"/>
    </xf>
    <xf numFmtId="0" fontId="7" fillId="0" borderId="4" xfId="0" applyFont="1" applyFill="1" applyBorder="1" applyProtection="1">
      <alignment vertical="center"/>
    </xf>
    <xf numFmtId="177" fontId="7" fillId="0" borderId="4" xfId="0" applyNumberFormat="1" applyFont="1" applyFill="1" applyBorder="1" applyAlignment="1" applyProtection="1">
      <alignment vertical="center" shrinkToFit="1"/>
    </xf>
    <xf numFmtId="177" fontId="19" fillId="0" borderId="0" xfId="0" applyNumberFormat="1" applyFont="1" applyFill="1" applyAlignment="1" applyProtection="1">
      <alignment horizontal="center" vertical="center" shrinkToFit="1"/>
    </xf>
    <xf numFmtId="0" fontId="7" fillId="0" borderId="0" xfId="0" applyFont="1" applyFill="1" applyAlignment="1" applyProtection="1">
      <alignment horizontal="left" vertical="center"/>
    </xf>
    <xf numFmtId="0" fontId="7" fillId="0" borderId="0" xfId="0" applyFont="1" applyFill="1" applyAlignment="1" applyProtection="1">
      <alignment vertical="top"/>
    </xf>
    <xf numFmtId="0" fontId="7" fillId="0" borderId="0" xfId="0" applyNumberFormat="1" applyFont="1" applyFill="1" applyAlignment="1" applyProtection="1">
      <alignment vertical="top"/>
    </xf>
    <xf numFmtId="49" fontId="7" fillId="0" borderId="0" xfId="0" applyNumberFormat="1" applyFont="1" applyFill="1" applyAlignment="1" applyProtection="1">
      <alignment vertical="center"/>
    </xf>
    <xf numFmtId="0" fontId="7" fillId="0" borderId="4" xfId="0" applyFont="1" applyFill="1" applyBorder="1" applyAlignment="1" applyProtection="1">
      <alignment horizontal="center" vertical="center" shrinkToFit="1"/>
    </xf>
    <xf numFmtId="0" fontId="7" fillId="0" borderId="0" xfId="0" applyFont="1" applyFill="1" applyBorder="1" applyProtection="1">
      <alignment vertical="center"/>
    </xf>
    <xf numFmtId="0" fontId="7" fillId="0" borderId="0" xfId="0" applyFont="1" applyFill="1" applyAlignment="1" applyProtection="1">
      <alignment horizontal="left" vertical="center" shrinkToFit="1"/>
    </xf>
    <xf numFmtId="0" fontId="7" fillId="0" borderId="0" xfId="0" applyFont="1" applyFill="1" applyAlignment="1" applyProtection="1">
      <alignment vertical="top" wrapText="1"/>
    </xf>
    <xf numFmtId="0" fontId="7" fillId="0" borderId="0" xfId="0" applyNumberFormat="1" applyFont="1" applyFill="1" applyAlignment="1" applyProtection="1">
      <alignment vertical="center" shrinkToFit="1"/>
    </xf>
    <xf numFmtId="177" fontId="7" fillId="0" borderId="0" xfId="0" applyNumberFormat="1" applyFont="1" applyFill="1" applyAlignment="1" applyProtection="1">
      <alignment vertical="center"/>
    </xf>
    <xf numFmtId="0" fontId="7" fillId="0" borderId="0" xfId="0" applyNumberFormat="1" applyFont="1" applyFill="1" applyAlignment="1" applyProtection="1">
      <alignment horizontal="center" vertical="center"/>
    </xf>
    <xf numFmtId="0" fontId="19" fillId="0" borderId="0" xfId="0" applyFont="1" applyFill="1" applyAlignment="1" applyProtection="1">
      <alignment vertical="center" wrapText="1" shrinkToFit="1"/>
    </xf>
    <xf numFmtId="0" fontId="15" fillId="0" borderId="0" xfId="0" applyFont="1" applyFill="1" applyAlignment="1" applyProtection="1">
      <alignment vertical="center"/>
    </xf>
    <xf numFmtId="0" fontId="15" fillId="0" borderId="0" xfId="0" applyFont="1" applyFill="1" applyAlignment="1" applyProtection="1">
      <alignment horizontal="justify" vertical="center"/>
    </xf>
    <xf numFmtId="0" fontId="23" fillId="0" borderId="0" xfId="0" applyFont="1" applyFill="1" applyAlignment="1" applyProtection="1">
      <alignment vertical="center"/>
    </xf>
    <xf numFmtId="0" fontId="15" fillId="0" borderId="0" xfId="0" applyFont="1" applyFill="1" applyAlignment="1" applyProtection="1">
      <alignment horizontal="distributed" vertical="center"/>
    </xf>
    <xf numFmtId="0" fontId="23" fillId="0" borderId="0" xfId="0" applyFont="1" applyFill="1" applyAlignment="1" applyProtection="1">
      <alignment vertical="center" shrinkToFit="1"/>
    </xf>
    <xf numFmtId="0" fontId="15" fillId="0" borderId="0" xfId="0" applyFont="1" applyFill="1" applyAlignment="1" applyProtection="1">
      <alignment vertical="center" shrinkToFit="1"/>
    </xf>
    <xf numFmtId="0" fontId="15" fillId="0" borderId="0" xfId="0" applyFont="1" applyFill="1" applyAlignment="1" applyProtection="1">
      <alignment vertical="center" wrapText="1"/>
    </xf>
    <xf numFmtId="0" fontId="7" fillId="0" borderId="0" xfId="0" applyNumberFormat="1" applyFont="1" applyFill="1" applyAlignment="1" applyProtection="1">
      <alignment vertical="center"/>
    </xf>
    <xf numFmtId="0" fontId="28" fillId="3" borderId="0" xfId="0" applyFont="1" applyFill="1" applyBorder="1" applyProtection="1">
      <alignment vertical="center"/>
    </xf>
    <xf numFmtId="0" fontId="31" fillId="3" borderId="0" xfId="0" applyFont="1" applyFill="1" applyBorder="1" applyAlignment="1" applyProtection="1">
      <alignment horizontal="center" vertical="center" shrinkToFit="1"/>
    </xf>
    <xf numFmtId="0" fontId="0" fillId="3" borderId="0" xfId="0" applyFill="1" applyProtection="1">
      <alignment vertical="center"/>
    </xf>
    <xf numFmtId="0" fontId="28" fillId="3" borderId="0" xfId="0" applyFont="1" applyFill="1" applyBorder="1" applyAlignment="1" applyProtection="1">
      <alignment horizontal="center" vertical="center"/>
    </xf>
    <xf numFmtId="0" fontId="35" fillId="3" borderId="0" xfId="0" applyFont="1" applyFill="1" applyBorder="1" applyAlignment="1" applyProtection="1">
      <alignment horizontal="center" vertical="center" shrinkToFit="1"/>
    </xf>
    <xf numFmtId="185" fontId="36" fillId="3" borderId="0" xfId="0" applyNumberFormat="1" applyFont="1" applyFill="1" applyBorder="1" applyAlignment="1" applyProtection="1">
      <alignment vertical="center"/>
    </xf>
    <xf numFmtId="0" fontId="32" fillId="3" borderId="0" xfId="0" applyFont="1" applyFill="1" applyBorder="1" applyAlignment="1">
      <alignment vertical="center"/>
    </xf>
    <xf numFmtId="185" fontId="37" fillId="3" borderId="0" xfId="0" applyNumberFormat="1" applyFont="1" applyFill="1" applyBorder="1" applyAlignment="1" applyProtection="1">
      <alignment vertical="center"/>
    </xf>
    <xf numFmtId="49" fontId="33" fillId="3" borderId="0" xfId="0" applyNumberFormat="1" applyFont="1" applyFill="1" applyAlignment="1" applyProtection="1">
      <alignment horizontal="center" vertical="center" shrinkToFit="1"/>
    </xf>
    <xf numFmtId="0" fontId="38" fillId="3" borderId="0" xfId="0" applyFont="1" applyFill="1" applyAlignment="1" applyProtection="1">
      <alignment horizontal="center" vertical="center"/>
    </xf>
    <xf numFmtId="0" fontId="28" fillId="3" borderId="0" xfId="0" applyFont="1" applyFill="1" applyBorder="1" applyAlignment="1" applyProtection="1">
      <alignment vertical="center" wrapText="1"/>
    </xf>
    <xf numFmtId="0" fontId="28" fillId="3" borderId="0" xfId="0" applyFont="1" applyFill="1" applyBorder="1" applyAlignment="1" applyProtection="1">
      <alignment vertical="center" shrinkToFit="1"/>
    </xf>
    <xf numFmtId="0" fontId="39" fillId="3" borderId="0" xfId="0" applyFont="1" applyFill="1" applyBorder="1" applyAlignment="1" applyProtection="1">
      <alignment horizontal="center" vertical="center"/>
    </xf>
    <xf numFmtId="183" fontId="22" fillId="3" borderId="0" xfId="0" applyNumberFormat="1" applyFont="1" applyFill="1" applyBorder="1" applyAlignment="1" applyProtection="1">
      <alignment horizontal="center" vertical="center"/>
    </xf>
    <xf numFmtId="0" fontId="28" fillId="3" borderId="0" xfId="0" applyFont="1" applyFill="1" applyBorder="1" applyAlignment="1" applyProtection="1">
      <alignment vertical="center" textRotation="255" shrinkToFit="1"/>
    </xf>
    <xf numFmtId="0" fontId="28" fillId="3" borderId="0" xfId="0" applyFont="1" applyFill="1" applyBorder="1" applyAlignment="1" applyProtection="1">
      <alignment vertical="center" wrapText="1" shrinkToFit="1"/>
    </xf>
    <xf numFmtId="180" fontId="28" fillId="3" borderId="0" xfId="0" applyNumberFormat="1" applyFont="1" applyFill="1" applyBorder="1" applyAlignment="1" applyProtection="1">
      <alignment vertical="center" shrinkToFit="1"/>
    </xf>
    <xf numFmtId="183" fontId="9" fillId="3" borderId="0" xfId="0" applyNumberFormat="1" applyFont="1" applyFill="1" applyBorder="1" applyAlignment="1" applyProtection="1">
      <alignment vertical="center"/>
    </xf>
    <xf numFmtId="0" fontId="30" fillId="3" borderId="0" xfId="0" applyFont="1" applyFill="1" applyBorder="1" applyAlignment="1" applyProtection="1">
      <alignment vertical="center" shrinkToFit="1"/>
    </xf>
    <xf numFmtId="0" fontId="30" fillId="3" borderId="0" xfId="0" applyFont="1" applyFill="1" applyBorder="1" applyProtection="1">
      <alignment vertical="center"/>
    </xf>
    <xf numFmtId="0" fontId="40" fillId="3" borderId="0" xfId="0" applyFont="1" applyFill="1" applyBorder="1" applyProtection="1">
      <alignment vertical="center"/>
    </xf>
    <xf numFmtId="0" fontId="28" fillId="3" borderId="0" xfId="0" applyFont="1" applyFill="1" applyBorder="1" applyAlignment="1" applyProtection="1">
      <alignment horizontal="center" vertical="center" shrinkToFit="1"/>
    </xf>
    <xf numFmtId="0" fontId="40" fillId="3" borderId="0" xfId="0" applyFont="1" applyFill="1" applyBorder="1" applyAlignment="1" applyProtection="1">
      <alignment vertical="center" shrinkToFit="1"/>
    </xf>
    <xf numFmtId="0" fontId="40" fillId="3" borderId="0" xfId="0" applyFont="1" applyFill="1" applyBorder="1" applyAlignment="1" applyProtection="1">
      <alignment horizontal="center" vertical="center"/>
    </xf>
    <xf numFmtId="0" fontId="33" fillId="0" borderId="0" xfId="0" applyFont="1" applyAlignment="1" applyProtection="1">
      <alignment vertical="center"/>
    </xf>
    <xf numFmtId="0" fontId="0" fillId="0" borderId="0" xfId="0" applyAlignment="1" applyProtection="1">
      <alignment vertical="center"/>
    </xf>
    <xf numFmtId="0" fontId="32" fillId="3" borderId="0" xfId="0" applyFont="1" applyFill="1" applyAlignment="1" applyProtection="1">
      <alignment vertical="center" textRotation="255"/>
    </xf>
    <xf numFmtId="0" fontId="32" fillId="3" borderId="0" xfId="0" applyFont="1" applyFill="1" applyProtection="1">
      <alignment vertical="center"/>
    </xf>
    <xf numFmtId="0" fontId="36" fillId="3" borderId="0" xfId="0" applyFont="1" applyFill="1" applyBorder="1" applyProtection="1">
      <alignment vertical="center"/>
    </xf>
    <xf numFmtId="0" fontId="32" fillId="3" borderId="0" xfId="0" applyFont="1" applyFill="1" applyBorder="1" applyAlignment="1" applyProtection="1">
      <alignment vertical="center" wrapText="1"/>
    </xf>
    <xf numFmtId="0" fontId="32" fillId="3" borderId="0" xfId="0" applyFont="1" applyFill="1" applyBorder="1" applyAlignment="1" applyProtection="1">
      <alignment vertical="center"/>
    </xf>
    <xf numFmtId="0" fontId="32" fillId="3" borderId="0" xfId="0" applyFont="1" applyFill="1" applyBorder="1" applyProtection="1">
      <alignment vertical="center"/>
    </xf>
    <xf numFmtId="0" fontId="33" fillId="0" borderId="0" xfId="0" applyFont="1" applyAlignment="1" applyProtection="1">
      <alignment horizontal="center" vertical="center" shrinkToFit="1"/>
    </xf>
    <xf numFmtId="0" fontId="38" fillId="0" borderId="0" xfId="0" applyFont="1" applyAlignment="1" applyProtection="1">
      <alignment vertical="center"/>
    </xf>
    <xf numFmtId="0" fontId="32" fillId="3" borderId="1" xfId="0" applyFont="1" applyFill="1" applyBorder="1" applyProtection="1">
      <alignment vertical="center"/>
    </xf>
    <xf numFmtId="0" fontId="33" fillId="3" borderId="0" xfId="0" applyFont="1" applyFill="1" applyProtection="1">
      <alignment vertical="center"/>
    </xf>
    <xf numFmtId="0" fontId="32" fillId="3" borderId="60" xfId="0" applyFont="1" applyFill="1" applyBorder="1" applyProtection="1">
      <alignment vertical="center"/>
    </xf>
    <xf numFmtId="0" fontId="0" fillId="3" borderId="60" xfId="0" applyFill="1" applyBorder="1" applyProtection="1">
      <alignment vertical="center"/>
    </xf>
    <xf numFmtId="0" fontId="33" fillId="0" borderId="0" xfId="0" applyFont="1" applyBorder="1" applyAlignment="1" applyProtection="1">
      <alignment vertical="top" wrapText="1"/>
    </xf>
    <xf numFmtId="0" fontId="33" fillId="0" borderId="0" xfId="0" applyFont="1" applyAlignment="1" applyProtection="1">
      <alignment vertical="top" wrapText="1"/>
    </xf>
    <xf numFmtId="0" fontId="32" fillId="0" borderId="0" xfId="0" applyFont="1" applyBorder="1" applyAlignment="1" applyProtection="1">
      <alignment vertical="center"/>
    </xf>
    <xf numFmtId="0" fontId="0" fillId="0" borderId="0" xfId="0" applyBorder="1" applyAlignment="1" applyProtection="1">
      <alignment vertical="center"/>
    </xf>
    <xf numFmtId="0" fontId="0" fillId="0" borderId="0" xfId="0" applyBorder="1" applyProtection="1">
      <alignment vertical="center"/>
    </xf>
    <xf numFmtId="0" fontId="0" fillId="3" borderId="147" xfId="0" applyFill="1" applyBorder="1" applyProtection="1">
      <alignment vertical="center"/>
    </xf>
    <xf numFmtId="0" fontId="32" fillId="3" borderId="147" xfId="0" applyFont="1" applyFill="1" applyBorder="1" applyAlignment="1" applyProtection="1">
      <alignment horizontal="center" vertical="center" wrapText="1"/>
    </xf>
    <xf numFmtId="0" fontId="32" fillId="3" borderId="147" xfId="0" applyFont="1" applyFill="1" applyBorder="1" applyProtection="1">
      <alignment vertical="center"/>
    </xf>
    <xf numFmtId="0" fontId="36" fillId="3" borderId="0" xfId="0" applyFont="1" applyFill="1" applyProtection="1">
      <alignment vertical="center"/>
    </xf>
    <xf numFmtId="0" fontId="0" fillId="3" borderId="121" xfId="0" applyFill="1" applyBorder="1" applyProtection="1">
      <alignment vertical="center"/>
    </xf>
    <xf numFmtId="0" fontId="32" fillId="0" borderId="0" xfId="0" applyFont="1" applyProtection="1">
      <alignment vertical="center"/>
    </xf>
    <xf numFmtId="0" fontId="36" fillId="0" borderId="0" xfId="0" applyFont="1" applyProtection="1">
      <alignment vertical="center"/>
    </xf>
    <xf numFmtId="0" fontId="32" fillId="0" borderId="0" xfId="0" applyFont="1" applyBorder="1" applyAlignment="1" applyProtection="1">
      <alignment vertical="center" wrapText="1"/>
    </xf>
    <xf numFmtId="0" fontId="32" fillId="0" borderId="0" xfId="0" applyFont="1" applyBorder="1" applyProtection="1">
      <alignment vertical="center"/>
    </xf>
    <xf numFmtId="0" fontId="5" fillId="2" borderId="41" xfId="0" applyFont="1" applyFill="1" applyBorder="1" applyAlignment="1" applyProtection="1">
      <alignment horizontal="center" vertical="center"/>
      <protection locked="0"/>
    </xf>
    <xf numFmtId="0" fontId="0" fillId="2" borderId="17" xfId="0" applyFill="1" applyBorder="1" applyProtection="1">
      <alignment vertical="center"/>
      <protection locked="0"/>
    </xf>
    <xf numFmtId="0" fontId="0" fillId="2" borderId="23" xfId="0" applyFill="1" applyBorder="1" applyProtection="1">
      <alignment vertical="center"/>
      <protection locked="0"/>
    </xf>
    <xf numFmtId="0" fontId="0" fillId="2" borderId="41" xfId="0" applyFill="1" applyBorder="1" applyProtection="1">
      <alignment vertical="center"/>
      <protection locked="0"/>
    </xf>
    <xf numFmtId="56" fontId="5" fillId="2" borderId="41" xfId="0" applyNumberFormat="1" applyFont="1" applyFill="1" applyBorder="1" applyAlignment="1" applyProtection="1">
      <alignment horizontal="center" vertical="center"/>
      <protection locked="0"/>
    </xf>
    <xf numFmtId="0" fontId="5" fillId="2" borderId="41" xfId="0" applyFont="1" applyFill="1" applyBorder="1" applyProtection="1">
      <alignment vertical="center"/>
      <protection locked="0"/>
    </xf>
    <xf numFmtId="0" fontId="5" fillId="2" borderId="23" xfId="0" applyFont="1" applyFill="1" applyBorder="1" applyProtection="1">
      <alignment vertical="center"/>
      <protection locked="0"/>
    </xf>
    <xf numFmtId="182" fontId="5" fillId="2" borderId="95" xfId="0" applyNumberFormat="1" applyFont="1" applyFill="1" applyBorder="1" applyAlignment="1" applyProtection="1">
      <alignment horizontal="center" vertical="center"/>
      <protection locked="0"/>
    </xf>
    <xf numFmtId="38" fontId="5" fillId="2" borderId="15" xfId="3" applyFont="1" applyFill="1" applyBorder="1" applyProtection="1">
      <alignment vertical="center"/>
      <protection locked="0"/>
    </xf>
    <xf numFmtId="178" fontId="5" fillId="2" borderId="95" xfId="3" applyNumberFormat="1" applyFont="1" applyFill="1" applyBorder="1" applyAlignment="1" applyProtection="1">
      <alignment horizontal="center" vertical="center"/>
      <protection locked="0"/>
    </xf>
    <xf numFmtId="38" fontId="5" fillId="2" borderId="103" xfId="3" applyFont="1" applyFill="1" applyBorder="1" applyProtection="1">
      <alignment vertical="center"/>
      <protection locked="0"/>
    </xf>
    <xf numFmtId="178" fontId="5" fillId="2" borderId="92" xfId="3" applyNumberFormat="1" applyFont="1" applyFill="1" applyBorder="1" applyAlignment="1" applyProtection="1">
      <alignment horizontal="center" vertical="center"/>
      <protection locked="0"/>
    </xf>
    <xf numFmtId="56" fontId="5" fillId="2" borderId="23" xfId="0" applyNumberFormat="1" applyFont="1" applyFill="1" applyBorder="1" applyAlignment="1" applyProtection="1">
      <alignment horizontal="center" vertical="center"/>
      <protection locked="0"/>
    </xf>
    <xf numFmtId="38" fontId="5" fillId="2" borderId="23" xfId="3" applyFont="1" applyFill="1" applyBorder="1" applyProtection="1">
      <alignment vertical="center"/>
      <protection locked="0"/>
    </xf>
    <xf numFmtId="38" fontId="5" fillId="2" borderId="41" xfId="3" applyFont="1" applyFill="1" applyBorder="1" applyProtection="1">
      <alignment vertical="center"/>
      <protection locked="0"/>
    </xf>
    <xf numFmtId="0" fontId="5" fillId="0" borderId="58" xfId="0" applyFont="1" applyBorder="1" applyProtection="1">
      <alignment vertical="center"/>
    </xf>
    <xf numFmtId="0" fontId="5" fillId="0" borderId="22" xfId="0" applyFont="1" applyBorder="1" applyProtection="1">
      <alignment vertical="center"/>
    </xf>
    <xf numFmtId="0" fontId="0" fillId="0" borderId="0" xfId="0" applyAlignment="1" applyProtection="1">
      <alignment horizontal="center" vertical="center"/>
    </xf>
    <xf numFmtId="0" fontId="5" fillId="0" borderId="59" xfId="0" applyFont="1" applyBorder="1" applyProtection="1">
      <alignment vertical="center"/>
    </xf>
    <xf numFmtId="0" fontId="5" fillId="0" borderId="17" xfId="0" applyFont="1" applyFill="1" applyBorder="1" applyAlignment="1" applyProtection="1">
      <alignment horizontal="center" vertical="center"/>
    </xf>
    <xf numFmtId="0" fontId="0" fillId="0" borderId="17" xfId="0" applyFill="1" applyBorder="1" applyProtection="1">
      <alignment vertical="center"/>
    </xf>
    <xf numFmtId="0" fontId="0" fillId="0" borderId="21" xfId="0" applyFill="1" applyBorder="1" applyProtection="1">
      <alignment vertical="center"/>
    </xf>
    <xf numFmtId="0" fontId="5" fillId="0" borderId="23" xfId="0" applyFont="1" applyFill="1" applyBorder="1" applyAlignment="1" applyProtection="1">
      <alignment horizontal="center" vertical="center"/>
    </xf>
    <xf numFmtId="0" fontId="0" fillId="0" borderId="23" xfId="0" applyFill="1" applyBorder="1" applyProtection="1">
      <alignment vertical="center"/>
    </xf>
    <xf numFmtId="0" fontId="0" fillId="0" borderId="33" xfId="0" applyFill="1" applyBorder="1" applyProtection="1">
      <alignment vertical="center"/>
    </xf>
    <xf numFmtId="0" fontId="5" fillId="0" borderId="41" xfId="0" applyFont="1" applyFill="1" applyBorder="1" applyAlignment="1" applyProtection="1">
      <alignment horizontal="center" vertical="center"/>
    </xf>
    <xf numFmtId="0" fontId="0" fillId="0" borderId="41" xfId="0" applyFill="1" applyBorder="1" applyProtection="1">
      <alignment vertical="center"/>
    </xf>
    <xf numFmtId="0" fontId="0" fillId="0" borderId="42" xfId="0" applyFill="1" applyBorder="1" applyProtection="1">
      <alignment vertical="center"/>
    </xf>
    <xf numFmtId="0" fontId="0" fillId="6" borderId="0" xfId="0" applyFill="1" applyBorder="1" applyProtection="1">
      <alignment vertical="center"/>
    </xf>
    <xf numFmtId="0" fontId="5" fillId="0" borderId="41" xfId="0" applyFont="1" applyBorder="1" applyProtection="1">
      <alignment vertical="center"/>
    </xf>
    <xf numFmtId="0" fontId="5" fillId="0" borderId="42" xfId="0" applyFont="1" applyBorder="1" applyProtection="1">
      <alignment vertical="center"/>
    </xf>
    <xf numFmtId="0" fontId="5" fillId="6" borderId="0" xfId="0" applyFont="1" applyFill="1" applyBorder="1" applyProtection="1">
      <alignment vertical="center"/>
    </xf>
    <xf numFmtId="0" fontId="5" fillId="0" borderId="96" xfId="0" applyFont="1" applyBorder="1" applyAlignment="1" applyProtection="1">
      <alignment horizontal="center" vertical="center"/>
    </xf>
    <xf numFmtId="0" fontId="5" fillId="0" borderId="95" xfId="0" applyFont="1" applyBorder="1" applyAlignment="1" applyProtection="1">
      <alignment horizontal="center" vertical="center"/>
    </xf>
    <xf numFmtId="0" fontId="5" fillId="0" borderId="23" xfId="0" applyFont="1" applyBorder="1" applyProtection="1">
      <alignment vertical="center"/>
    </xf>
    <xf numFmtId="0" fontId="5" fillId="0" borderId="33" xfId="0" applyFont="1" applyBorder="1" applyProtection="1">
      <alignment vertical="center"/>
    </xf>
    <xf numFmtId="0" fontId="0" fillId="6" borderId="67" xfId="0" applyFill="1" applyBorder="1" applyProtection="1">
      <alignment vertical="center"/>
    </xf>
    <xf numFmtId="0" fontId="33" fillId="10" borderId="9" xfId="0" applyFont="1" applyFill="1" applyBorder="1" applyAlignment="1">
      <alignment horizontal="center" vertical="center" wrapText="1"/>
    </xf>
    <xf numFmtId="0" fontId="29" fillId="10" borderId="44" xfId="0" applyFont="1" applyFill="1" applyBorder="1" applyAlignment="1">
      <alignment horizontal="center" vertical="center"/>
    </xf>
    <xf numFmtId="0" fontId="5" fillId="0" borderId="158" xfId="0" applyFont="1" applyBorder="1" applyAlignment="1">
      <alignment vertical="center" wrapText="1"/>
    </xf>
    <xf numFmtId="0" fontId="5" fillId="0" borderId="53" xfId="0" applyFont="1" applyBorder="1" applyAlignment="1">
      <alignment vertical="center" wrapText="1"/>
    </xf>
    <xf numFmtId="0" fontId="5" fillId="0" borderId="53" xfId="0" applyFont="1" applyBorder="1">
      <alignment vertical="center"/>
    </xf>
    <xf numFmtId="0" fontId="59" fillId="0" borderId="0" xfId="0" applyFont="1" applyAlignment="1">
      <alignment vertical="center"/>
    </xf>
    <xf numFmtId="0" fontId="5" fillId="0" borderId="0" xfId="0" applyFont="1" applyAlignment="1">
      <alignment vertical="center" wrapText="1"/>
    </xf>
    <xf numFmtId="0" fontId="5" fillId="2" borderId="17"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27" fillId="6" borderId="0" xfId="0" applyFont="1" applyFill="1" applyBorder="1" applyAlignment="1" applyProtection="1">
      <alignment horizontal="center" vertical="center"/>
    </xf>
    <xf numFmtId="0" fontId="25" fillId="0" borderId="5" xfId="0" applyFont="1" applyBorder="1" applyProtection="1">
      <alignment vertical="center"/>
    </xf>
    <xf numFmtId="0" fontId="5" fillId="0" borderId="95" xfId="0" applyFont="1" applyBorder="1" applyAlignment="1" applyProtection="1">
      <alignment horizontal="center" vertical="center" shrinkToFit="1"/>
    </xf>
    <xf numFmtId="0" fontId="5" fillId="0" borderId="101" xfId="0" applyFont="1" applyBorder="1" applyAlignment="1" applyProtection="1">
      <alignment horizontal="center" vertical="center"/>
    </xf>
    <xf numFmtId="0" fontId="25" fillId="0" borderId="18" xfId="0" applyFont="1" applyBorder="1" applyAlignment="1" applyProtection="1">
      <alignment vertical="center" shrinkToFit="1"/>
    </xf>
    <xf numFmtId="0" fontId="27" fillId="6" borderId="0" xfId="0" applyFont="1" applyFill="1" applyBorder="1" applyAlignment="1" applyProtection="1">
      <alignment horizontal="center" vertical="center" textRotation="255"/>
    </xf>
    <xf numFmtId="0" fontId="25" fillId="6" borderId="0" xfId="0" applyFont="1" applyFill="1" applyBorder="1" applyProtection="1">
      <alignment vertical="center"/>
    </xf>
    <xf numFmtId="0" fontId="5" fillId="6" borderId="0" xfId="0" applyFont="1" applyFill="1" applyBorder="1" applyAlignment="1" applyProtection="1">
      <alignment horizontal="left" vertical="center"/>
    </xf>
    <xf numFmtId="0" fontId="0" fillId="0" borderId="0" xfId="0" applyFill="1" applyBorder="1" applyProtection="1">
      <alignment vertical="center"/>
    </xf>
    <xf numFmtId="0" fontId="25" fillId="6" borderId="0" xfId="0" applyFont="1" applyFill="1" applyBorder="1" applyAlignment="1" applyProtection="1">
      <alignment vertical="center"/>
    </xf>
    <xf numFmtId="0" fontId="5" fillId="6" borderId="0" xfId="0" applyFont="1" applyFill="1" applyBorder="1" applyAlignment="1" applyProtection="1">
      <alignment horizontal="center" vertical="center" shrinkToFit="1"/>
    </xf>
    <xf numFmtId="0" fontId="61" fillId="6" borderId="0" xfId="0" applyFont="1" applyFill="1" applyBorder="1" applyAlignment="1" applyProtection="1">
      <alignment vertical="center"/>
    </xf>
    <xf numFmtId="38" fontId="5" fillId="2" borderId="17" xfId="3" applyFont="1" applyFill="1" applyBorder="1" applyProtection="1">
      <alignment vertical="center"/>
      <protection locked="0"/>
    </xf>
    <xf numFmtId="38" fontId="5" fillId="2" borderId="55" xfId="3" applyFont="1" applyFill="1" applyBorder="1" applyProtection="1">
      <alignment vertical="center"/>
      <protection locked="0"/>
    </xf>
    <xf numFmtId="0" fontId="53" fillId="0" borderId="47" xfId="0" applyFont="1" applyBorder="1" applyProtection="1">
      <alignment vertical="center"/>
    </xf>
    <xf numFmtId="0" fontId="25" fillId="0" borderId="165" xfId="0" applyFont="1" applyBorder="1" applyProtection="1">
      <alignment vertical="center"/>
    </xf>
    <xf numFmtId="0" fontId="53" fillId="0" borderId="8" xfId="0" applyFont="1" applyBorder="1" applyProtection="1">
      <alignment vertical="center"/>
    </xf>
    <xf numFmtId="0" fontId="53" fillId="0" borderId="27" xfId="0" applyFont="1" applyBorder="1" applyProtection="1">
      <alignment vertical="center"/>
    </xf>
    <xf numFmtId="0" fontId="53" fillId="0" borderId="57" xfId="0" applyFont="1" applyBorder="1" applyProtection="1">
      <alignment vertical="center"/>
    </xf>
    <xf numFmtId="0" fontId="5" fillId="0" borderId="166" xfId="0" applyFont="1" applyBorder="1" applyProtection="1">
      <alignment vertical="center"/>
    </xf>
    <xf numFmtId="0" fontId="5" fillId="0" borderId="40" xfId="0" applyFont="1" applyBorder="1" applyProtection="1">
      <alignment vertical="center"/>
    </xf>
    <xf numFmtId="0" fontId="5" fillId="2" borderId="17" xfId="0" applyFont="1" applyFill="1" applyBorder="1" applyProtection="1">
      <alignment vertical="center"/>
      <protection locked="0"/>
    </xf>
    <xf numFmtId="0" fontId="5" fillId="0" borderId="17" xfId="0" applyFont="1" applyBorder="1" applyProtection="1">
      <alignment vertical="center"/>
    </xf>
    <xf numFmtId="0" fontId="5" fillId="0" borderId="21" xfId="0" applyFont="1" applyBorder="1" applyProtection="1">
      <alignment vertical="center"/>
    </xf>
    <xf numFmtId="0" fontId="65" fillId="0" borderId="58" xfId="0" applyFont="1" applyBorder="1" applyProtection="1">
      <alignment vertical="center"/>
    </xf>
    <xf numFmtId="0" fontId="65" fillId="0" borderId="40" xfId="0" applyFont="1" applyBorder="1" applyProtection="1">
      <alignment vertical="center"/>
    </xf>
    <xf numFmtId="0" fontId="65" fillId="0" borderId="58" xfId="0" applyFont="1" applyBorder="1" applyAlignment="1" applyProtection="1">
      <alignment vertical="center" shrinkToFit="1"/>
    </xf>
    <xf numFmtId="0" fontId="53" fillId="4" borderId="12" xfId="0" applyFont="1" applyFill="1" applyBorder="1" applyAlignment="1" applyProtection="1">
      <alignment horizontal="center" vertical="center"/>
    </xf>
    <xf numFmtId="0" fontId="5" fillId="0" borderId="29" xfId="0" applyFont="1" applyBorder="1" applyAlignment="1" applyProtection="1">
      <alignment horizontal="center" vertical="center"/>
    </xf>
    <xf numFmtId="182" fontId="5" fillId="2" borderId="101" xfId="0" applyNumberFormat="1" applyFont="1" applyFill="1" applyBorder="1" applyAlignment="1" applyProtection="1">
      <alignment horizontal="center" vertical="center"/>
      <protection locked="0"/>
    </xf>
    <xf numFmtId="178" fontId="5" fillId="2" borderId="101" xfId="3" applyNumberFormat="1" applyFont="1" applyFill="1" applyBorder="1" applyAlignment="1" applyProtection="1">
      <alignment horizontal="center" vertical="center"/>
      <protection locked="0"/>
    </xf>
    <xf numFmtId="0" fontId="5" fillId="0" borderId="101" xfId="0" applyFont="1" applyBorder="1" applyAlignment="1" applyProtection="1">
      <alignment horizontal="center" vertical="center" shrinkToFit="1"/>
    </xf>
    <xf numFmtId="178" fontId="5" fillId="2" borderId="102" xfId="3" applyNumberFormat="1" applyFont="1" applyFill="1" applyBorder="1" applyAlignment="1" applyProtection="1">
      <alignment horizontal="center" vertical="center"/>
      <protection locked="0"/>
    </xf>
    <xf numFmtId="0" fontId="53" fillId="4" borderId="48" xfId="0" applyFont="1" applyFill="1" applyBorder="1" applyAlignment="1" applyProtection="1">
      <alignment horizontal="center" vertical="center"/>
    </xf>
    <xf numFmtId="178" fontId="61" fillId="6" borderId="26" xfId="3" applyNumberFormat="1" applyFont="1" applyFill="1" applyBorder="1" applyAlignment="1" applyProtection="1">
      <alignment vertical="center"/>
    </xf>
    <xf numFmtId="0" fontId="5" fillId="6" borderId="26" xfId="0" applyFont="1" applyFill="1" applyBorder="1" applyAlignment="1" applyProtection="1">
      <alignment horizontal="center" vertical="center" shrinkToFit="1"/>
    </xf>
    <xf numFmtId="0" fontId="25" fillId="6" borderId="26" xfId="0" applyFont="1" applyFill="1" applyBorder="1" applyAlignment="1" applyProtection="1">
      <alignment vertical="center"/>
    </xf>
    <xf numFmtId="38" fontId="5" fillId="6" borderId="0" xfId="3" applyFont="1" applyFill="1" applyBorder="1" applyProtection="1">
      <alignment vertical="center"/>
    </xf>
    <xf numFmtId="178" fontId="5" fillId="6" borderId="0" xfId="3" applyNumberFormat="1" applyFont="1" applyFill="1" applyBorder="1" applyAlignment="1" applyProtection="1">
      <alignment horizontal="center" vertical="center"/>
    </xf>
    <xf numFmtId="178" fontId="5" fillId="6" borderId="26" xfId="3" applyNumberFormat="1" applyFont="1" applyFill="1" applyBorder="1" applyAlignment="1" applyProtection="1">
      <alignment horizontal="center" vertical="center"/>
    </xf>
    <xf numFmtId="0" fontId="0" fillId="6" borderId="0" xfId="0" applyFill="1" applyBorder="1" applyAlignment="1" applyProtection="1">
      <alignment vertical="center"/>
    </xf>
    <xf numFmtId="0" fontId="0" fillId="6" borderId="26" xfId="0" applyFill="1" applyBorder="1" applyAlignment="1" applyProtection="1">
      <alignment vertical="center"/>
    </xf>
    <xf numFmtId="0" fontId="0" fillId="6" borderId="67" xfId="0" applyFill="1" applyBorder="1" applyAlignment="1" applyProtection="1">
      <alignment vertical="center"/>
    </xf>
    <xf numFmtId="0" fontId="0" fillId="6" borderId="68" xfId="0" applyFill="1" applyBorder="1" applyAlignment="1" applyProtection="1">
      <alignment vertical="center"/>
    </xf>
    <xf numFmtId="0" fontId="65" fillId="0" borderId="22" xfId="0" applyFont="1" applyBorder="1" applyAlignment="1" applyProtection="1">
      <alignment vertical="center" shrinkToFit="1"/>
    </xf>
    <xf numFmtId="0" fontId="0" fillId="0" borderId="23" xfId="0" applyBorder="1" applyProtection="1">
      <alignment vertical="center"/>
    </xf>
    <xf numFmtId="38" fontId="0" fillId="0" borderId="23" xfId="3" applyFont="1" applyBorder="1" applyProtection="1">
      <alignment vertical="center"/>
    </xf>
    <xf numFmtId="38" fontId="62" fillId="0" borderId="23" xfId="3" applyFont="1" applyBorder="1" applyProtection="1">
      <alignment vertical="center"/>
    </xf>
    <xf numFmtId="0" fontId="62" fillId="0" borderId="0" xfId="0" applyFont="1" applyAlignment="1" applyProtection="1">
      <alignment vertical="center"/>
    </xf>
    <xf numFmtId="0" fontId="62" fillId="0" borderId="0" xfId="0" applyFont="1" applyProtection="1">
      <alignment vertical="center"/>
    </xf>
    <xf numFmtId="178" fontId="62" fillId="0" borderId="0" xfId="0" applyNumberFormat="1" applyFont="1" applyProtection="1">
      <alignment vertical="center"/>
    </xf>
    <xf numFmtId="0" fontId="5" fillId="0" borderId="41" xfId="0" applyFont="1" applyBorder="1" applyAlignment="1" applyProtection="1">
      <alignment vertical="center"/>
    </xf>
    <xf numFmtId="0" fontId="0" fillId="0" borderId="0" xfId="0" applyProtection="1">
      <alignment vertical="center"/>
      <protection locked="0"/>
    </xf>
    <xf numFmtId="0" fontId="54" fillId="0" borderId="53" xfId="0" applyFont="1" applyBorder="1" applyAlignment="1">
      <alignment vertical="center" wrapText="1"/>
    </xf>
    <xf numFmtId="0" fontId="66" fillId="0" borderId="104" xfId="0" applyFont="1" applyBorder="1" applyAlignment="1">
      <alignment vertical="center" wrapText="1"/>
    </xf>
    <xf numFmtId="0" fontId="6" fillId="3" borderId="0" xfId="0" applyFont="1" applyFill="1" applyAlignment="1" applyProtection="1">
      <alignment vertical="center"/>
    </xf>
    <xf numFmtId="0" fontId="2" fillId="3" borderId="0" xfId="0" applyFont="1" applyFill="1" applyProtection="1">
      <alignment vertical="center"/>
    </xf>
    <xf numFmtId="0" fontId="2" fillId="0" borderId="0" xfId="0" applyFont="1" applyFill="1" applyProtection="1">
      <alignment vertical="center"/>
    </xf>
    <xf numFmtId="0" fontId="2" fillId="3" borderId="0" xfId="0" applyFont="1" applyFill="1" applyAlignment="1" applyProtection="1">
      <alignment horizontal="right" vertical="center"/>
    </xf>
    <xf numFmtId="0" fontId="2" fillId="3" borderId="0" xfId="0" applyFont="1" applyFill="1" applyAlignment="1" applyProtection="1">
      <alignment horizontal="justify" vertical="center"/>
    </xf>
    <xf numFmtId="0" fontId="20" fillId="3" borderId="0" xfId="0" applyFont="1" applyFill="1" applyAlignment="1" applyProtection="1">
      <alignment horizontal="distributed" vertical="top"/>
    </xf>
    <xf numFmtId="0" fontId="20" fillId="3" borderId="0" xfId="0" applyFont="1" applyFill="1" applyAlignment="1" applyProtection="1">
      <alignment horizontal="distributed" vertical="center"/>
    </xf>
    <xf numFmtId="0" fontId="20" fillId="3" borderId="0" xfId="0" applyFont="1" applyFill="1" applyAlignment="1" applyProtection="1">
      <alignment horizontal="left" vertical="center"/>
    </xf>
    <xf numFmtId="0" fontId="2" fillId="3" borderId="0" xfId="0" applyFont="1" applyFill="1" applyAlignment="1" applyProtection="1">
      <alignment vertical="center" shrinkToFit="1"/>
    </xf>
    <xf numFmtId="0" fontId="2" fillId="3" borderId="1" xfId="0" applyFont="1" applyFill="1" applyBorder="1" applyAlignment="1" applyProtection="1">
      <alignment horizontal="center" vertical="center" shrinkToFit="1"/>
    </xf>
    <xf numFmtId="180" fontId="7" fillId="3" borderId="1" xfId="0" applyNumberFormat="1" applyFont="1" applyFill="1" applyBorder="1" applyAlignment="1" applyProtection="1">
      <alignment horizontal="center" vertical="center" shrinkToFit="1"/>
    </xf>
    <xf numFmtId="0" fontId="2" fillId="3" borderId="0" xfId="0" applyFont="1" applyFill="1" applyBorder="1" applyAlignment="1" applyProtection="1">
      <alignment horizontal="right" vertical="center" shrinkToFit="1"/>
    </xf>
    <xf numFmtId="180" fontId="2" fillId="3" borderId="0" xfId="0" applyNumberFormat="1" applyFont="1" applyFill="1" applyAlignment="1" applyProtection="1">
      <alignment horizontal="right" vertical="center" shrinkToFit="1"/>
    </xf>
    <xf numFmtId="180" fontId="7" fillId="3" borderId="0" xfId="0" applyNumberFormat="1" applyFont="1" applyFill="1" applyAlignment="1" applyProtection="1">
      <alignment horizontal="center" vertical="center" shrinkToFit="1"/>
    </xf>
    <xf numFmtId="0" fontId="2" fillId="3" borderId="0" xfId="0" applyFont="1" applyFill="1" applyAlignment="1" applyProtection="1">
      <alignment horizontal="right" vertical="center" shrinkToFit="1"/>
    </xf>
    <xf numFmtId="0" fontId="2" fillId="3" borderId="0" xfId="0" applyFont="1" applyFill="1" applyAlignment="1" applyProtection="1">
      <alignment horizontal="justify" vertical="center" shrinkToFit="1"/>
    </xf>
    <xf numFmtId="0" fontId="2" fillId="3" borderId="0" xfId="0" applyFont="1" applyFill="1" applyBorder="1" applyAlignment="1" applyProtection="1">
      <alignment horizontal="center" vertical="center" shrinkToFit="1"/>
    </xf>
    <xf numFmtId="0" fontId="2" fillId="3" borderId="2" xfId="0" applyFont="1" applyFill="1" applyBorder="1" applyAlignment="1" applyProtection="1">
      <alignment horizontal="center" vertical="center" shrinkToFit="1"/>
    </xf>
    <xf numFmtId="180" fontId="7" fillId="3" borderId="2" xfId="0" applyNumberFormat="1" applyFont="1" applyFill="1" applyBorder="1" applyAlignment="1" applyProtection="1">
      <alignment horizontal="center" vertical="center" shrinkToFit="1"/>
    </xf>
    <xf numFmtId="180" fontId="2" fillId="3" borderId="0" xfId="0" applyNumberFormat="1" applyFont="1" applyFill="1" applyAlignment="1" applyProtection="1">
      <alignment vertical="center" shrinkToFit="1"/>
    </xf>
    <xf numFmtId="3" fontId="2" fillId="3" borderId="0" xfId="0" applyNumberFormat="1" applyFont="1" applyFill="1" applyAlignment="1" applyProtection="1">
      <alignment horizontal="right" vertical="center" shrinkToFit="1"/>
    </xf>
    <xf numFmtId="177" fontId="2" fillId="3" borderId="0" xfId="0" applyNumberFormat="1" applyFont="1" applyFill="1" applyAlignment="1" applyProtection="1">
      <alignment vertical="center" shrinkToFit="1"/>
    </xf>
    <xf numFmtId="0" fontId="2" fillId="0" borderId="0" xfId="0" applyFont="1" applyFill="1" applyBorder="1" applyProtection="1">
      <alignment vertical="center"/>
    </xf>
    <xf numFmtId="0" fontId="2" fillId="3" borderId="0" xfId="0" applyFont="1" applyFill="1" applyBorder="1" applyAlignment="1" applyProtection="1">
      <alignment vertical="center" shrinkToFit="1"/>
    </xf>
    <xf numFmtId="176" fontId="2" fillId="3" borderId="0" xfId="0" applyNumberFormat="1" applyFont="1" applyFill="1" applyBorder="1" applyAlignment="1" applyProtection="1">
      <alignment horizontal="right" vertical="center" shrinkToFit="1"/>
    </xf>
    <xf numFmtId="0" fontId="2" fillId="3" borderId="0" xfId="0" applyFont="1" applyFill="1" applyAlignment="1" applyProtection="1">
      <alignment horizontal="justify" vertical="center" wrapText="1" shrinkToFit="1"/>
    </xf>
    <xf numFmtId="0" fontId="2" fillId="0" borderId="0" xfId="0" applyFont="1" applyFill="1" applyAlignment="1" applyProtection="1">
      <alignment vertical="center" shrinkToFit="1"/>
    </xf>
    <xf numFmtId="0" fontId="2" fillId="0" borderId="0" xfId="0" applyFont="1" applyFill="1" applyBorder="1" applyAlignment="1" applyProtection="1">
      <alignment vertical="center" shrinkToFit="1"/>
    </xf>
    <xf numFmtId="0" fontId="2" fillId="0" borderId="0" xfId="0" applyFont="1" applyFill="1" applyBorder="1" applyAlignment="1" applyProtection="1">
      <alignment vertical="center"/>
    </xf>
    <xf numFmtId="0" fontId="2" fillId="0" borderId="0" xfId="0" applyFont="1" applyFill="1" applyBorder="1" applyAlignment="1" applyProtection="1">
      <alignment horizontal="center" vertical="center" shrinkToFit="1"/>
    </xf>
    <xf numFmtId="188" fontId="15" fillId="0" borderId="0" xfId="0" applyNumberFormat="1" applyFont="1" applyFill="1" applyProtection="1">
      <alignment vertical="center"/>
    </xf>
    <xf numFmtId="188" fontId="15" fillId="3" borderId="0" xfId="0" applyNumberFormat="1" applyFont="1" applyFill="1" applyAlignment="1" applyProtection="1">
      <alignment horizontal="center" vertical="center"/>
    </xf>
    <xf numFmtId="188" fontId="15" fillId="3" borderId="0" xfId="0" applyNumberFormat="1" applyFont="1" applyFill="1" applyProtection="1">
      <alignment vertical="center"/>
    </xf>
    <xf numFmtId="188" fontId="15" fillId="0" borderId="0" xfId="0" applyNumberFormat="1" applyFont="1" applyFill="1" applyAlignment="1" applyProtection="1">
      <alignment vertical="center"/>
    </xf>
    <xf numFmtId="188" fontId="15" fillId="0" borderId="0" xfId="0" applyNumberFormat="1" applyFont="1" applyFill="1" applyAlignment="1" applyProtection="1">
      <alignment horizontal="center" vertical="center"/>
    </xf>
    <xf numFmtId="181" fontId="15" fillId="0" borderId="0" xfId="0" applyNumberFormat="1" applyFont="1" applyFill="1" applyAlignment="1" applyProtection="1">
      <alignment vertical="center" shrinkToFit="1"/>
    </xf>
    <xf numFmtId="181" fontId="15" fillId="0" borderId="0" xfId="0" applyNumberFormat="1" applyFont="1" applyFill="1" applyAlignment="1" applyProtection="1">
      <alignment horizontal="center" vertical="center" shrinkToFit="1"/>
    </xf>
    <xf numFmtId="188" fontId="15" fillId="0" borderId="0" xfId="0" applyNumberFormat="1" applyFont="1" applyFill="1" applyAlignment="1" applyProtection="1">
      <alignment horizontal="justify" vertical="center"/>
    </xf>
    <xf numFmtId="188" fontId="23" fillId="0" borderId="0" xfId="0" applyNumberFormat="1" applyFont="1" applyFill="1" applyAlignment="1" applyProtection="1">
      <alignment vertical="center"/>
    </xf>
    <xf numFmtId="188" fontId="15" fillId="0" borderId="0" xfId="0" applyNumberFormat="1" applyFont="1" applyFill="1" applyAlignment="1" applyProtection="1">
      <alignment horizontal="distributed" vertical="center"/>
    </xf>
    <xf numFmtId="188" fontId="23" fillId="0" borderId="0" xfId="0" applyNumberFormat="1" applyFont="1" applyFill="1" applyAlignment="1" applyProtection="1">
      <alignment horizontal="distributed" vertical="center"/>
    </xf>
    <xf numFmtId="188" fontId="15" fillId="0" borderId="0" xfId="0" applyNumberFormat="1" applyFont="1" applyFill="1" applyAlignment="1" applyProtection="1">
      <alignment vertical="center" shrinkToFit="1"/>
    </xf>
    <xf numFmtId="188" fontId="23" fillId="0" borderId="0" xfId="0" applyNumberFormat="1" applyFont="1" applyFill="1" applyAlignment="1" applyProtection="1">
      <alignment vertical="center" shrinkToFit="1"/>
    </xf>
    <xf numFmtId="188" fontId="15" fillId="0" borderId="0" xfId="0" applyNumberFormat="1" applyFont="1" applyFill="1" applyAlignment="1" applyProtection="1">
      <alignment horizontal="center" vertical="center" shrinkToFit="1"/>
    </xf>
    <xf numFmtId="188" fontId="23" fillId="0" borderId="0" xfId="0" applyNumberFormat="1" applyFont="1" applyFill="1" applyAlignment="1" applyProtection="1">
      <alignment horizontal="distributed" vertical="center" shrinkToFit="1"/>
    </xf>
    <xf numFmtId="188" fontId="24" fillId="0" borderId="0" xfId="0" applyNumberFormat="1" applyFont="1" applyFill="1" applyAlignment="1" applyProtection="1">
      <alignment horizontal="center" vertical="center"/>
    </xf>
    <xf numFmtId="188" fontId="15" fillId="0" borderId="0" xfId="0" applyNumberFormat="1" applyFont="1" applyFill="1" applyAlignment="1" applyProtection="1">
      <alignment horizontal="left" vertical="center" wrapText="1"/>
    </xf>
    <xf numFmtId="49" fontId="15" fillId="0" borderId="0" xfId="0" applyNumberFormat="1" applyFont="1" applyFill="1" applyAlignment="1" applyProtection="1">
      <alignment horizontal="center" vertical="center"/>
    </xf>
    <xf numFmtId="49" fontId="15" fillId="0" borderId="0" xfId="0" applyNumberFormat="1" applyFont="1" applyFill="1" applyAlignment="1" applyProtection="1">
      <alignment vertical="center"/>
    </xf>
    <xf numFmtId="188" fontId="15" fillId="0" borderId="0" xfId="0" applyNumberFormat="1" applyFont="1" applyFill="1" applyAlignment="1" applyProtection="1">
      <alignment vertical="center" wrapText="1"/>
    </xf>
    <xf numFmtId="188" fontId="15" fillId="0" borderId="0" xfId="0" applyNumberFormat="1" applyFont="1" applyFill="1" applyAlignment="1" applyProtection="1">
      <alignment horizontal="center" vertical="center" wrapText="1"/>
    </xf>
    <xf numFmtId="188" fontId="15" fillId="0" borderId="3" xfId="0" applyNumberFormat="1" applyFont="1" applyFill="1" applyBorder="1" applyAlignment="1" applyProtection="1">
      <alignment horizontal="center" vertical="center" shrinkToFit="1"/>
    </xf>
    <xf numFmtId="188" fontId="15" fillId="0" borderId="4" xfId="0" applyNumberFormat="1" applyFont="1" applyFill="1" applyBorder="1" applyAlignment="1" applyProtection="1">
      <alignment horizontal="center" vertical="center" shrinkToFit="1"/>
    </xf>
    <xf numFmtId="188" fontId="15" fillId="0" borderId="27" xfId="0" applyNumberFormat="1" applyFont="1" applyFill="1" applyBorder="1" applyAlignment="1" applyProtection="1">
      <alignment horizontal="center" vertical="center" shrinkToFit="1"/>
    </xf>
    <xf numFmtId="177" fontId="15" fillId="0" borderId="6" xfId="0" applyNumberFormat="1" applyFont="1" applyFill="1" applyBorder="1" applyAlignment="1" applyProtection="1">
      <alignment vertical="center" shrinkToFit="1"/>
    </xf>
    <xf numFmtId="180" fontId="15" fillId="0" borderId="37" xfId="0" applyNumberFormat="1" applyFont="1" applyFill="1" applyBorder="1" applyAlignment="1" applyProtection="1">
      <alignment vertical="center" shrinkToFit="1"/>
    </xf>
    <xf numFmtId="49" fontId="15" fillId="0" borderId="37" xfId="0" applyNumberFormat="1" applyFont="1" applyFill="1" applyBorder="1" applyAlignment="1" applyProtection="1">
      <alignment vertical="center" shrinkToFit="1"/>
    </xf>
    <xf numFmtId="188" fontId="15" fillId="0" borderId="6" xfId="0" applyNumberFormat="1" applyFont="1" applyFill="1" applyBorder="1" applyAlignment="1" applyProtection="1">
      <alignment horizontal="center" vertical="center"/>
    </xf>
    <xf numFmtId="188" fontId="15" fillId="0" borderId="37" xfId="0" applyNumberFormat="1" applyFont="1" applyFill="1" applyBorder="1" applyAlignment="1" applyProtection="1">
      <alignment horizontal="center" vertical="center" shrinkToFit="1"/>
    </xf>
    <xf numFmtId="188" fontId="15" fillId="0" borderId="6" xfId="0" applyNumberFormat="1" applyFont="1" applyFill="1" applyBorder="1" applyAlignment="1" applyProtection="1">
      <alignment vertical="center" shrinkToFit="1"/>
    </xf>
    <xf numFmtId="188" fontId="15" fillId="0" borderId="37" xfId="0" applyNumberFormat="1" applyFont="1" applyFill="1" applyBorder="1" applyAlignment="1" applyProtection="1">
      <alignment vertical="center" shrinkToFit="1"/>
    </xf>
    <xf numFmtId="188" fontId="15" fillId="0" borderId="0" xfId="0" applyNumberFormat="1" applyFont="1" applyFill="1" applyBorder="1" applyAlignment="1" applyProtection="1">
      <alignment horizontal="center" vertical="center" shrinkToFit="1"/>
    </xf>
    <xf numFmtId="188" fontId="15" fillId="0" borderId="0" xfId="0" applyNumberFormat="1" applyFont="1" applyFill="1" applyBorder="1" applyAlignment="1" applyProtection="1">
      <alignment horizontal="center" vertical="center"/>
    </xf>
    <xf numFmtId="188" fontId="15" fillId="0" borderId="6" xfId="0" applyNumberFormat="1" applyFont="1" applyFill="1" applyBorder="1" applyAlignment="1" applyProtection="1">
      <alignment vertical="center"/>
    </xf>
    <xf numFmtId="188" fontId="15" fillId="0" borderId="0" xfId="0" applyNumberFormat="1" applyFont="1" applyFill="1" applyBorder="1" applyAlignment="1" applyProtection="1">
      <alignment vertical="center"/>
    </xf>
    <xf numFmtId="188" fontId="15" fillId="0" borderId="0" xfId="0" applyNumberFormat="1" applyFont="1" applyFill="1" applyBorder="1" applyAlignment="1" applyProtection="1">
      <alignment vertical="center" shrinkToFit="1"/>
    </xf>
    <xf numFmtId="188" fontId="15" fillId="0" borderId="7" xfId="0" applyNumberFormat="1" applyFont="1" applyFill="1" applyBorder="1" applyAlignment="1" applyProtection="1">
      <alignment horizontal="center" vertical="center" shrinkToFit="1"/>
    </xf>
    <xf numFmtId="188" fontId="15" fillId="0" borderId="1" xfId="0" applyNumberFormat="1" applyFont="1" applyFill="1" applyBorder="1" applyAlignment="1" applyProtection="1">
      <alignment horizontal="center" vertical="center" shrinkToFit="1"/>
    </xf>
    <xf numFmtId="188" fontId="15" fillId="0" borderId="8" xfId="0" applyNumberFormat="1" applyFont="1" applyFill="1" applyBorder="1" applyAlignment="1" applyProtection="1">
      <alignment horizontal="center" vertical="center" shrinkToFit="1"/>
    </xf>
    <xf numFmtId="188" fontId="68" fillId="3" borderId="23" xfId="0" applyNumberFormat="1" applyFont="1" applyFill="1" applyBorder="1" applyAlignment="1" applyProtection="1">
      <alignment horizontal="center" vertical="center"/>
    </xf>
    <xf numFmtId="188" fontId="68" fillId="3" borderId="170" xfId="0" applyNumberFormat="1" applyFont="1" applyFill="1" applyBorder="1" applyAlignment="1" applyProtection="1">
      <alignment horizontal="center" vertical="center"/>
    </xf>
    <xf numFmtId="188" fontId="69" fillId="3" borderId="171" xfId="0" applyNumberFormat="1" applyFont="1" applyFill="1" applyBorder="1" applyAlignment="1" applyProtection="1">
      <alignment horizontal="center" vertical="center"/>
    </xf>
    <xf numFmtId="177" fontId="69" fillId="3" borderId="172" xfId="0" applyNumberFormat="1" applyFont="1" applyFill="1" applyBorder="1" applyAlignment="1" applyProtection="1">
      <alignment horizontal="left" vertical="center" shrinkToFit="1"/>
    </xf>
    <xf numFmtId="189" fontId="69" fillId="3" borderId="173" xfId="0" applyNumberFormat="1" applyFont="1" applyFill="1" applyBorder="1" applyAlignment="1" applyProtection="1">
      <alignment horizontal="right" vertical="center"/>
    </xf>
    <xf numFmtId="177" fontId="69" fillId="3" borderId="174" xfId="0" applyNumberFormat="1" applyFont="1" applyFill="1" applyBorder="1" applyAlignment="1" applyProtection="1">
      <alignment horizontal="left" vertical="center" shrinkToFit="1"/>
    </xf>
    <xf numFmtId="189" fontId="69" fillId="3" borderId="171" xfId="0" applyNumberFormat="1" applyFont="1" applyFill="1" applyBorder="1" applyAlignment="1" applyProtection="1">
      <alignment horizontal="right" vertical="center"/>
    </xf>
    <xf numFmtId="188" fontId="69" fillId="3" borderId="175" xfId="0" applyNumberFormat="1" applyFont="1" applyFill="1" applyBorder="1" applyAlignment="1" applyProtection="1">
      <alignment horizontal="center" vertical="center"/>
    </xf>
    <xf numFmtId="177" fontId="69" fillId="3" borderId="176" xfId="0" applyNumberFormat="1" applyFont="1" applyFill="1" applyBorder="1" applyAlignment="1" applyProtection="1">
      <alignment horizontal="left" vertical="center" shrinkToFit="1"/>
    </xf>
    <xf numFmtId="189" fontId="69" fillId="3" borderId="177" xfId="0" applyNumberFormat="1" applyFont="1" applyFill="1" applyBorder="1" applyAlignment="1" applyProtection="1">
      <alignment horizontal="right" vertical="center"/>
    </xf>
    <xf numFmtId="189" fontId="69" fillId="3" borderId="17" xfId="0" applyNumberFormat="1" applyFont="1" applyFill="1" applyBorder="1" applyAlignment="1" applyProtection="1">
      <alignment horizontal="right" vertical="center"/>
    </xf>
    <xf numFmtId="0" fontId="5" fillId="0" borderId="0" xfId="0" applyFont="1">
      <alignment vertical="center"/>
    </xf>
    <xf numFmtId="0" fontId="66" fillId="0" borderId="53" xfId="0" applyFont="1" applyBorder="1" applyAlignment="1">
      <alignment vertical="center" wrapText="1"/>
    </xf>
    <xf numFmtId="0" fontId="5" fillId="0" borderId="58" xfId="0" applyFont="1" applyBorder="1" applyAlignment="1" applyProtection="1">
      <alignment horizontal="center" vertical="center"/>
    </xf>
    <xf numFmtId="0" fontId="7" fillId="0" borderId="0" xfId="0" applyFont="1" applyFill="1" applyAlignment="1" applyProtection="1">
      <alignment horizontal="center" vertical="center"/>
    </xf>
    <xf numFmtId="0" fontId="18" fillId="0" borderId="0" xfId="0" applyFont="1" applyFill="1" applyAlignment="1" applyProtection="1">
      <alignment horizontal="center" vertical="center" shrinkToFit="1"/>
    </xf>
    <xf numFmtId="177" fontId="19" fillId="0" borderId="0" xfId="0" applyNumberFormat="1" applyFont="1" applyFill="1" applyAlignment="1" applyProtection="1">
      <alignment horizontal="center" vertical="center"/>
    </xf>
    <xf numFmtId="0" fontId="19" fillId="0" borderId="0" xfId="0" applyNumberFormat="1" applyFont="1" applyFill="1" applyAlignment="1" applyProtection="1">
      <alignment horizontal="center" vertical="center"/>
    </xf>
    <xf numFmtId="0" fontId="7" fillId="0" borderId="0" xfId="0" applyFont="1" applyFill="1" applyBorder="1" applyAlignment="1" applyProtection="1">
      <alignment horizontal="center" vertical="center" shrinkToFit="1"/>
    </xf>
    <xf numFmtId="0" fontId="7" fillId="0" borderId="0" xfId="0" applyFont="1" applyFill="1" applyAlignment="1" applyProtection="1">
      <alignment horizontal="left" vertical="top" wrapText="1"/>
    </xf>
    <xf numFmtId="0" fontId="7" fillId="0" borderId="0" xfId="0" applyFont="1" applyFill="1" applyAlignment="1" applyProtection="1">
      <alignment horizontal="left" vertical="center" shrinkToFit="1"/>
    </xf>
    <xf numFmtId="0" fontId="7" fillId="0" borderId="0" xfId="0" applyFont="1" applyFill="1" applyAlignment="1" applyProtection="1">
      <alignment vertical="center" shrinkToFit="1"/>
    </xf>
    <xf numFmtId="0" fontId="18" fillId="0" borderId="0" xfId="0" applyFont="1" applyFill="1" applyAlignment="1" applyProtection="1">
      <alignment horizontal="center" vertical="center" wrapText="1"/>
    </xf>
    <xf numFmtId="0" fontId="7" fillId="0" borderId="0" xfId="0" applyFont="1" applyFill="1" applyAlignment="1" applyProtection="1">
      <alignment horizontal="center" vertical="center" shrinkToFit="1"/>
    </xf>
    <xf numFmtId="177" fontId="19" fillId="0" borderId="0" xfId="0" applyNumberFormat="1" applyFont="1" applyFill="1" applyAlignment="1" applyProtection="1">
      <alignment horizontal="center" vertical="center" shrinkToFit="1"/>
    </xf>
    <xf numFmtId="0" fontId="9" fillId="0" borderId="61" xfId="0" applyFont="1" applyBorder="1" applyAlignment="1" applyProtection="1">
      <alignment horizontal="center" vertical="center"/>
    </xf>
    <xf numFmtId="0" fontId="9" fillId="3" borderId="0" xfId="0" applyFont="1" applyFill="1" applyAlignment="1" applyProtection="1">
      <alignment horizontal="center" vertical="center"/>
    </xf>
    <xf numFmtId="0" fontId="15" fillId="0" borderId="0" xfId="0" applyFont="1" applyFill="1" applyAlignment="1" applyProtection="1">
      <alignment horizontal="center" vertical="center"/>
    </xf>
    <xf numFmtId="0" fontId="23" fillId="0" borderId="0" xfId="0" applyFont="1" applyFill="1" applyAlignment="1" applyProtection="1">
      <alignment horizontal="distributed" vertical="center"/>
    </xf>
    <xf numFmtId="0" fontId="15" fillId="0" borderId="0" xfId="0" applyFont="1" applyFill="1" applyAlignment="1" applyProtection="1">
      <alignment horizontal="center" vertical="center" shrinkToFit="1"/>
    </xf>
    <xf numFmtId="0" fontId="23" fillId="0" borderId="0" xfId="0" applyFont="1" applyFill="1" applyAlignment="1" applyProtection="1">
      <alignment horizontal="distributed" vertical="center" shrinkToFit="1"/>
    </xf>
    <xf numFmtId="0" fontId="24" fillId="0" borderId="0" xfId="0" applyFont="1" applyFill="1" applyAlignment="1" applyProtection="1">
      <alignment horizontal="center" vertical="center"/>
    </xf>
    <xf numFmtId="0" fontId="15" fillId="0" borderId="0" xfId="0" applyFont="1" applyFill="1" applyAlignment="1" applyProtection="1">
      <alignment horizontal="center" vertical="center" wrapText="1"/>
    </xf>
    <xf numFmtId="0" fontId="15" fillId="0" borderId="0" xfId="0" applyFont="1" applyFill="1" applyAlignment="1" applyProtection="1">
      <alignment horizontal="left" vertical="center" wrapText="1"/>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2" fillId="3" borderId="0" xfId="0" applyFont="1" applyFill="1" applyAlignment="1" applyProtection="1">
      <alignment horizontal="left" vertical="center" shrinkToFit="1"/>
    </xf>
    <xf numFmtId="0" fontId="2" fillId="3" borderId="0" xfId="0" applyFont="1" applyFill="1" applyAlignment="1" applyProtection="1">
      <alignment horizontal="left" vertical="center"/>
    </xf>
    <xf numFmtId="0" fontId="2" fillId="3" borderId="0" xfId="0" applyFont="1" applyFill="1" applyAlignment="1" applyProtection="1">
      <alignment vertical="center"/>
    </xf>
    <xf numFmtId="0" fontId="2" fillId="3" borderId="0" xfId="0" applyFont="1" applyFill="1" applyAlignment="1" applyProtection="1">
      <alignment horizontal="center" vertical="center"/>
    </xf>
    <xf numFmtId="0" fontId="0" fillId="4" borderId="156" xfId="0" applyFill="1" applyBorder="1" applyAlignment="1" applyProtection="1">
      <alignment horizontal="center" vertical="center"/>
      <protection locked="0"/>
    </xf>
    <xf numFmtId="0" fontId="0" fillId="4" borderId="34" xfId="0" applyFill="1" applyBorder="1" applyAlignment="1" applyProtection="1">
      <alignment horizontal="center" vertical="center"/>
      <protection locked="0"/>
    </xf>
    <xf numFmtId="0" fontId="0" fillId="4" borderId="150" xfId="0" applyFill="1" applyBorder="1" applyAlignment="1" applyProtection="1">
      <alignment horizontal="center" vertical="center"/>
      <protection locked="0"/>
    </xf>
    <xf numFmtId="0" fontId="7" fillId="0" borderId="0" xfId="0" applyFont="1" applyFill="1" applyAlignment="1" applyProtection="1">
      <alignment horizontal="center" vertical="center" wrapText="1"/>
    </xf>
    <xf numFmtId="0" fontId="25" fillId="0" borderId="0" xfId="0" applyFont="1" applyAlignment="1" applyProtection="1">
      <alignment vertical="center"/>
    </xf>
    <xf numFmtId="0" fontId="5" fillId="2" borderId="23" xfId="0" applyFont="1" applyFill="1" applyBorder="1" applyAlignment="1" applyProtection="1">
      <alignment horizontal="center" vertical="center"/>
      <protection locked="0"/>
    </xf>
    <xf numFmtId="0" fontId="67" fillId="0" borderId="5" xfId="0" applyFont="1" applyBorder="1" applyAlignment="1" applyProtection="1">
      <alignment horizontal="left" vertical="center" wrapText="1"/>
    </xf>
    <xf numFmtId="0" fontId="67" fillId="0" borderId="23" xfId="0" applyFont="1" applyBorder="1" applyAlignment="1" applyProtection="1">
      <alignment horizontal="left" vertical="center"/>
    </xf>
    <xf numFmtId="0" fontId="67" fillId="0" borderId="33" xfId="0" applyFont="1" applyBorder="1" applyAlignment="1" applyProtection="1">
      <alignment horizontal="left" vertical="center"/>
    </xf>
    <xf numFmtId="0" fontId="67" fillId="0" borderId="70" xfId="0" applyFont="1" applyBorder="1" applyAlignment="1" applyProtection="1">
      <alignment horizontal="left" vertical="center"/>
    </xf>
    <xf numFmtId="0" fontId="67" fillId="0" borderId="41" xfId="0" applyFont="1" applyBorder="1" applyAlignment="1" applyProtection="1">
      <alignment horizontal="left" vertical="center"/>
    </xf>
    <xf numFmtId="0" fontId="67" fillId="0" borderId="42" xfId="0" applyFont="1" applyBorder="1" applyAlignment="1" applyProtection="1">
      <alignment horizontal="left" vertical="center"/>
    </xf>
    <xf numFmtId="0" fontId="5" fillId="0" borderId="103" xfId="0" applyFont="1" applyBorder="1" applyAlignment="1" applyProtection="1">
      <alignment horizontal="left" vertical="center"/>
    </xf>
    <xf numFmtId="0" fontId="5" fillId="0" borderId="104" xfId="0" applyFont="1" applyBorder="1" applyAlignment="1" applyProtection="1">
      <alignment horizontal="left" vertical="center"/>
    </xf>
    <xf numFmtId="0" fontId="62" fillId="0" borderId="4" xfId="0" applyFont="1" applyFill="1" applyBorder="1" applyAlignment="1" applyProtection="1">
      <alignment horizontal="left" vertical="center" wrapText="1"/>
    </xf>
    <xf numFmtId="0" fontId="62" fillId="0" borderId="27" xfId="0" applyFont="1" applyFill="1" applyBorder="1" applyAlignment="1" applyProtection="1">
      <alignment horizontal="left" vertical="center" wrapText="1"/>
    </xf>
    <xf numFmtId="0" fontId="62" fillId="0" borderId="0" xfId="0" applyFont="1" applyFill="1" applyBorder="1" applyAlignment="1" applyProtection="1">
      <alignment horizontal="left" vertical="center" wrapText="1"/>
    </xf>
    <xf numFmtId="0" fontId="62" fillId="0" borderId="37" xfId="0" applyFont="1" applyFill="1" applyBorder="1" applyAlignment="1" applyProtection="1">
      <alignment horizontal="left" vertical="center" wrapText="1"/>
    </xf>
    <xf numFmtId="0" fontId="29" fillId="5" borderId="73" xfId="0" applyFont="1" applyFill="1" applyBorder="1" applyAlignment="1" applyProtection="1">
      <alignment horizontal="center" vertical="center" textRotation="255" shrinkToFit="1"/>
    </xf>
    <xf numFmtId="0" fontId="29" fillId="5" borderId="77" xfId="0" applyFont="1" applyFill="1" applyBorder="1" applyAlignment="1" applyProtection="1">
      <alignment horizontal="center" vertical="center" textRotation="255" shrinkToFit="1"/>
    </xf>
    <xf numFmtId="0" fontId="29" fillId="5" borderId="64" xfId="0" applyFont="1" applyFill="1" applyBorder="1" applyAlignment="1" applyProtection="1">
      <alignment horizontal="center" vertical="center" textRotation="255" shrinkToFit="1"/>
    </xf>
    <xf numFmtId="0" fontId="53" fillId="4" borderId="9" xfId="0" applyFont="1" applyFill="1" applyBorder="1" applyAlignment="1" applyProtection="1">
      <alignment horizontal="center" vertical="center"/>
    </xf>
    <xf numFmtId="0" fontId="53" fillId="4" borderId="65" xfId="0" applyFont="1" applyFill="1" applyBorder="1" applyAlignment="1" applyProtection="1">
      <alignment horizontal="center" vertical="center"/>
    </xf>
    <xf numFmtId="0" fontId="53" fillId="4" borderId="44" xfId="0" applyFont="1" applyFill="1" applyBorder="1" applyAlignment="1" applyProtection="1">
      <alignment horizontal="center" vertical="center"/>
    </xf>
    <xf numFmtId="0" fontId="5" fillId="0" borderId="17" xfId="0" applyFont="1" applyBorder="1" applyAlignment="1" applyProtection="1">
      <alignment horizontal="left" vertical="center"/>
    </xf>
    <xf numFmtId="38" fontId="5" fillId="0" borderId="45" xfId="3" applyFont="1" applyBorder="1" applyAlignment="1" applyProtection="1">
      <alignment horizontal="center" vertical="center"/>
    </xf>
    <xf numFmtId="38" fontId="5" fillId="0" borderId="46" xfId="3" applyFont="1" applyBorder="1" applyAlignment="1" applyProtection="1">
      <alignment horizontal="center" vertical="center"/>
    </xf>
    <xf numFmtId="38" fontId="5" fillId="0" borderId="66" xfId="3" applyFont="1" applyBorder="1" applyAlignment="1" applyProtection="1">
      <alignment horizontal="center" vertical="center"/>
    </xf>
    <xf numFmtId="38" fontId="5" fillId="0" borderId="6" xfId="3" applyFont="1" applyBorder="1" applyAlignment="1" applyProtection="1">
      <alignment horizontal="center" vertical="center"/>
    </xf>
    <xf numFmtId="38" fontId="5" fillId="0" borderId="0" xfId="3" applyFont="1" applyBorder="1" applyAlignment="1" applyProtection="1">
      <alignment horizontal="center" vertical="center"/>
    </xf>
    <xf numFmtId="38" fontId="5" fillId="0" borderId="26" xfId="3" applyFont="1" applyBorder="1" applyAlignment="1" applyProtection="1">
      <alignment horizontal="center" vertical="center"/>
    </xf>
    <xf numFmtId="38" fontId="5" fillId="0" borderId="56" xfId="3" applyFont="1" applyBorder="1" applyAlignment="1" applyProtection="1">
      <alignment horizontal="center" vertical="center"/>
    </xf>
    <xf numFmtId="38" fontId="5" fillId="0" borderId="67" xfId="3" applyFont="1" applyBorder="1" applyAlignment="1" applyProtection="1">
      <alignment horizontal="center" vertical="center"/>
    </xf>
    <xf numFmtId="38" fontId="5" fillId="0" borderId="68" xfId="3" applyFont="1" applyBorder="1" applyAlignment="1" applyProtection="1">
      <alignment horizontal="center" vertical="center"/>
    </xf>
    <xf numFmtId="0" fontId="5" fillId="0" borderId="23" xfId="0" applyFont="1" applyBorder="1" applyAlignment="1" applyProtection="1">
      <alignment horizontal="left" vertical="center"/>
    </xf>
    <xf numFmtId="0" fontId="25" fillId="4" borderId="94" xfId="0" applyFont="1" applyFill="1" applyBorder="1" applyAlignment="1" applyProtection="1">
      <alignment horizontal="center" vertical="center"/>
    </xf>
    <xf numFmtId="0" fontId="25" fillId="4" borderId="16" xfId="0" applyFont="1" applyFill="1" applyBorder="1" applyAlignment="1" applyProtection="1">
      <alignment horizontal="center" vertical="center"/>
    </xf>
    <xf numFmtId="0" fontId="25" fillId="4" borderId="40" xfId="0" applyFont="1" applyFill="1" applyBorder="1" applyAlignment="1" applyProtection="1">
      <alignment horizontal="center" vertical="center"/>
    </xf>
    <xf numFmtId="0" fontId="25" fillId="4" borderId="42" xfId="0" applyFont="1" applyFill="1" applyBorder="1" applyAlignment="1" applyProtection="1">
      <alignment horizontal="center" vertical="center"/>
    </xf>
    <xf numFmtId="0" fontId="0" fillId="2" borderId="58"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0" fillId="2" borderId="22" xfId="0" applyFill="1" applyBorder="1" applyAlignment="1" applyProtection="1">
      <alignment horizontal="left" vertical="center"/>
      <protection locked="0"/>
    </xf>
    <xf numFmtId="0" fontId="0" fillId="2" borderId="33" xfId="0" applyFill="1" applyBorder="1" applyAlignment="1" applyProtection="1">
      <alignment horizontal="left" vertical="center"/>
      <protection locked="0"/>
    </xf>
    <xf numFmtId="0" fontId="0" fillId="2" borderId="40" xfId="0" applyFill="1" applyBorder="1" applyAlignment="1" applyProtection="1">
      <alignment horizontal="left" vertical="center"/>
      <protection locked="0"/>
    </xf>
    <xf numFmtId="0" fontId="0" fillId="2" borderId="42" xfId="0" applyFill="1" applyBorder="1" applyAlignment="1" applyProtection="1">
      <alignment horizontal="left" vertical="center"/>
      <protection locked="0"/>
    </xf>
    <xf numFmtId="0" fontId="5" fillId="2" borderId="55" xfId="0" applyFont="1" applyFill="1" applyBorder="1" applyAlignment="1" applyProtection="1">
      <alignment horizontal="left" vertical="center"/>
      <protection locked="0"/>
    </xf>
    <xf numFmtId="0" fontId="5" fillId="2" borderId="72" xfId="0" applyFont="1" applyFill="1" applyBorder="1" applyAlignment="1" applyProtection="1">
      <alignment horizontal="left" vertical="center"/>
      <protection locked="0"/>
    </xf>
    <xf numFmtId="0" fontId="5" fillId="2" borderId="161" xfId="0" applyFont="1" applyFill="1" applyBorder="1" applyAlignment="1" applyProtection="1">
      <alignment horizontal="left" vertical="center"/>
      <protection locked="0"/>
    </xf>
    <xf numFmtId="0" fontId="5" fillId="2" borderId="164" xfId="0" applyFont="1" applyFill="1" applyBorder="1" applyAlignment="1" applyProtection="1">
      <alignment horizontal="left" vertical="center"/>
      <protection locked="0"/>
    </xf>
    <xf numFmtId="0" fontId="5" fillId="0" borderId="33" xfId="0" applyFont="1" applyBorder="1" applyAlignment="1" applyProtection="1">
      <alignment horizontal="left" vertical="center"/>
    </xf>
    <xf numFmtId="38" fontId="5" fillId="0" borderId="23" xfId="3" applyFont="1" applyBorder="1" applyAlignment="1" applyProtection="1">
      <alignment horizontal="center" vertical="center"/>
    </xf>
    <xf numFmtId="38" fontId="5" fillId="0" borderId="33" xfId="3" applyFont="1" applyBorder="1" applyAlignment="1" applyProtection="1">
      <alignment horizontal="center" vertical="center"/>
    </xf>
    <xf numFmtId="0" fontId="5" fillId="0" borderId="41" xfId="0" applyFont="1" applyBorder="1" applyAlignment="1" applyProtection="1">
      <alignment horizontal="left" vertical="center"/>
    </xf>
    <xf numFmtId="0" fontId="5" fillId="0" borderId="42" xfId="0" applyFont="1" applyBorder="1" applyAlignment="1" applyProtection="1">
      <alignment horizontal="left" vertical="center"/>
    </xf>
    <xf numFmtId="0" fontId="53" fillId="4" borderId="9" xfId="0" applyFont="1" applyFill="1" applyBorder="1" applyAlignment="1" applyProtection="1">
      <alignment horizontal="center" vertical="center" wrapText="1"/>
    </xf>
    <xf numFmtId="0" fontId="5" fillId="0" borderId="21" xfId="0" applyFont="1" applyBorder="1" applyAlignment="1" applyProtection="1">
      <alignment horizontal="left" vertical="center"/>
    </xf>
    <xf numFmtId="0" fontId="29" fillId="5" borderId="61" xfId="0" applyFont="1" applyFill="1" applyBorder="1" applyAlignment="1" applyProtection="1">
      <alignment horizontal="center" vertical="center"/>
    </xf>
    <xf numFmtId="0" fontId="29" fillId="5" borderId="11" xfId="0" applyFont="1" applyFill="1" applyBorder="1" applyAlignment="1" applyProtection="1">
      <alignment horizontal="center" vertical="center"/>
    </xf>
    <xf numFmtId="0" fontId="29" fillId="5" borderId="12" xfId="0" applyFont="1" applyFill="1" applyBorder="1" applyAlignment="1" applyProtection="1">
      <alignment horizontal="center" vertical="center"/>
    </xf>
    <xf numFmtId="0" fontId="29" fillId="5" borderId="99" xfId="0" applyFont="1" applyFill="1" applyBorder="1" applyAlignment="1" applyProtection="1">
      <alignment horizontal="center" vertical="center"/>
    </xf>
    <xf numFmtId="0" fontId="29" fillId="5" borderId="98" xfId="0" applyFont="1" applyFill="1" applyBorder="1" applyAlignment="1" applyProtection="1">
      <alignment horizontal="center" vertical="center"/>
    </xf>
    <xf numFmtId="0" fontId="53" fillId="0" borderId="8" xfId="0" applyFont="1" applyBorder="1" applyAlignment="1" applyProtection="1">
      <alignment horizontal="center" vertical="center"/>
    </xf>
    <xf numFmtId="0" fontId="53" fillId="0" borderId="17" xfId="0" applyFont="1" applyBorder="1" applyAlignment="1" applyProtection="1">
      <alignment horizontal="center" vertical="center"/>
    </xf>
    <xf numFmtId="0" fontId="5" fillId="2" borderId="17" xfId="0" applyFont="1" applyFill="1" applyBorder="1" applyAlignment="1" applyProtection="1">
      <alignment horizontal="left" vertical="center"/>
      <protection locked="0"/>
    </xf>
    <xf numFmtId="0" fontId="5" fillId="2" borderId="21" xfId="0" applyFont="1" applyFill="1" applyBorder="1" applyAlignment="1" applyProtection="1">
      <alignment horizontal="left" vertical="center"/>
      <protection locked="0"/>
    </xf>
    <xf numFmtId="0" fontId="53" fillId="4" borderId="150" xfId="0" applyFont="1" applyFill="1" applyBorder="1" applyAlignment="1" applyProtection="1">
      <alignment horizontal="center" vertical="center" shrinkToFit="1"/>
    </xf>
    <xf numFmtId="0" fontId="53" fillId="4" borderId="104" xfId="0" applyFont="1" applyFill="1" applyBorder="1" applyAlignment="1" applyProtection="1">
      <alignment horizontal="center" vertical="center" shrinkToFit="1"/>
    </xf>
    <xf numFmtId="0" fontId="53" fillId="0" borderId="5" xfId="0" applyFont="1" applyBorder="1" applyAlignment="1" applyProtection="1">
      <alignment horizontal="center" vertical="center"/>
    </xf>
    <xf numFmtId="0" fontId="53" fillId="0" borderId="23" xfId="0" applyFont="1" applyBorder="1" applyAlignment="1" applyProtection="1">
      <alignment horizontal="center" vertical="center"/>
    </xf>
    <xf numFmtId="0" fontId="5" fillId="0" borderId="58"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2" borderId="22"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53" fillId="0" borderId="70" xfId="0" applyFont="1" applyBorder="1" applyAlignment="1" applyProtection="1">
      <alignment horizontal="center" vertical="center"/>
    </xf>
    <xf numFmtId="0" fontId="53" fillId="0" borderId="41"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33" xfId="0" applyFont="1" applyBorder="1" applyAlignment="1" applyProtection="1">
      <alignment horizontal="center" vertical="center"/>
    </xf>
    <xf numFmtId="0" fontId="29" fillId="5" borderId="93" xfId="0" applyFont="1" applyFill="1" applyBorder="1" applyAlignment="1" applyProtection="1">
      <alignment horizontal="center" vertical="center" textRotation="255"/>
    </xf>
    <xf numFmtId="0" fontId="29" fillId="5" borderId="95" xfId="0" applyFont="1" applyFill="1" applyBorder="1" applyAlignment="1" applyProtection="1">
      <alignment horizontal="center" vertical="center" textRotation="255"/>
    </xf>
    <xf numFmtId="0" fontId="29" fillId="5" borderId="92" xfId="0" applyFont="1" applyFill="1" applyBorder="1" applyAlignment="1" applyProtection="1">
      <alignment horizontal="center" vertical="center" textRotation="255"/>
    </xf>
    <xf numFmtId="0" fontId="5" fillId="2" borderId="162" xfId="0" applyFont="1" applyFill="1" applyBorder="1" applyAlignment="1" applyProtection="1">
      <alignment horizontal="left" vertical="center"/>
      <protection locked="0"/>
    </xf>
    <xf numFmtId="0" fontId="5" fillId="2" borderId="163" xfId="0" applyFont="1" applyFill="1" applyBorder="1" applyAlignment="1" applyProtection="1">
      <alignment horizontal="left" vertical="center"/>
      <protection locked="0"/>
    </xf>
    <xf numFmtId="0" fontId="5" fillId="2" borderId="103" xfId="0" applyFont="1" applyFill="1" applyBorder="1" applyAlignment="1" applyProtection="1">
      <alignment horizontal="left" vertical="center"/>
      <protection locked="0"/>
    </xf>
    <xf numFmtId="0" fontId="5" fillId="2" borderId="104" xfId="0" applyFont="1" applyFill="1" applyBorder="1" applyAlignment="1" applyProtection="1">
      <alignment horizontal="left" vertical="center"/>
      <protection locked="0"/>
    </xf>
    <xf numFmtId="0" fontId="5" fillId="2" borderId="59" xfId="0" applyFont="1" applyFill="1" applyBorder="1" applyAlignment="1" applyProtection="1">
      <alignment horizontal="center" vertical="center"/>
      <protection locked="0"/>
    </xf>
    <xf numFmtId="0" fontId="5" fillId="2" borderId="72" xfId="0" applyFont="1" applyFill="1" applyBorder="1" applyAlignment="1" applyProtection="1">
      <alignment horizontal="center" vertical="center"/>
      <protection locked="0"/>
    </xf>
    <xf numFmtId="0" fontId="21" fillId="0" borderId="94" xfId="0" applyFont="1" applyFill="1" applyBorder="1" applyAlignment="1" applyProtection="1">
      <alignment horizontal="center" vertical="center"/>
    </xf>
    <xf numFmtId="0" fontId="21" fillId="0" borderId="40" xfId="0" applyFont="1" applyFill="1" applyBorder="1" applyAlignment="1" applyProtection="1">
      <alignment horizontal="center" vertical="center"/>
    </xf>
    <xf numFmtId="178" fontId="58" fillId="0" borderId="16" xfId="3" applyNumberFormat="1" applyFont="1" applyFill="1" applyBorder="1" applyAlignment="1" applyProtection="1">
      <alignment horizontal="center" vertical="center"/>
    </xf>
    <xf numFmtId="178" fontId="58" fillId="0" borderId="42" xfId="3" applyNumberFormat="1" applyFont="1" applyFill="1" applyBorder="1" applyAlignment="1" applyProtection="1">
      <alignment horizontal="center" vertical="center"/>
    </xf>
    <xf numFmtId="0" fontId="5" fillId="0" borderId="55" xfId="0" applyFont="1" applyBorder="1" applyAlignment="1" applyProtection="1">
      <alignment horizontal="left" vertical="center"/>
    </xf>
    <xf numFmtId="0" fontId="5" fillId="0" borderId="72" xfId="0" applyFont="1" applyBorder="1" applyAlignment="1" applyProtection="1">
      <alignment horizontal="left" vertical="center"/>
    </xf>
    <xf numFmtId="0" fontId="5" fillId="0" borderId="15" xfId="0" applyFont="1" applyBorder="1" applyAlignment="1" applyProtection="1">
      <alignment horizontal="left" vertical="center"/>
    </xf>
    <xf numFmtId="38" fontId="5" fillId="0" borderId="15" xfId="3" applyFont="1" applyBorder="1" applyAlignment="1" applyProtection="1">
      <alignment horizontal="center" vertical="center"/>
    </xf>
    <xf numFmtId="38" fontId="5" fillId="0" borderId="16" xfId="3"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70" xfId="0" applyFont="1" applyBorder="1" applyAlignment="1" applyProtection="1">
      <alignment horizontal="center" vertical="center"/>
    </xf>
    <xf numFmtId="0" fontId="5" fillId="0" borderId="41" xfId="0" applyFont="1" applyBorder="1" applyAlignment="1" applyProtection="1">
      <alignment horizontal="center" vertical="center"/>
    </xf>
    <xf numFmtId="49" fontId="5" fillId="2" borderId="178" xfId="0" applyNumberFormat="1" applyFont="1" applyFill="1" applyBorder="1" applyAlignment="1" applyProtection="1">
      <alignment horizontal="left" vertical="center"/>
      <protection locked="0"/>
    </xf>
    <xf numFmtId="49" fontId="5" fillId="2" borderId="179" xfId="0" applyNumberFormat="1" applyFont="1" applyFill="1" applyBorder="1" applyAlignment="1" applyProtection="1">
      <alignment horizontal="left" vertical="center"/>
      <protection locked="0"/>
    </xf>
    <xf numFmtId="49" fontId="5" fillId="2" borderId="180" xfId="0" applyNumberFormat="1" applyFont="1" applyFill="1" applyBorder="1" applyAlignment="1" applyProtection="1">
      <alignment horizontal="left" vertical="center"/>
      <protection locked="0"/>
    </xf>
    <xf numFmtId="0" fontId="27" fillId="5" borderId="61" xfId="0" applyFont="1" applyFill="1" applyBorder="1" applyAlignment="1" applyProtection="1">
      <alignment horizontal="center" vertical="center"/>
    </xf>
    <xf numFmtId="0" fontId="27" fillId="5" borderId="11" xfId="0" applyFont="1" applyFill="1" applyBorder="1" applyAlignment="1" applyProtection="1">
      <alignment horizontal="center" vertical="center"/>
    </xf>
    <xf numFmtId="0" fontId="27" fillId="5" borderId="12" xfId="0" applyFont="1" applyFill="1" applyBorder="1" applyAlignment="1" applyProtection="1">
      <alignment horizontal="center" vertical="center"/>
    </xf>
    <xf numFmtId="0" fontId="5" fillId="2" borderId="25"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101"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wrapText="1"/>
      <protection locked="0"/>
    </xf>
    <xf numFmtId="0" fontId="5" fillId="2" borderId="23" xfId="0" applyFont="1" applyFill="1" applyBorder="1" applyAlignment="1" applyProtection="1">
      <alignment horizontal="center" vertical="center"/>
      <protection locked="0"/>
    </xf>
    <xf numFmtId="0" fontId="5" fillId="0" borderId="62"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63" xfId="0" applyFont="1" applyBorder="1" applyAlignment="1" applyProtection="1">
      <alignment horizontal="center" vertical="center"/>
    </xf>
    <xf numFmtId="0" fontId="5" fillId="0" borderId="113" xfId="0" applyFont="1" applyBorder="1" applyAlignment="1" applyProtection="1">
      <alignment horizontal="center" vertical="center"/>
    </xf>
    <xf numFmtId="0" fontId="0" fillId="0" borderId="0" xfId="0" applyAlignment="1" applyProtection="1">
      <alignment horizontal="left" vertical="center" shrinkToFit="1"/>
    </xf>
    <xf numFmtId="0" fontId="0" fillId="0" borderId="0" xfId="0" applyAlignment="1" applyProtection="1">
      <alignment horizontal="left" vertical="center" wrapText="1"/>
    </xf>
    <xf numFmtId="0" fontId="0" fillId="0" borderId="0" xfId="0" applyAlignment="1" applyProtection="1">
      <alignment horizontal="left" vertical="center"/>
    </xf>
    <xf numFmtId="0" fontId="29" fillId="5" borderId="97" xfId="0" applyFont="1" applyFill="1" applyBorder="1" applyAlignment="1" applyProtection="1">
      <alignment horizontal="center" vertical="center"/>
    </xf>
    <xf numFmtId="180" fontId="28" fillId="3" borderId="0" xfId="0" applyNumberFormat="1" applyFont="1" applyFill="1" applyBorder="1" applyAlignment="1" applyProtection="1">
      <alignment vertical="center"/>
    </xf>
    <xf numFmtId="0" fontId="30" fillId="3" borderId="23" xfId="0" applyFont="1" applyFill="1" applyBorder="1" applyAlignment="1" applyProtection="1">
      <alignment horizontal="center" vertical="center" shrinkToFit="1"/>
    </xf>
    <xf numFmtId="0" fontId="30" fillId="3" borderId="112" xfId="0" applyFont="1" applyFill="1" applyBorder="1" applyAlignment="1" applyProtection="1">
      <alignment horizontal="center" vertical="center" shrinkToFit="1"/>
    </xf>
    <xf numFmtId="0" fontId="30" fillId="3" borderId="0" xfId="0" applyFont="1" applyFill="1" applyBorder="1" applyAlignment="1" applyProtection="1">
      <alignment horizontal="center" vertical="center" wrapText="1"/>
    </xf>
    <xf numFmtId="0" fontId="30" fillId="3" borderId="0" xfId="0" applyFont="1" applyFill="1" applyBorder="1" applyAlignment="1" applyProtection="1">
      <alignment horizontal="center" vertical="center"/>
    </xf>
    <xf numFmtId="0" fontId="30" fillId="3" borderId="3" xfId="0" applyFont="1" applyFill="1" applyBorder="1" applyAlignment="1" applyProtection="1">
      <alignment horizontal="center" vertical="center" wrapText="1" shrinkToFit="1"/>
    </xf>
    <xf numFmtId="0" fontId="30" fillId="3" borderId="4" xfId="0" applyFont="1" applyFill="1" applyBorder="1" applyAlignment="1" applyProtection="1">
      <alignment horizontal="center" vertical="center" wrapText="1" shrinkToFit="1"/>
    </xf>
    <xf numFmtId="0" fontId="30" fillId="3" borderId="27" xfId="0" applyFont="1" applyFill="1" applyBorder="1" applyAlignment="1" applyProtection="1">
      <alignment horizontal="center" vertical="center" wrapText="1" shrinkToFit="1"/>
    </xf>
    <xf numFmtId="0" fontId="30" fillId="3" borderId="7" xfId="0" applyFont="1" applyFill="1" applyBorder="1" applyAlignment="1" applyProtection="1">
      <alignment horizontal="center" vertical="center" wrapText="1" shrinkToFit="1"/>
    </xf>
    <xf numFmtId="0" fontId="30" fillId="3" borderId="1" xfId="0" applyFont="1" applyFill="1" applyBorder="1" applyAlignment="1" applyProtection="1">
      <alignment horizontal="center" vertical="center" wrapText="1" shrinkToFit="1"/>
    </xf>
    <xf numFmtId="0" fontId="30" fillId="3" borderId="8" xfId="0" applyFont="1" applyFill="1" applyBorder="1" applyAlignment="1" applyProtection="1">
      <alignment horizontal="center" vertical="center" wrapText="1" shrinkToFit="1"/>
    </xf>
    <xf numFmtId="0" fontId="40" fillId="3" borderId="23" xfId="0" applyFont="1" applyFill="1" applyBorder="1" applyAlignment="1" applyProtection="1">
      <alignment horizontal="center" vertical="center"/>
    </xf>
    <xf numFmtId="0" fontId="30" fillId="3" borderId="22" xfId="0" applyFont="1" applyFill="1" applyBorder="1" applyAlignment="1" applyProtection="1">
      <alignment horizontal="center" vertical="center" shrinkToFit="1"/>
    </xf>
    <xf numFmtId="0" fontId="30" fillId="3" borderId="40" xfId="0" applyFont="1" applyFill="1" applyBorder="1" applyAlignment="1" applyProtection="1">
      <alignment horizontal="center" vertical="center" shrinkToFit="1"/>
    </xf>
    <xf numFmtId="0" fontId="30" fillId="3" borderId="41" xfId="0" applyFont="1" applyFill="1" applyBorder="1" applyAlignment="1" applyProtection="1">
      <alignment horizontal="center" vertical="center" shrinkToFit="1"/>
    </xf>
    <xf numFmtId="180" fontId="28" fillId="3" borderId="23" xfId="0" applyNumberFormat="1" applyFont="1" applyFill="1" applyBorder="1" applyAlignment="1" applyProtection="1">
      <alignment horizontal="right" vertical="center"/>
    </xf>
    <xf numFmtId="180" fontId="28" fillId="3" borderId="33" xfId="0" applyNumberFormat="1" applyFont="1" applyFill="1" applyBorder="1" applyAlignment="1" applyProtection="1">
      <alignment horizontal="right" vertical="center"/>
    </xf>
    <xf numFmtId="180" fontId="28" fillId="3" borderId="41" xfId="0" applyNumberFormat="1" applyFont="1" applyFill="1" applyBorder="1" applyAlignment="1" applyProtection="1">
      <alignment horizontal="right" vertical="center"/>
    </xf>
    <xf numFmtId="180" fontId="28" fillId="3" borderId="42" xfId="0" applyNumberFormat="1" applyFont="1" applyFill="1" applyBorder="1" applyAlignment="1" applyProtection="1">
      <alignment horizontal="right" vertical="center"/>
    </xf>
    <xf numFmtId="180" fontId="40" fillId="3" borderId="23" xfId="0" applyNumberFormat="1" applyFont="1" applyFill="1" applyBorder="1" applyAlignment="1" applyProtection="1">
      <alignment horizontal="right" vertical="center" shrinkToFit="1"/>
    </xf>
    <xf numFmtId="0" fontId="30" fillId="3" borderId="15" xfId="0" applyFont="1" applyFill="1" applyBorder="1" applyAlignment="1" applyProtection="1">
      <alignment horizontal="center" vertical="center" wrapText="1"/>
    </xf>
    <xf numFmtId="0" fontId="30" fillId="3" borderId="15" xfId="0" applyFont="1" applyFill="1" applyBorder="1" applyAlignment="1" applyProtection="1">
      <alignment horizontal="center" vertical="center"/>
    </xf>
    <xf numFmtId="0" fontId="30" fillId="3" borderId="23" xfId="0" applyFont="1" applyFill="1" applyBorder="1" applyAlignment="1" applyProtection="1">
      <alignment horizontal="center" vertical="center"/>
    </xf>
    <xf numFmtId="180" fontId="28" fillId="3" borderId="15" xfId="0" applyNumberFormat="1" applyFont="1" applyFill="1" applyBorder="1" applyAlignment="1" applyProtection="1">
      <alignment vertical="center"/>
    </xf>
    <xf numFmtId="180" fontId="28" fillId="3" borderId="23" xfId="0" applyNumberFormat="1" applyFont="1" applyFill="1" applyBorder="1" applyAlignment="1" applyProtection="1">
      <alignment vertical="center"/>
    </xf>
    <xf numFmtId="186" fontId="38" fillId="3" borderId="69" xfId="0" applyNumberFormat="1" applyFont="1" applyFill="1" applyBorder="1" applyAlignment="1" applyProtection="1">
      <alignment horizontal="center" vertical="center"/>
    </xf>
    <xf numFmtId="186" fontId="38" fillId="3" borderId="102" xfId="0" applyNumberFormat="1" applyFont="1" applyFill="1" applyBorder="1" applyAlignment="1" applyProtection="1">
      <alignment horizontal="center" vertical="center"/>
    </xf>
    <xf numFmtId="180" fontId="40" fillId="2" borderId="3" xfId="0" applyNumberFormat="1" applyFont="1" applyFill="1" applyBorder="1" applyAlignment="1" applyProtection="1">
      <alignment horizontal="right" vertical="center" shrinkToFit="1"/>
      <protection locked="0"/>
    </xf>
    <xf numFmtId="180" fontId="40" fillId="2" borderId="4" xfId="0" applyNumberFormat="1" applyFont="1" applyFill="1" applyBorder="1" applyAlignment="1" applyProtection="1">
      <alignment horizontal="right" vertical="center" shrinkToFit="1"/>
      <protection locked="0"/>
    </xf>
    <xf numFmtId="180" fontId="40" fillId="2" borderId="27" xfId="0" applyNumberFormat="1" applyFont="1" applyFill="1" applyBorder="1" applyAlignment="1" applyProtection="1">
      <alignment horizontal="right" vertical="center" shrinkToFit="1"/>
      <protection locked="0"/>
    </xf>
    <xf numFmtId="180" fontId="40" fillId="2" borderId="7" xfId="0" applyNumberFormat="1" applyFont="1" applyFill="1" applyBorder="1" applyAlignment="1" applyProtection="1">
      <alignment horizontal="right" vertical="center" shrinkToFit="1"/>
      <protection locked="0"/>
    </xf>
    <xf numFmtId="180" fontId="40" fillId="2" borderId="1" xfId="0" applyNumberFormat="1" applyFont="1" applyFill="1" applyBorder="1" applyAlignment="1" applyProtection="1">
      <alignment horizontal="right" vertical="center" shrinkToFit="1"/>
      <protection locked="0"/>
    </xf>
    <xf numFmtId="180" fontId="40" fillId="2" borderId="8" xfId="0" applyNumberFormat="1" applyFont="1" applyFill="1" applyBorder="1" applyAlignment="1" applyProtection="1">
      <alignment horizontal="right" vertical="center" shrinkToFit="1"/>
      <protection locked="0"/>
    </xf>
    <xf numFmtId="0" fontId="33" fillId="3" borderId="46" xfId="0" applyFont="1" applyFill="1" applyBorder="1" applyAlignment="1" applyProtection="1">
      <alignment horizontal="center" vertical="top" wrapText="1"/>
    </xf>
    <xf numFmtId="0" fontId="33" fillId="3" borderId="0" xfId="0" applyFont="1" applyFill="1" applyBorder="1" applyAlignment="1" applyProtection="1">
      <alignment horizontal="center" vertical="top" wrapText="1"/>
    </xf>
    <xf numFmtId="183" fontId="33" fillId="3" borderId="63" xfId="0" applyNumberFormat="1" applyFont="1" applyFill="1" applyBorder="1" applyAlignment="1" applyProtection="1">
      <alignment horizontal="center" vertical="center"/>
    </xf>
    <xf numFmtId="183" fontId="33" fillId="3" borderId="5" xfId="0" applyNumberFormat="1" applyFont="1" applyFill="1" applyBorder="1" applyAlignment="1" applyProtection="1">
      <alignment horizontal="center" vertical="center"/>
    </xf>
    <xf numFmtId="186" fontId="38" fillId="3" borderId="25" xfId="0" applyNumberFormat="1" applyFont="1" applyFill="1" applyBorder="1" applyAlignment="1" applyProtection="1">
      <alignment horizontal="center" vertical="center"/>
    </xf>
    <xf numFmtId="186" fontId="38" fillId="3" borderId="101" xfId="0" applyNumberFormat="1" applyFont="1" applyFill="1" applyBorder="1" applyAlignment="1" applyProtection="1">
      <alignment horizontal="center" vertical="center"/>
    </xf>
    <xf numFmtId="0" fontId="40" fillId="3" borderId="112" xfId="0" applyFont="1" applyFill="1" applyBorder="1" applyAlignment="1" applyProtection="1">
      <alignment horizontal="center" vertical="center" shrinkToFit="1"/>
    </xf>
    <xf numFmtId="183" fontId="33" fillId="3" borderId="113" xfId="0" applyNumberFormat="1" applyFont="1" applyFill="1" applyBorder="1" applyAlignment="1" applyProtection="1">
      <alignment horizontal="center" vertical="center"/>
    </xf>
    <xf numFmtId="183" fontId="33" fillId="3" borderId="70" xfId="0" applyNumberFormat="1" applyFont="1" applyFill="1" applyBorder="1" applyAlignment="1" applyProtection="1">
      <alignment horizontal="center" vertical="center"/>
    </xf>
    <xf numFmtId="180" fontId="40" fillId="2" borderId="23" xfId="0" applyNumberFormat="1" applyFont="1" applyFill="1" applyBorder="1" applyAlignment="1" applyProtection="1">
      <alignment horizontal="right" vertical="center" shrinkToFit="1"/>
      <protection locked="0"/>
    </xf>
    <xf numFmtId="0" fontId="30" fillId="3" borderId="22" xfId="0" applyFont="1" applyFill="1" applyBorder="1" applyAlignment="1" applyProtection="1">
      <alignment horizontal="center" vertical="center" wrapText="1"/>
    </xf>
    <xf numFmtId="0" fontId="30" fillId="3" borderId="23" xfId="0" applyFont="1" applyFill="1" applyBorder="1" applyAlignment="1" applyProtection="1">
      <alignment horizontal="center" vertical="center" wrapText="1"/>
    </xf>
    <xf numFmtId="0" fontId="30" fillId="3" borderId="33" xfId="0" applyFont="1" applyFill="1" applyBorder="1" applyAlignment="1" applyProtection="1">
      <alignment horizontal="center" vertical="center"/>
    </xf>
    <xf numFmtId="0" fontId="40" fillId="3" borderId="73" xfId="0" applyFont="1" applyFill="1" applyBorder="1" applyAlignment="1" applyProtection="1">
      <alignment horizontal="center" vertical="center" wrapText="1"/>
    </xf>
    <xf numFmtId="0" fontId="40" fillId="3" borderId="46" xfId="0" applyFont="1" applyFill="1" applyBorder="1" applyAlignment="1" applyProtection="1">
      <alignment horizontal="center" vertical="center" wrapText="1"/>
    </xf>
    <xf numFmtId="0" fontId="40" fillId="3" borderId="74" xfId="0" applyFont="1" applyFill="1" applyBorder="1" applyAlignment="1" applyProtection="1">
      <alignment horizontal="center" vertical="center" wrapText="1"/>
    </xf>
    <xf numFmtId="0" fontId="40" fillId="3" borderId="1" xfId="0" applyFont="1" applyFill="1" applyBorder="1" applyAlignment="1" applyProtection="1">
      <alignment horizontal="center" vertical="center" wrapText="1"/>
    </xf>
    <xf numFmtId="183" fontId="40" fillId="3" borderId="46" xfId="0" applyNumberFormat="1" applyFont="1" applyFill="1" applyBorder="1" applyAlignment="1" applyProtection="1">
      <alignment horizontal="center" vertical="center" wrapText="1"/>
    </xf>
    <xf numFmtId="0" fontId="40" fillId="3" borderId="66" xfId="0" applyFont="1" applyFill="1" applyBorder="1" applyAlignment="1" applyProtection="1">
      <alignment horizontal="center" vertical="center" wrapText="1"/>
    </xf>
    <xf numFmtId="0" fontId="40" fillId="3" borderId="29" xfId="0" applyFont="1" applyFill="1" applyBorder="1" applyAlignment="1" applyProtection="1">
      <alignment horizontal="center" vertical="center" wrapText="1"/>
    </xf>
    <xf numFmtId="0" fontId="40" fillId="3" borderId="23" xfId="0" applyFont="1" applyFill="1" applyBorder="1" applyAlignment="1" applyProtection="1">
      <alignment horizontal="center" vertical="center" wrapText="1" shrinkToFit="1"/>
    </xf>
    <xf numFmtId="0" fontId="40" fillId="3" borderId="23" xfId="0" applyFont="1" applyFill="1" applyBorder="1" applyAlignment="1" applyProtection="1">
      <alignment horizontal="center" vertical="center" shrinkToFit="1"/>
    </xf>
    <xf numFmtId="186" fontId="38" fillId="3" borderId="19" xfId="0" applyNumberFormat="1" applyFont="1" applyFill="1" applyBorder="1" applyAlignment="1" applyProtection="1">
      <alignment horizontal="center" vertical="center"/>
    </xf>
    <xf numFmtId="186" fontId="38" fillId="3" borderId="107" xfId="0" applyNumberFormat="1" applyFont="1" applyFill="1" applyBorder="1" applyAlignment="1" applyProtection="1">
      <alignment horizontal="center" vertical="center"/>
    </xf>
    <xf numFmtId="180" fontId="40" fillId="2" borderId="17" xfId="0" applyNumberFormat="1" applyFont="1" applyFill="1" applyBorder="1" applyAlignment="1" applyProtection="1">
      <alignment horizontal="right" vertical="center"/>
      <protection locked="0"/>
    </xf>
    <xf numFmtId="180" fontId="40" fillId="2" borderId="7" xfId="0" applyNumberFormat="1" applyFont="1" applyFill="1" applyBorder="1" applyAlignment="1" applyProtection="1">
      <alignment horizontal="right" vertical="center"/>
      <protection locked="0"/>
    </xf>
    <xf numFmtId="180" fontId="40" fillId="2" borderId="23" xfId="0" applyNumberFormat="1" applyFont="1" applyFill="1" applyBorder="1" applyAlignment="1" applyProtection="1">
      <alignment horizontal="right" vertical="center"/>
      <protection locked="0"/>
    </xf>
    <xf numFmtId="180" fontId="40" fillId="2" borderId="25" xfId="0" applyNumberFormat="1" applyFont="1" applyFill="1" applyBorder="1" applyAlignment="1" applyProtection="1">
      <alignment horizontal="right" vertical="center"/>
      <protection locked="0"/>
    </xf>
    <xf numFmtId="180" fontId="40" fillId="2" borderId="108" xfId="0" applyNumberFormat="1" applyFont="1" applyFill="1" applyBorder="1" applyAlignment="1" applyProtection="1">
      <alignment horizontal="right" vertical="center"/>
      <protection locked="0"/>
    </xf>
    <xf numFmtId="180" fontId="40" fillId="2" borderId="106" xfId="0" applyNumberFormat="1" applyFont="1" applyFill="1" applyBorder="1" applyAlignment="1" applyProtection="1">
      <alignment horizontal="right" vertical="center"/>
      <protection locked="0"/>
    </xf>
    <xf numFmtId="180" fontId="40" fillId="2" borderId="3" xfId="0" applyNumberFormat="1" applyFont="1" applyFill="1" applyBorder="1" applyAlignment="1" applyProtection="1">
      <alignment horizontal="right" vertical="center"/>
      <protection locked="0"/>
    </xf>
    <xf numFmtId="180" fontId="40" fillId="2" borderId="4" xfId="0" applyNumberFormat="1" applyFont="1" applyFill="1" applyBorder="1" applyAlignment="1" applyProtection="1">
      <alignment horizontal="right" vertical="center"/>
      <protection locked="0"/>
    </xf>
    <xf numFmtId="180" fontId="40" fillId="2" borderId="27" xfId="0" applyNumberFormat="1" applyFont="1" applyFill="1" applyBorder="1" applyAlignment="1" applyProtection="1">
      <alignment horizontal="right" vertical="center"/>
      <protection locked="0"/>
    </xf>
    <xf numFmtId="180" fontId="40" fillId="2" borderId="1" xfId="0" applyNumberFormat="1" applyFont="1" applyFill="1" applyBorder="1" applyAlignment="1" applyProtection="1">
      <alignment horizontal="right" vertical="center"/>
      <protection locked="0"/>
    </xf>
    <xf numFmtId="180" fontId="40" fillId="2" borderId="8" xfId="0" applyNumberFormat="1" applyFont="1" applyFill="1" applyBorder="1" applyAlignment="1" applyProtection="1">
      <alignment horizontal="right" vertical="center"/>
      <protection locked="0"/>
    </xf>
    <xf numFmtId="180" fontId="40" fillId="2" borderId="17" xfId="0" applyNumberFormat="1" applyFont="1" applyFill="1" applyBorder="1" applyAlignment="1" applyProtection="1">
      <alignment horizontal="right" vertical="center" wrapText="1"/>
      <protection locked="0"/>
    </xf>
    <xf numFmtId="180" fontId="40" fillId="2" borderId="109" xfId="0" applyNumberFormat="1" applyFont="1" applyFill="1" applyBorder="1" applyAlignment="1" applyProtection="1">
      <alignment horizontal="right" vertical="center"/>
      <protection locked="0"/>
    </xf>
    <xf numFmtId="180" fontId="40" fillId="2" borderId="105" xfId="0" applyNumberFormat="1" applyFont="1" applyFill="1" applyBorder="1" applyAlignment="1" applyProtection="1">
      <alignment horizontal="right" vertical="center"/>
      <protection locked="0"/>
    </xf>
    <xf numFmtId="187" fontId="40" fillId="2" borderId="108" xfId="0" applyNumberFormat="1" applyFont="1" applyFill="1" applyBorder="1" applyAlignment="1" applyProtection="1">
      <alignment horizontal="right" vertical="center"/>
      <protection locked="0"/>
    </xf>
    <xf numFmtId="187" fontId="40" fillId="2" borderId="17" xfId="0" applyNumberFormat="1" applyFont="1" applyFill="1" applyBorder="1" applyAlignment="1" applyProtection="1">
      <alignment horizontal="right" vertical="center"/>
      <protection locked="0"/>
    </xf>
    <xf numFmtId="187" fontId="40" fillId="2" borderId="109" xfId="0" applyNumberFormat="1" applyFont="1" applyFill="1" applyBorder="1" applyAlignment="1" applyProtection="1">
      <alignment horizontal="right" vertical="center"/>
      <protection locked="0"/>
    </xf>
    <xf numFmtId="187" fontId="40" fillId="2" borderId="106" xfId="0" applyNumberFormat="1" applyFont="1" applyFill="1" applyBorder="1" applyAlignment="1" applyProtection="1">
      <alignment horizontal="right" vertical="center"/>
      <protection locked="0"/>
    </xf>
    <xf numFmtId="187" fontId="40" fillId="2" borderId="23" xfId="0" applyNumberFormat="1" applyFont="1" applyFill="1" applyBorder="1" applyAlignment="1" applyProtection="1">
      <alignment horizontal="right" vertical="center"/>
      <protection locked="0"/>
    </xf>
    <xf numFmtId="187" fontId="40" fillId="2" borderId="105" xfId="0" applyNumberFormat="1" applyFont="1" applyFill="1" applyBorder="1" applyAlignment="1" applyProtection="1">
      <alignment horizontal="right" vertical="center"/>
      <protection locked="0"/>
    </xf>
    <xf numFmtId="180" fontId="40" fillId="3" borderId="110" xfId="0" applyNumberFormat="1" applyFont="1" applyFill="1" applyBorder="1" applyAlignment="1" applyProtection="1">
      <alignment horizontal="right" vertical="center"/>
    </xf>
    <xf numFmtId="180" fontId="40" fillId="3" borderId="4" xfId="0" applyNumberFormat="1" applyFont="1" applyFill="1" applyBorder="1" applyAlignment="1" applyProtection="1">
      <alignment horizontal="right" vertical="center"/>
    </xf>
    <xf numFmtId="180" fontId="40" fillId="3" borderId="27" xfId="0" applyNumberFormat="1" applyFont="1" applyFill="1" applyBorder="1" applyAlignment="1" applyProtection="1">
      <alignment horizontal="right" vertical="center"/>
    </xf>
    <xf numFmtId="180" fontId="40" fillId="3" borderId="111" xfId="0" applyNumberFormat="1" applyFont="1" applyFill="1" applyBorder="1" applyAlignment="1" applyProtection="1">
      <alignment horizontal="right" vertical="center"/>
    </xf>
    <xf numFmtId="180" fontId="40" fillId="3" borderId="1" xfId="0" applyNumberFormat="1" applyFont="1" applyFill="1" applyBorder="1" applyAlignment="1" applyProtection="1">
      <alignment horizontal="right" vertical="center"/>
    </xf>
    <xf numFmtId="180" fontId="40" fillId="3" borderId="8" xfId="0" applyNumberFormat="1" applyFont="1" applyFill="1" applyBorder="1" applyAlignment="1" applyProtection="1">
      <alignment horizontal="right" vertical="center"/>
    </xf>
    <xf numFmtId="0" fontId="33" fillId="3" borderId="0" xfId="0" applyFont="1" applyFill="1" applyAlignment="1" applyProtection="1">
      <alignment horizontal="center" vertical="center"/>
    </xf>
    <xf numFmtId="0" fontId="32" fillId="3" borderId="4" xfId="0" applyFont="1" applyFill="1" applyBorder="1" applyAlignment="1" applyProtection="1">
      <alignment horizontal="center" vertical="center"/>
    </xf>
    <xf numFmtId="0" fontId="32" fillId="3" borderId="1" xfId="0" applyFont="1" applyFill="1" applyBorder="1" applyAlignment="1" applyProtection="1">
      <alignment horizontal="center" vertical="center"/>
    </xf>
    <xf numFmtId="0" fontId="32" fillId="2" borderId="4" xfId="0" applyFont="1" applyFill="1" applyBorder="1" applyAlignment="1" applyProtection="1">
      <alignment horizontal="center" vertical="center"/>
      <protection locked="0"/>
    </xf>
    <xf numFmtId="0" fontId="32" fillId="2" borderId="1" xfId="0" applyFont="1" applyFill="1" applyBorder="1" applyAlignment="1" applyProtection="1">
      <alignment horizontal="center" vertical="center"/>
      <protection locked="0"/>
    </xf>
    <xf numFmtId="0" fontId="32" fillId="3" borderId="27" xfId="0" applyFont="1" applyFill="1" applyBorder="1" applyAlignment="1" applyProtection="1">
      <alignment horizontal="center" vertical="center"/>
    </xf>
    <xf numFmtId="0" fontId="32" fillId="3" borderId="8" xfId="0" applyFont="1" applyFill="1" applyBorder="1" applyAlignment="1" applyProtection="1">
      <alignment horizontal="center" vertical="center"/>
    </xf>
    <xf numFmtId="0" fontId="32" fillId="3" borderId="67" xfId="0" applyFont="1" applyFill="1" applyBorder="1" applyAlignment="1" applyProtection="1">
      <alignment horizontal="center" vertical="center"/>
    </xf>
    <xf numFmtId="0" fontId="35" fillId="3" borderId="23" xfId="0" applyFont="1" applyFill="1" applyBorder="1" applyAlignment="1" applyProtection="1">
      <alignment horizontal="center" vertical="center"/>
    </xf>
    <xf numFmtId="0" fontId="35" fillId="3" borderId="105" xfId="0" applyFont="1" applyFill="1" applyBorder="1" applyAlignment="1" applyProtection="1">
      <alignment horizontal="center" vertical="center"/>
    </xf>
    <xf numFmtId="0" fontId="35" fillId="3" borderId="106" xfId="0" applyFont="1" applyFill="1" applyBorder="1" applyAlignment="1" applyProtection="1">
      <alignment horizontal="center" vertical="center"/>
    </xf>
    <xf numFmtId="0" fontId="35" fillId="3" borderId="23" xfId="0" applyFont="1" applyFill="1" applyBorder="1" applyAlignment="1" applyProtection="1">
      <alignment horizontal="center" vertical="center" wrapText="1"/>
    </xf>
    <xf numFmtId="0" fontId="35" fillId="3" borderId="5" xfId="0" applyFont="1" applyFill="1" applyBorder="1" applyAlignment="1" applyProtection="1">
      <alignment horizontal="center" vertical="center" wrapText="1"/>
    </xf>
    <xf numFmtId="0" fontId="35" fillId="3" borderId="5" xfId="0" applyFont="1" applyFill="1" applyBorder="1" applyAlignment="1" applyProtection="1">
      <alignment horizontal="center" vertical="center"/>
    </xf>
    <xf numFmtId="0" fontId="35" fillId="3" borderId="106" xfId="0" applyFont="1" applyFill="1" applyBorder="1" applyAlignment="1" applyProtection="1">
      <alignment horizontal="center" vertical="center" wrapText="1"/>
    </xf>
    <xf numFmtId="183" fontId="33" fillId="3" borderId="62" xfId="0" applyNumberFormat="1" applyFont="1" applyFill="1" applyBorder="1" applyAlignment="1" applyProtection="1">
      <alignment horizontal="center" vertical="center"/>
    </xf>
    <xf numFmtId="183" fontId="33" fillId="3" borderId="18" xfId="0" applyNumberFormat="1" applyFont="1" applyFill="1" applyBorder="1" applyAlignment="1" applyProtection="1">
      <alignment horizontal="center" vertical="center"/>
    </xf>
    <xf numFmtId="0" fontId="33" fillId="3" borderId="23" xfId="0" applyFont="1" applyFill="1" applyBorder="1" applyAlignment="1" applyProtection="1">
      <alignment horizontal="center" vertical="center" wrapText="1"/>
    </xf>
    <xf numFmtId="0" fontId="32" fillId="2" borderId="3" xfId="0" applyFont="1" applyFill="1" applyBorder="1" applyAlignment="1" applyProtection="1">
      <alignment horizontal="left" vertical="center" wrapText="1"/>
      <protection locked="0"/>
    </xf>
    <xf numFmtId="0" fontId="32" fillId="2" borderId="4" xfId="0" applyFont="1" applyFill="1" applyBorder="1" applyAlignment="1" applyProtection="1">
      <alignment horizontal="left" vertical="center"/>
      <protection locked="0"/>
    </xf>
    <xf numFmtId="0" fontId="32" fillId="2" borderId="27" xfId="0" applyFont="1" applyFill="1" applyBorder="1" applyAlignment="1" applyProtection="1">
      <alignment horizontal="left" vertical="center"/>
      <protection locked="0"/>
    </xf>
    <xf numFmtId="0" fontId="32" fillId="2" borderId="7" xfId="0" applyFont="1" applyFill="1" applyBorder="1" applyAlignment="1" applyProtection="1">
      <alignment horizontal="left" vertical="center"/>
      <protection locked="0"/>
    </xf>
    <xf numFmtId="0" fontId="32" fillId="2" borderId="1" xfId="0" applyFont="1" applyFill="1" applyBorder="1" applyAlignment="1" applyProtection="1">
      <alignment horizontal="left" vertical="center"/>
      <protection locked="0"/>
    </xf>
    <xf numFmtId="0" fontId="32" fillId="2" borderId="8" xfId="0" applyFont="1" applyFill="1" applyBorder="1" applyAlignment="1" applyProtection="1">
      <alignment horizontal="left" vertical="center"/>
      <protection locked="0"/>
    </xf>
    <xf numFmtId="0" fontId="32" fillId="3" borderId="23" xfId="0" applyFont="1" applyFill="1" applyBorder="1" applyAlignment="1" applyProtection="1">
      <alignment horizontal="center" vertical="center" wrapText="1"/>
    </xf>
    <xf numFmtId="0" fontId="21" fillId="3" borderId="0" xfId="0" applyFont="1" applyFill="1" applyAlignment="1" applyProtection="1">
      <alignment horizontal="right" vertical="center"/>
    </xf>
    <xf numFmtId="0" fontId="21" fillId="0" borderId="0" xfId="0" applyFont="1" applyFill="1" applyAlignment="1" applyProtection="1">
      <alignment horizontal="center" vertical="center"/>
    </xf>
    <xf numFmtId="0" fontId="21" fillId="3" borderId="0" xfId="0" applyFont="1" applyFill="1" applyAlignment="1" applyProtection="1">
      <alignment horizontal="center" vertical="center"/>
    </xf>
    <xf numFmtId="0" fontId="21" fillId="3" borderId="0" xfId="0" applyFont="1" applyFill="1" applyAlignment="1" applyProtection="1">
      <alignment horizontal="left" vertical="center"/>
    </xf>
    <xf numFmtId="0" fontId="47" fillId="3" borderId="0" xfId="0" applyFont="1" applyFill="1" applyBorder="1" applyAlignment="1" applyProtection="1">
      <alignment horizontal="right" vertical="center" shrinkToFit="1"/>
    </xf>
    <xf numFmtId="0" fontId="32" fillId="3" borderId="23" xfId="0" applyFont="1" applyFill="1" applyBorder="1" applyAlignment="1" applyProtection="1">
      <alignment horizontal="center" vertical="center"/>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27"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34" fillId="3" borderId="3" xfId="0" applyFont="1" applyFill="1" applyBorder="1" applyAlignment="1" applyProtection="1">
      <alignment horizontal="center" vertical="center"/>
    </xf>
    <xf numFmtId="0" fontId="34" fillId="3" borderId="4" xfId="0" applyFont="1" applyFill="1" applyBorder="1" applyAlignment="1" applyProtection="1">
      <alignment horizontal="center" vertical="center"/>
    </xf>
    <xf numFmtId="0" fontId="34" fillId="3" borderId="7" xfId="0" applyFont="1" applyFill="1" applyBorder="1" applyAlignment="1" applyProtection="1">
      <alignment horizontal="center" vertical="center"/>
    </xf>
    <xf numFmtId="0" fontId="34" fillId="3" borderId="1" xfId="0" applyFont="1" applyFill="1" applyBorder="1" applyAlignment="1" applyProtection="1">
      <alignment horizontal="center" vertical="center"/>
    </xf>
    <xf numFmtId="183" fontId="33" fillId="3" borderId="73" xfId="0" applyNumberFormat="1" applyFont="1" applyFill="1" applyBorder="1" applyAlignment="1" applyProtection="1">
      <alignment horizontal="center" vertical="center"/>
    </xf>
    <xf numFmtId="183" fontId="33" fillId="3" borderId="47" xfId="0" applyNumberFormat="1" applyFont="1" applyFill="1" applyBorder="1" applyAlignment="1" applyProtection="1">
      <alignment horizontal="center" vertical="center"/>
    </xf>
    <xf numFmtId="183" fontId="33" fillId="3" borderId="64" xfId="0" applyNumberFormat="1" applyFont="1" applyFill="1" applyBorder="1" applyAlignment="1" applyProtection="1">
      <alignment horizontal="center" vertical="center"/>
    </xf>
    <xf numFmtId="183" fontId="33" fillId="3" borderId="57" xfId="0" applyNumberFormat="1" applyFont="1" applyFill="1" applyBorder="1" applyAlignment="1" applyProtection="1">
      <alignment horizontal="center" vertical="center"/>
    </xf>
    <xf numFmtId="184" fontId="33" fillId="3" borderId="46" xfId="0" applyNumberFormat="1" applyFont="1" applyFill="1" applyBorder="1" applyAlignment="1" applyProtection="1">
      <alignment horizontal="center" vertical="center"/>
    </xf>
    <xf numFmtId="184" fontId="33" fillId="3" borderId="66" xfId="0" applyNumberFormat="1" applyFont="1" applyFill="1" applyBorder="1" applyAlignment="1" applyProtection="1">
      <alignment horizontal="center" vertical="center"/>
    </xf>
    <xf numFmtId="184" fontId="33" fillId="3" borderId="67" xfId="0" applyNumberFormat="1" applyFont="1" applyFill="1" applyBorder="1" applyAlignment="1" applyProtection="1">
      <alignment horizontal="center" vertical="center"/>
    </xf>
    <xf numFmtId="184" fontId="33" fillId="3" borderId="68" xfId="0" applyNumberFormat="1" applyFont="1" applyFill="1" applyBorder="1" applyAlignment="1" applyProtection="1">
      <alignment horizontal="center" vertical="center"/>
    </xf>
    <xf numFmtId="0" fontId="50" fillId="3" borderId="134" xfId="0" applyFont="1" applyFill="1" applyBorder="1" applyAlignment="1" applyProtection="1">
      <alignment horizontal="left" vertical="center" wrapText="1"/>
    </xf>
    <xf numFmtId="0" fontId="0" fillId="3" borderId="4" xfId="0" applyFont="1" applyFill="1" applyBorder="1" applyAlignment="1" applyProtection="1">
      <alignment horizontal="left" vertical="center" wrapText="1"/>
    </xf>
    <xf numFmtId="0" fontId="0" fillId="3" borderId="27" xfId="0" applyFont="1" applyFill="1" applyBorder="1" applyAlignment="1" applyProtection="1">
      <alignment horizontal="left" vertical="center" wrapText="1"/>
    </xf>
    <xf numFmtId="0" fontId="0" fillId="3" borderId="132" xfId="0" applyFont="1" applyFill="1" applyBorder="1" applyAlignment="1" applyProtection="1">
      <alignment horizontal="left" vertical="center" wrapText="1"/>
    </xf>
    <xf numFmtId="0" fontId="0" fillId="3" borderId="1" xfId="0" applyFont="1" applyFill="1" applyBorder="1" applyAlignment="1" applyProtection="1">
      <alignment horizontal="left" vertical="center" wrapText="1"/>
    </xf>
    <xf numFmtId="0" fontId="0" fillId="3" borderId="8" xfId="0" applyFont="1" applyFill="1" applyBorder="1" applyAlignment="1" applyProtection="1">
      <alignment horizontal="left" vertical="center" wrapText="1"/>
    </xf>
    <xf numFmtId="180" fontId="34" fillId="3" borderId="3" xfId="0" applyNumberFormat="1" applyFont="1" applyFill="1" applyBorder="1" applyAlignment="1" applyProtection="1">
      <alignment horizontal="center" vertical="center"/>
    </xf>
    <xf numFmtId="180" fontId="34" fillId="3" borderId="4" xfId="0" applyNumberFormat="1" applyFont="1" applyFill="1" applyBorder="1" applyAlignment="1" applyProtection="1">
      <alignment horizontal="center" vertical="center"/>
    </xf>
    <xf numFmtId="180" fontId="34" fillId="3" borderId="135" xfId="0" applyNumberFormat="1" applyFont="1" applyFill="1" applyBorder="1" applyAlignment="1" applyProtection="1">
      <alignment horizontal="center" vertical="center"/>
    </xf>
    <xf numFmtId="180" fontId="34" fillId="3" borderId="7" xfId="0" applyNumberFormat="1" applyFont="1" applyFill="1" applyBorder="1" applyAlignment="1" applyProtection="1">
      <alignment horizontal="center" vertical="center"/>
    </xf>
    <xf numFmtId="180" fontId="34" fillId="3" borderId="1" xfId="0" applyNumberFormat="1" applyFont="1" applyFill="1" applyBorder="1" applyAlignment="1" applyProtection="1">
      <alignment horizontal="center" vertical="center"/>
    </xf>
    <xf numFmtId="180" fontId="34" fillId="3" borderId="133" xfId="0" applyNumberFormat="1" applyFont="1" applyFill="1" applyBorder="1" applyAlignment="1" applyProtection="1">
      <alignment horizontal="center" vertical="center"/>
    </xf>
    <xf numFmtId="0" fontId="32" fillId="3" borderId="3" xfId="0" applyFont="1" applyFill="1" applyBorder="1" applyAlignment="1" applyProtection="1">
      <alignment horizontal="center" vertical="center" wrapText="1"/>
    </xf>
    <xf numFmtId="0" fontId="32" fillId="3" borderId="4" xfId="0" applyFont="1" applyFill="1" applyBorder="1" applyAlignment="1" applyProtection="1">
      <alignment horizontal="center" vertical="center" wrapText="1"/>
    </xf>
    <xf numFmtId="0" fontId="32" fillId="3" borderId="27" xfId="0" applyFont="1" applyFill="1" applyBorder="1" applyAlignment="1" applyProtection="1">
      <alignment horizontal="center" vertical="center" wrapText="1"/>
    </xf>
    <xf numFmtId="0" fontId="32" fillId="3" borderId="56" xfId="0" applyFont="1" applyFill="1" applyBorder="1" applyAlignment="1" applyProtection="1">
      <alignment horizontal="center" vertical="center" wrapText="1"/>
    </xf>
    <xf numFmtId="0" fontId="32" fillId="3" borderId="67" xfId="0" applyFont="1" applyFill="1" applyBorder="1" applyAlignment="1" applyProtection="1">
      <alignment horizontal="center" vertical="center" wrapText="1"/>
    </xf>
    <xf numFmtId="0" fontId="32" fillId="3" borderId="57" xfId="0" applyFont="1" applyFill="1" applyBorder="1" applyAlignment="1" applyProtection="1">
      <alignment horizontal="center" vertical="center" wrapText="1"/>
    </xf>
    <xf numFmtId="180" fontId="0" fillId="0" borderId="3" xfId="0" applyNumberFormat="1" applyFont="1" applyFill="1" applyBorder="1" applyAlignment="1" applyProtection="1">
      <alignment horizontal="right" vertical="center"/>
    </xf>
    <xf numFmtId="180" fontId="0" fillId="0" borderId="4" xfId="0" applyNumberFormat="1" applyFont="1" applyFill="1" applyBorder="1" applyAlignment="1" applyProtection="1">
      <alignment horizontal="right" vertical="center"/>
    </xf>
    <xf numFmtId="180" fontId="0" fillId="0" borderId="27" xfId="0" applyNumberFormat="1" applyFont="1" applyFill="1" applyBorder="1" applyAlignment="1" applyProtection="1">
      <alignment horizontal="right" vertical="center"/>
    </xf>
    <xf numFmtId="180" fontId="0" fillId="0" borderId="56" xfId="0" applyNumberFormat="1" applyFont="1" applyFill="1" applyBorder="1" applyAlignment="1" applyProtection="1">
      <alignment horizontal="right" vertical="center"/>
    </xf>
    <xf numFmtId="180" fontId="0" fillId="0" borderId="67" xfId="0" applyNumberFormat="1" applyFont="1" applyFill="1" applyBorder="1" applyAlignment="1" applyProtection="1">
      <alignment horizontal="right" vertical="center"/>
    </xf>
    <xf numFmtId="180" fontId="0" fillId="0" borderId="57" xfId="0" applyNumberFormat="1" applyFont="1" applyFill="1" applyBorder="1" applyAlignment="1" applyProtection="1">
      <alignment horizontal="right" vertical="center"/>
    </xf>
    <xf numFmtId="180" fontId="32" fillId="7" borderId="117" xfId="0" applyNumberFormat="1" applyFont="1" applyFill="1" applyBorder="1" applyAlignment="1" applyProtection="1">
      <alignment horizontal="right" vertical="center"/>
    </xf>
    <xf numFmtId="180" fontId="32" fillId="7" borderId="118" xfId="0" applyNumberFormat="1" applyFont="1" applyFill="1" applyBorder="1" applyAlignment="1" applyProtection="1">
      <alignment horizontal="right" vertical="center"/>
    </xf>
    <xf numFmtId="180" fontId="32" fillId="7" borderId="119" xfId="0" applyNumberFormat="1" applyFont="1" applyFill="1" applyBorder="1" applyAlignment="1" applyProtection="1">
      <alignment horizontal="right" vertical="center"/>
    </xf>
    <xf numFmtId="180" fontId="32" fillId="7" borderId="151" xfId="0" applyNumberFormat="1" applyFont="1" applyFill="1" applyBorder="1" applyAlignment="1" applyProtection="1">
      <alignment horizontal="right" vertical="center"/>
    </xf>
    <xf numFmtId="180" fontId="32" fillId="7" borderId="152" xfId="0" applyNumberFormat="1" applyFont="1" applyFill="1" applyBorder="1" applyAlignment="1" applyProtection="1">
      <alignment horizontal="right" vertical="center"/>
    </xf>
    <xf numFmtId="180" fontId="32" fillId="7" borderId="153" xfId="0" applyNumberFormat="1" applyFont="1" applyFill="1" applyBorder="1" applyAlignment="1" applyProtection="1">
      <alignment horizontal="right" vertical="center"/>
    </xf>
    <xf numFmtId="180" fontId="44" fillId="3" borderId="3" xfId="0" applyNumberFormat="1" applyFont="1" applyFill="1" applyBorder="1" applyAlignment="1" applyProtection="1">
      <alignment horizontal="center" vertical="center"/>
    </xf>
    <xf numFmtId="180" fontId="44" fillId="3" borderId="56" xfId="0" applyNumberFormat="1" applyFont="1" applyFill="1" applyBorder="1" applyAlignment="1" applyProtection="1">
      <alignment horizontal="center" vertical="center"/>
    </xf>
    <xf numFmtId="180" fontId="34" fillId="3" borderId="4" xfId="0" applyNumberFormat="1" applyFont="1" applyFill="1" applyBorder="1" applyAlignment="1" applyProtection="1">
      <alignment horizontal="right" vertical="center"/>
    </xf>
    <xf numFmtId="180" fontId="34" fillId="3" borderId="27" xfId="0" applyNumberFormat="1" applyFont="1" applyFill="1" applyBorder="1" applyAlignment="1" applyProtection="1">
      <alignment horizontal="right" vertical="center"/>
    </xf>
    <xf numFmtId="180" fontId="34" fillId="3" borderId="67" xfId="0" applyNumberFormat="1" applyFont="1" applyFill="1" applyBorder="1" applyAlignment="1" applyProtection="1">
      <alignment horizontal="right" vertical="center"/>
    </xf>
    <xf numFmtId="180" fontId="34" fillId="3" borderId="57" xfId="0" applyNumberFormat="1" applyFont="1" applyFill="1" applyBorder="1" applyAlignment="1" applyProtection="1">
      <alignment horizontal="right" vertical="center"/>
    </xf>
    <xf numFmtId="0" fontId="32" fillId="3" borderId="134" xfId="0" applyFont="1" applyFill="1" applyBorder="1" applyAlignment="1" applyProtection="1">
      <alignment horizontal="center" vertical="center"/>
    </xf>
    <xf numFmtId="0" fontId="32" fillId="3" borderId="154" xfId="0" applyFont="1" applyFill="1" applyBorder="1" applyAlignment="1" applyProtection="1">
      <alignment horizontal="center" vertical="center"/>
    </xf>
    <xf numFmtId="0" fontId="32" fillId="3" borderId="115" xfId="0" applyFont="1" applyFill="1" applyBorder="1" applyAlignment="1" applyProtection="1">
      <alignment horizontal="center" vertical="center"/>
    </xf>
    <xf numFmtId="0" fontId="32" fillId="3" borderId="116" xfId="0" applyFont="1" applyFill="1" applyBorder="1" applyAlignment="1" applyProtection="1">
      <alignment horizontal="center" vertical="center"/>
    </xf>
    <xf numFmtId="180" fontId="34" fillId="3" borderId="114" xfId="0" applyNumberFormat="1" applyFont="1" applyFill="1" applyBorder="1" applyAlignment="1" applyProtection="1">
      <alignment horizontal="center" vertical="center"/>
    </xf>
    <xf numFmtId="180" fontId="34" fillId="3" borderId="115" xfId="0" applyNumberFormat="1" applyFont="1" applyFill="1" applyBorder="1" applyAlignment="1" applyProtection="1">
      <alignment horizontal="center" vertical="center"/>
    </xf>
    <xf numFmtId="180" fontId="34" fillId="3" borderId="155" xfId="0" applyNumberFormat="1" applyFont="1" applyFill="1" applyBorder="1" applyAlignment="1" applyProtection="1">
      <alignment horizontal="center" vertical="center"/>
    </xf>
    <xf numFmtId="180" fontId="34" fillId="3" borderId="6" xfId="0" applyNumberFormat="1" applyFont="1" applyFill="1" applyBorder="1" applyAlignment="1" applyProtection="1">
      <alignment horizontal="center" vertical="center"/>
    </xf>
    <xf numFmtId="180" fontId="34" fillId="3" borderId="0" xfId="0" applyNumberFormat="1" applyFont="1" applyFill="1" applyBorder="1" applyAlignment="1" applyProtection="1">
      <alignment horizontal="center" vertical="center"/>
    </xf>
    <xf numFmtId="180" fontId="34" fillId="3" borderId="149" xfId="0" applyNumberFormat="1" applyFont="1" applyFill="1" applyBorder="1" applyAlignment="1" applyProtection="1">
      <alignment horizontal="center" vertical="center"/>
    </xf>
    <xf numFmtId="186" fontId="38" fillId="0" borderId="25" xfId="0" applyNumberFormat="1" applyFont="1" applyBorder="1" applyAlignment="1" applyProtection="1">
      <alignment horizontal="center" vertical="center"/>
    </xf>
    <xf numFmtId="186" fontId="38" fillId="0" borderId="101" xfId="0" applyNumberFormat="1" applyFont="1" applyBorder="1" applyAlignment="1" applyProtection="1">
      <alignment horizontal="center" vertical="center"/>
    </xf>
    <xf numFmtId="0" fontId="33" fillId="3" borderId="148" xfId="0" applyFont="1" applyFill="1" applyBorder="1" applyAlignment="1" applyProtection="1">
      <alignment horizontal="left" vertical="center" wrapText="1"/>
    </xf>
    <xf numFmtId="0" fontId="33" fillId="3" borderId="0" xfId="0" applyFont="1" applyFill="1" applyBorder="1" applyAlignment="1" applyProtection="1">
      <alignment horizontal="left" vertical="center" wrapText="1"/>
    </xf>
    <xf numFmtId="0" fontId="33" fillId="3" borderId="37" xfId="0" applyFont="1" applyFill="1" applyBorder="1" applyAlignment="1" applyProtection="1">
      <alignment horizontal="left" vertical="center" wrapText="1"/>
    </xf>
    <xf numFmtId="0" fontId="33" fillId="3" borderId="132" xfId="0" applyFont="1" applyFill="1" applyBorder="1" applyAlignment="1" applyProtection="1">
      <alignment horizontal="left" vertical="center" wrapText="1"/>
    </xf>
    <xf numFmtId="0" fontId="33" fillId="3" borderId="1" xfId="0" applyFont="1" applyFill="1" applyBorder="1" applyAlignment="1" applyProtection="1">
      <alignment horizontal="left" vertical="center" wrapText="1"/>
    </xf>
    <xf numFmtId="0" fontId="33" fillId="3" borderId="8" xfId="0" applyFont="1" applyFill="1" applyBorder="1" applyAlignment="1" applyProtection="1">
      <alignment horizontal="left" vertical="center" wrapText="1"/>
    </xf>
    <xf numFmtId="186" fontId="38" fillId="0" borderId="69" xfId="0" applyNumberFormat="1" applyFont="1" applyBorder="1" applyAlignment="1" applyProtection="1">
      <alignment horizontal="center" vertical="center"/>
    </xf>
    <xf numFmtId="186" fontId="38" fillId="0" borderId="102" xfId="0" applyNumberFormat="1" applyFont="1" applyBorder="1" applyAlignment="1" applyProtection="1">
      <alignment horizontal="center" vertical="center"/>
    </xf>
    <xf numFmtId="0" fontId="33" fillId="0" borderId="46" xfId="0" applyFont="1" applyBorder="1" applyAlignment="1" applyProtection="1">
      <alignment horizontal="center" vertical="top" wrapText="1"/>
    </xf>
    <xf numFmtId="0" fontId="33" fillId="0" borderId="0" xfId="0" applyFont="1" applyBorder="1" applyAlignment="1" applyProtection="1">
      <alignment horizontal="center" vertical="top" wrapText="1"/>
    </xf>
    <xf numFmtId="0" fontId="32" fillId="3" borderId="3" xfId="0" applyFont="1" applyFill="1" applyBorder="1" applyAlignment="1" applyProtection="1">
      <alignment horizontal="center" vertical="center"/>
    </xf>
    <xf numFmtId="0" fontId="32" fillId="3" borderId="7" xfId="0" applyFont="1" applyFill="1" applyBorder="1" applyAlignment="1" applyProtection="1">
      <alignment horizontal="center" vertical="center"/>
    </xf>
    <xf numFmtId="180" fontId="0" fillId="2" borderId="3" xfId="0" applyNumberFormat="1" applyFont="1" applyFill="1" applyBorder="1" applyAlignment="1" applyProtection="1">
      <alignment horizontal="right" vertical="center"/>
      <protection locked="0"/>
    </xf>
    <xf numFmtId="180" fontId="0" fillId="2" borderId="4" xfId="0" applyNumberFormat="1" applyFont="1" applyFill="1" applyBorder="1" applyAlignment="1" applyProtection="1">
      <alignment horizontal="right" vertical="center"/>
      <protection locked="0"/>
    </xf>
    <xf numFmtId="180" fontId="0" fillId="2" borderId="27" xfId="0" applyNumberFormat="1" applyFont="1" applyFill="1" applyBorder="1" applyAlignment="1" applyProtection="1">
      <alignment horizontal="right" vertical="center"/>
      <protection locked="0"/>
    </xf>
    <xf numFmtId="180" fontId="0" fillId="2" borderId="7" xfId="0" applyNumberFormat="1" applyFont="1" applyFill="1" applyBorder="1" applyAlignment="1" applyProtection="1">
      <alignment horizontal="right" vertical="center"/>
      <protection locked="0"/>
    </xf>
    <xf numFmtId="180" fontId="0" fillId="2" borderId="1" xfId="0" applyNumberFormat="1" applyFont="1" applyFill="1" applyBorder="1" applyAlignment="1" applyProtection="1">
      <alignment horizontal="right" vertical="center"/>
      <protection locked="0"/>
    </xf>
    <xf numFmtId="180" fontId="0" fillId="2" borderId="8" xfId="0" applyNumberFormat="1" applyFont="1" applyFill="1" applyBorder="1" applyAlignment="1" applyProtection="1">
      <alignment horizontal="right" vertical="center"/>
      <protection locked="0"/>
    </xf>
    <xf numFmtId="180" fontId="32" fillId="7" borderId="123" xfId="0" applyNumberFormat="1" applyFont="1" applyFill="1" applyBorder="1" applyAlignment="1" applyProtection="1">
      <alignment horizontal="right" vertical="center"/>
    </xf>
    <xf numFmtId="180" fontId="32" fillId="7" borderId="124" xfId="0" applyNumberFormat="1" applyFont="1" applyFill="1" applyBorder="1" applyAlignment="1" applyProtection="1">
      <alignment horizontal="right" vertical="center"/>
    </xf>
    <xf numFmtId="180" fontId="32" fillId="7" borderId="125" xfId="0" applyNumberFormat="1" applyFont="1" applyFill="1" applyBorder="1" applyAlignment="1" applyProtection="1">
      <alignment horizontal="right" vertical="center"/>
    </xf>
    <xf numFmtId="0" fontId="32" fillId="3" borderId="134" xfId="0" applyFont="1" applyFill="1" applyBorder="1" applyAlignment="1" applyProtection="1">
      <alignment horizontal="left" vertical="center" wrapText="1"/>
    </xf>
    <xf numFmtId="0" fontId="32" fillId="3" borderId="4" xfId="0" applyFont="1" applyFill="1" applyBorder="1" applyAlignment="1" applyProtection="1">
      <alignment horizontal="left" vertical="center" wrapText="1"/>
    </xf>
    <xf numFmtId="0" fontId="32" fillId="3" borderId="27" xfId="0" applyFont="1" applyFill="1" applyBorder="1" applyAlignment="1" applyProtection="1">
      <alignment horizontal="left" vertical="center" wrapText="1"/>
    </xf>
    <xf numFmtId="0" fontId="44" fillId="3" borderId="143" xfId="0" applyFont="1" applyFill="1" applyBorder="1" applyAlignment="1" applyProtection="1">
      <alignment horizontal="center" vertical="center" textRotation="255"/>
    </xf>
    <xf numFmtId="0" fontId="44" fillId="3" borderId="60" xfId="0" applyFont="1" applyFill="1" applyBorder="1" applyAlignment="1" applyProtection="1">
      <alignment horizontal="center" vertical="center" textRotation="255"/>
    </xf>
    <xf numFmtId="0" fontId="44" fillId="3" borderId="150" xfId="0" applyFont="1" applyFill="1" applyBorder="1" applyAlignment="1" applyProtection="1">
      <alignment horizontal="center" vertical="center" textRotation="255"/>
    </xf>
    <xf numFmtId="0" fontId="32" fillId="3" borderId="144" xfId="0" applyFont="1" applyFill="1" applyBorder="1" applyAlignment="1" applyProtection="1">
      <alignment horizontal="center" vertical="center"/>
    </xf>
    <xf numFmtId="0" fontId="32" fillId="3" borderId="145" xfId="0" applyFont="1" applyFill="1" applyBorder="1" applyAlignment="1" applyProtection="1">
      <alignment horizontal="center" vertical="center"/>
    </xf>
    <xf numFmtId="0" fontId="32" fillId="3" borderId="146" xfId="0" applyFont="1" applyFill="1" applyBorder="1" applyAlignment="1" applyProtection="1">
      <alignment horizontal="center" vertical="center"/>
    </xf>
    <xf numFmtId="180" fontId="0" fillId="2" borderId="144" xfId="0" applyNumberFormat="1" applyFont="1" applyFill="1" applyBorder="1" applyAlignment="1" applyProtection="1">
      <alignment horizontal="right" vertical="center"/>
      <protection locked="0"/>
    </xf>
    <xf numFmtId="180" fontId="0" fillId="2" borderId="145" xfId="0" applyNumberFormat="1" applyFont="1" applyFill="1" applyBorder="1" applyAlignment="1" applyProtection="1">
      <alignment horizontal="right" vertical="center"/>
      <protection locked="0"/>
    </xf>
    <xf numFmtId="180" fontId="0" fillId="2" borderId="146" xfId="0" applyNumberFormat="1" applyFont="1" applyFill="1" applyBorder="1" applyAlignment="1" applyProtection="1">
      <alignment horizontal="right" vertical="center"/>
      <protection locked="0"/>
    </xf>
    <xf numFmtId="180" fontId="0" fillId="3" borderId="144" xfId="0" applyNumberFormat="1" applyFont="1" applyFill="1" applyBorder="1" applyAlignment="1" applyProtection="1">
      <alignment horizontal="right" vertical="center"/>
    </xf>
    <xf numFmtId="180" fontId="0" fillId="3" borderId="145" xfId="0" applyNumberFormat="1" applyFont="1" applyFill="1" applyBorder="1" applyAlignment="1" applyProtection="1">
      <alignment horizontal="right" vertical="center"/>
    </xf>
    <xf numFmtId="180" fontId="0" fillId="3" borderId="146" xfId="0" applyNumberFormat="1" applyFont="1" applyFill="1" applyBorder="1" applyAlignment="1" applyProtection="1">
      <alignment horizontal="right" vertical="center"/>
    </xf>
    <xf numFmtId="180" fontId="0" fillId="3" borderId="7" xfId="0" applyNumberFormat="1" applyFont="1" applyFill="1" applyBorder="1" applyAlignment="1" applyProtection="1">
      <alignment horizontal="right" vertical="center"/>
    </xf>
    <xf numFmtId="180" fontId="0" fillId="3" borderId="1" xfId="0" applyNumberFormat="1" applyFont="1" applyFill="1" applyBorder="1" applyAlignment="1" applyProtection="1">
      <alignment horizontal="right" vertical="center"/>
    </xf>
    <xf numFmtId="180" fontId="0" fillId="3" borderId="8" xfId="0" applyNumberFormat="1" applyFont="1" applyFill="1" applyBorder="1" applyAlignment="1" applyProtection="1">
      <alignment horizontal="right" vertical="center"/>
    </xf>
    <xf numFmtId="180" fontId="44" fillId="3" borderId="144" xfId="0" applyNumberFormat="1" applyFont="1" applyFill="1" applyBorder="1" applyAlignment="1" applyProtection="1">
      <alignment horizontal="center" vertical="center"/>
    </xf>
    <xf numFmtId="180" fontId="44" fillId="3" borderId="7" xfId="0" applyNumberFormat="1" applyFont="1" applyFill="1" applyBorder="1" applyAlignment="1" applyProtection="1">
      <alignment horizontal="center" vertical="center"/>
    </xf>
    <xf numFmtId="180" fontId="34" fillId="3" borderId="145" xfId="0" applyNumberFormat="1" applyFont="1" applyFill="1" applyBorder="1" applyAlignment="1" applyProtection="1">
      <alignment horizontal="right" vertical="center"/>
    </xf>
    <xf numFmtId="180" fontId="34" fillId="3" borderId="146" xfId="0" applyNumberFormat="1" applyFont="1" applyFill="1" applyBorder="1" applyAlignment="1" applyProtection="1">
      <alignment horizontal="right" vertical="center"/>
    </xf>
    <xf numFmtId="180" fontId="34" fillId="3" borderId="1" xfId="0" applyNumberFormat="1" applyFont="1" applyFill="1" applyBorder="1" applyAlignment="1" applyProtection="1">
      <alignment horizontal="right" vertical="center"/>
    </xf>
    <xf numFmtId="180" fontId="34" fillId="3" borderId="8" xfId="0" applyNumberFormat="1" applyFont="1" applyFill="1" applyBorder="1" applyAlignment="1" applyProtection="1">
      <alignment horizontal="right" vertical="center"/>
    </xf>
    <xf numFmtId="180" fontId="0" fillId="3" borderId="3" xfId="0" applyNumberFormat="1" applyFont="1" applyFill="1" applyBorder="1" applyAlignment="1" applyProtection="1">
      <alignment horizontal="right" vertical="center"/>
    </xf>
    <xf numFmtId="180" fontId="0" fillId="3" borderId="4" xfId="0" applyNumberFormat="1" applyFont="1" applyFill="1" applyBorder="1" applyAlignment="1" applyProtection="1">
      <alignment horizontal="right" vertical="center"/>
    </xf>
    <xf numFmtId="180" fontId="0" fillId="3" borderId="27" xfId="0" applyNumberFormat="1" applyFont="1" applyFill="1" applyBorder="1" applyAlignment="1" applyProtection="1">
      <alignment horizontal="right" vertical="center"/>
    </xf>
    <xf numFmtId="187" fontId="0" fillId="2" borderId="3" xfId="0" applyNumberFormat="1" applyFont="1" applyFill="1" applyBorder="1" applyAlignment="1" applyProtection="1">
      <alignment horizontal="right" vertical="center"/>
      <protection locked="0"/>
    </xf>
    <xf numFmtId="187" fontId="0" fillId="2" borderId="4" xfId="0" applyNumberFormat="1" applyFont="1" applyFill="1" applyBorder="1" applyAlignment="1" applyProtection="1">
      <alignment horizontal="right" vertical="center"/>
      <protection locked="0"/>
    </xf>
    <xf numFmtId="187" fontId="0" fillId="2" borderId="27" xfId="0" applyNumberFormat="1" applyFont="1" applyFill="1" applyBorder="1" applyAlignment="1" applyProtection="1">
      <alignment horizontal="right" vertical="center"/>
      <protection locked="0"/>
    </xf>
    <xf numFmtId="187" fontId="0" fillId="2" borderId="7" xfId="0" applyNumberFormat="1" applyFont="1" applyFill="1" applyBorder="1" applyAlignment="1" applyProtection="1">
      <alignment horizontal="right" vertical="center"/>
      <protection locked="0"/>
    </xf>
    <xf numFmtId="187" fontId="0" fillId="2" borderId="1" xfId="0" applyNumberFormat="1" applyFont="1" applyFill="1" applyBorder="1" applyAlignment="1" applyProtection="1">
      <alignment horizontal="right" vertical="center"/>
      <protection locked="0"/>
    </xf>
    <xf numFmtId="187" fontId="0" fillId="2" borderId="8" xfId="0" applyNumberFormat="1" applyFont="1" applyFill="1" applyBorder="1" applyAlignment="1" applyProtection="1">
      <alignment horizontal="right" vertical="center"/>
      <protection locked="0"/>
    </xf>
    <xf numFmtId="0" fontId="32" fillId="3" borderId="137" xfId="0" applyFont="1" applyFill="1" applyBorder="1" applyAlignment="1" applyProtection="1">
      <alignment horizontal="center" vertical="center" wrapText="1"/>
    </xf>
    <xf numFmtId="0" fontId="32" fillId="3" borderId="138" xfId="0" applyFont="1" applyFill="1" applyBorder="1" applyAlignment="1" applyProtection="1">
      <alignment horizontal="center" vertical="center" wrapText="1"/>
    </xf>
    <xf numFmtId="0" fontId="32" fillId="3" borderId="139" xfId="0" applyFont="1" applyFill="1" applyBorder="1" applyAlignment="1" applyProtection="1">
      <alignment horizontal="center" vertical="center" wrapText="1"/>
    </xf>
    <xf numFmtId="180" fontId="0" fillId="9" borderId="3" xfId="0" applyNumberFormat="1" applyFont="1" applyFill="1" applyBorder="1" applyAlignment="1" applyProtection="1">
      <alignment horizontal="right" vertical="center"/>
    </xf>
    <xf numFmtId="180" fontId="0" fillId="9" borderId="4" xfId="0" applyNumberFormat="1" applyFont="1" applyFill="1" applyBorder="1" applyAlignment="1" applyProtection="1">
      <alignment horizontal="right" vertical="center"/>
    </xf>
    <xf numFmtId="180" fontId="0" fillId="9" borderId="27" xfId="0" applyNumberFormat="1" applyFont="1" applyFill="1" applyBorder="1" applyAlignment="1" applyProtection="1">
      <alignment horizontal="right" vertical="center"/>
    </xf>
    <xf numFmtId="180" fontId="0" fillId="9" borderId="137" xfId="0" applyNumberFormat="1" applyFont="1" applyFill="1" applyBorder="1" applyAlignment="1" applyProtection="1">
      <alignment horizontal="right" vertical="center"/>
    </xf>
    <xf numFmtId="180" fontId="0" fillId="9" borderId="138" xfId="0" applyNumberFormat="1" applyFont="1" applyFill="1" applyBorder="1" applyAlignment="1" applyProtection="1">
      <alignment horizontal="right" vertical="center"/>
    </xf>
    <xf numFmtId="180" fontId="0" fillId="9" borderId="139" xfId="0" applyNumberFormat="1" applyFont="1" applyFill="1" applyBorder="1" applyAlignment="1" applyProtection="1">
      <alignment horizontal="right" vertical="center"/>
    </xf>
    <xf numFmtId="180" fontId="32" fillId="7" borderId="140" xfId="0" applyNumberFormat="1" applyFont="1" applyFill="1" applyBorder="1" applyAlignment="1" applyProtection="1">
      <alignment horizontal="right" vertical="center"/>
    </xf>
    <xf numFmtId="180" fontId="32" fillId="7" borderId="141" xfId="0" applyNumberFormat="1" applyFont="1" applyFill="1" applyBorder="1" applyAlignment="1" applyProtection="1">
      <alignment horizontal="right" vertical="center"/>
    </xf>
    <xf numFmtId="180" fontId="32" fillId="7" borderId="142" xfId="0" applyNumberFormat="1" applyFont="1" applyFill="1" applyBorder="1" applyAlignment="1" applyProtection="1">
      <alignment horizontal="right" vertical="center"/>
    </xf>
    <xf numFmtId="180" fontId="44" fillId="3" borderId="137" xfId="0" applyNumberFormat="1" applyFont="1" applyFill="1" applyBorder="1" applyAlignment="1" applyProtection="1">
      <alignment horizontal="center" vertical="center"/>
    </xf>
    <xf numFmtId="180" fontId="34" fillId="3" borderId="138" xfId="0" applyNumberFormat="1" applyFont="1" applyFill="1" applyBorder="1" applyAlignment="1" applyProtection="1">
      <alignment horizontal="right" vertical="center"/>
    </xf>
    <xf numFmtId="180" fontId="34" fillId="3" borderId="139" xfId="0" applyNumberFormat="1" applyFont="1" applyFill="1" applyBorder="1" applyAlignment="1" applyProtection="1">
      <alignment horizontal="right" vertical="center"/>
    </xf>
    <xf numFmtId="0" fontId="32" fillId="3" borderId="134" xfId="0" applyFont="1" applyFill="1" applyBorder="1" applyAlignment="1" applyProtection="1">
      <alignment horizontal="left" vertical="center"/>
    </xf>
    <xf numFmtId="0" fontId="32" fillId="3" borderId="4" xfId="0" applyFont="1" applyFill="1" applyBorder="1" applyAlignment="1" applyProtection="1">
      <alignment horizontal="left" vertical="center"/>
    </xf>
    <xf numFmtId="0" fontId="32" fillId="3" borderId="27" xfId="0" applyFont="1" applyFill="1" applyBorder="1" applyAlignment="1" applyProtection="1">
      <alignment horizontal="left" vertical="center"/>
    </xf>
    <xf numFmtId="0" fontId="32" fillId="3" borderId="132" xfId="0" applyFont="1" applyFill="1" applyBorder="1" applyAlignment="1" applyProtection="1">
      <alignment horizontal="left" vertical="center"/>
    </xf>
    <xf numFmtId="0" fontId="32" fillId="3" borderId="1" xfId="0" applyFont="1" applyFill="1" applyBorder="1" applyAlignment="1" applyProtection="1">
      <alignment horizontal="left" vertical="center"/>
    </xf>
    <xf numFmtId="0" fontId="32" fillId="3" borderId="8" xfId="0" applyFont="1" applyFill="1" applyBorder="1" applyAlignment="1" applyProtection="1">
      <alignment horizontal="left" vertical="center"/>
    </xf>
    <xf numFmtId="0" fontId="32" fillId="3" borderId="128" xfId="0" applyFont="1" applyFill="1" applyBorder="1" applyAlignment="1" applyProtection="1">
      <alignment horizontal="left" vertical="center"/>
    </xf>
    <xf numFmtId="0" fontId="32" fillId="3" borderId="79" xfId="0" applyFont="1" applyFill="1" applyBorder="1" applyAlignment="1" applyProtection="1">
      <alignment horizontal="left" vertical="center"/>
    </xf>
    <xf numFmtId="0" fontId="32" fillId="3" borderId="129" xfId="0" applyFont="1" applyFill="1" applyBorder="1" applyAlignment="1" applyProtection="1">
      <alignment horizontal="left" vertical="center"/>
    </xf>
    <xf numFmtId="180" fontId="34" fillId="3" borderId="130" xfId="0" applyNumberFormat="1" applyFont="1" applyFill="1" applyBorder="1" applyAlignment="1" applyProtection="1">
      <alignment horizontal="center" vertical="center"/>
    </xf>
    <xf numFmtId="180" fontId="34" fillId="3" borderId="79" xfId="0" applyNumberFormat="1" applyFont="1" applyFill="1" applyBorder="1" applyAlignment="1" applyProtection="1">
      <alignment horizontal="center" vertical="center"/>
    </xf>
    <xf numFmtId="180" fontId="34" fillId="3" borderId="131" xfId="0" applyNumberFormat="1" applyFont="1" applyFill="1" applyBorder="1" applyAlignment="1" applyProtection="1">
      <alignment horizontal="center" vertical="center"/>
    </xf>
    <xf numFmtId="0" fontId="33" fillId="8" borderId="120" xfId="0" applyFont="1" applyFill="1" applyBorder="1" applyAlignment="1" applyProtection="1">
      <alignment horizontal="center" vertical="center" wrapText="1"/>
    </xf>
    <xf numFmtId="0" fontId="33" fillId="8" borderId="121" xfId="0" applyFont="1" applyFill="1" applyBorder="1" applyAlignment="1" applyProtection="1">
      <alignment horizontal="center" vertical="center" wrapText="1"/>
    </xf>
    <xf numFmtId="0" fontId="33" fillId="8" borderId="122" xfId="0" applyFont="1" applyFill="1" applyBorder="1" applyAlignment="1" applyProtection="1">
      <alignment horizontal="center" vertical="center" wrapText="1"/>
    </xf>
    <xf numFmtId="0" fontId="33" fillId="8" borderId="126" xfId="0" applyFont="1" applyFill="1" applyBorder="1" applyAlignment="1" applyProtection="1">
      <alignment horizontal="center" vertical="center" wrapText="1"/>
    </xf>
    <xf numFmtId="0" fontId="33" fillId="8" borderId="82" xfId="0" applyFont="1" applyFill="1" applyBorder="1" applyAlignment="1" applyProtection="1">
      <alignment horizontal="center" vertical="center" wrapText="1"/>
    </xf>
    <xf numFmtId="0" fontId="33" fillId="8" borderId="127" xfId="0" applyFont="1" applyFill="1" applyBorder="1" applyAlignment="1" applyProtection="1">
      <alignment horizontal="center" vertical="center" wrapText="1"/>
    </xf>
    <xf numFmtId="0" fontId="33" fillId="0" borderId="0" xfId="0" applyFont="1" applyAlignment="1" applyProtection="1">
      <alignment horizontal="center" vertical="center"/>
    </xf>
    <xf numFmtId="0" fontId="32" fillId="0" borderId="67" xfId="0" applyFont="1" applyBorder="1" applyAlignment="1" applyProtection="1">
      <alignment horizontal="center" vertical="center"/>
    </xf>
    <xf numFmtId="0" fontId="44" fillId="3" borderId="59" xfId="0" applyFont="1" applyFill="1" applyBorder="1" applyAlignment="1" applyProtection="1">
      <alignment horizontal="center" vertical="center" textRotation="255"/>
    </xf>
    <xf numFmtId="0" fontId="44" fillId="3" borderId="136" xfId="0" applyFont="1" applyFill="1" applyBorder="1" applyAlignment="1" applyProtection="1">
      <alignment horizontal="center" vertical="center" textRotation="255"/>
    </xf>
    <xf numFmtId="186" fontId="38" fillId="0" borderId="19" xfId="0" applyNumberFormat="1" applyFont="1" applyBorder="1" applyAlignment="1" applyProtection="1">
      <alignment horizontal="center" vertical="center"/>
    </xf>
    <xf numFmtId="186" fontId="38" fillId="0" borderId="107" xfId="0" applyNumberFormat="1" applyFont="1" applyBorder="1" applyAlignment="1" applyProtection="1">
      <alignment horizontal="center" vertical="center"/>
    </xf>
    <xf numFmtId="180" fontId="44" fillId="3" borderId="6" xfId="0" applyNumberFormat="1" applyFont="1" applyFill="1" applyBorder="1" applyAlignment="1" applyProtection="1">
      <alignment horizontal="center" vertical="center"/>
    </xf>
    <xf numFmtId="180" fontId="34" fillId="2" borderId="4" xfId="0" applyNumberFormat="1" applyFont="1" applyFill="1" applyBorder="1" applyAlignment="1" applyProtection="1">
      <alignment horizontal="center" vertical="center"/>
      <protection locked="0"/>
    </xf>
    <xf numFmtId="180" fontId="34" fillId="2" borderId="24" xfId="0" applyNumberFormat="1" applyFont="1" applyFill="1" applyBorder="1" applyAlignment="1" applyProtection="1">
      <alignment horizontal="center" vertical="center"/>
      <protection locked="0"/>
    </xf>
    <xf numFmtId="180" fontId="34" fillId="2" borderId="0" xfId="0" applyNumberFormat="1" applyFont="1" applyFill="1" applyBorder="1" applyAlignment="1" applyProtection="1">
      <alignment horizontal="center" vertical="center"/>
      <protection locked="0"/>
    </xf>
    <xf numFmtId="180" fontId="34" fillId="2" borderId="26" xfId="0" applyNumberFormat="1" applyFont="1" applyFill="1" applyBorder="1" applyAlignment="1" applyProtection="1">
      <alignment horizontal="center" vertical="center"/>
      <protection locked="0"/>
    </xf>
    <xf numFmtId="180" fontId="34" fillId="2" borderId="67" xfId="0" applyNumberFormat="1" applyFont="1" applyFill="1" applyBorder="1" applyAlignment="1" applyProtection="1">
      <alignment horizontal="center" vertical="center"/>
      <protection locked="0"/>
    </xf>
    <xf numFmtId="180" fontId="34" fillId="2" borderId="68" xfId="0" applyNumberFormat="1"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wrapText="1"/>
    </xf>
    <xf numFmtId="0" fontId="33" fillId="3" borderId="4" xfId="0" applyFont="1" applyFill="1" applyBorder="1" applyAlignment="1" applyProtection="1">
      <alignment horizontal="center" vertical="center" wrapText="1"/>
    </xf>
    <xf numFmtId="0" fontId="33" fillId="3" borderId="27" xfId="0" applyFont="1" applyFill="1" applyBorder="1" applyAlignment="1" applyProtection="1">
      <alignment horizontal="center" vertical="center" wrapText="1"/>
    </xf>
    <xf numFmtId="0" fontId="33" fillId="3" borderId="6" xfId="0" applyFont="1" applyFill="1" applyBorder="1" applyAlignment="1" applyProtection="1">
      <alignment horizontal="center" vertical="center" wrapText="1"/>
    </xf>
    <xf numFmtId="0" fontId="33" fillId="3" borderId="0" xfId="0" applyFont="1" applyFill="1" applyBorder="1" applyAlignment="1" applyProtection="1">
      <alignment horizontal="center" vertical="center" wrapText="1"/>
    </xf>
    <xf numFmtId="0" fontId="33" fillId="3" borderId="37" xfId="0" applyFont="1" applyFill="1" applyBorder="1" applyAlignment="1" applyProtection="1">
      <alignment horizontal="center" vertical="center" wrapText="1"/>
    </xf>
    <xf numFmtId="0" fontId="33" fillId="3" borderId="114" xfId="0" applyFont="1" applyFill="1" applyBorder="1" applyAlignment="1" applyProtection="1">
      <alignment horizontal="center" vertical="center" wrapText="1"/>
    </xf>
    <xf numFmtId="0" fontId="33" fillId="3" borderId="115" xfId="0" applyFont="1" applyFill="1" applyBorder="1" applyAlignment="1" applyProtection="1">
      <alignment horizontal="center" vertical="center" wrapText="1"/>
    </xf>
    <xf numFmtId="0" fontId="33" fillId="3" borderId="116" xfId="0" applyFont="1" applyFill="1" applyBorder="1" applyAlignment="1" applyProtection="1">
      <alignment horizontal="center" vertical="center" wrapText="1"/>
    </xf>
    <xf numFmtId="0" fontId="47" fillId="3" borderId="3" xfId="0" applyFont="1" applyFill="1" applyBorder="1" applyAlignment="1" applyProtection="1">
      <alignment horizontal="center" vertical="center"/>
    </xf>
    <xf numFmtId="0" fontId="47" fillId="3" borderId="4" xfId="0" applyFont="1" applyFill="1" applyBorder="1" applyAlignment="1" applyProtection="1">
      <alignment horizontal="center" vertical="center"/>
    </xf>
    <xf numFmtId="0" fontId="47" fillId="3" borderId="27" xfId="0" applyFont="1" applyFill="1" applyBorder="1" applyAlignment="1" applyProtection="1">
      <alignment horizontal="center" vertical="center"/>
    </xf>
    <xf numFmtId="0" fontId="47" fillId="3" borderId="6" xfId="0" applyFont="1" applyFill="1" applyBorder="1" applyAlignment="1" applyProtection="1">
      <alignment horizontal="center" vertical="center"/>
    </xf>
    <xf numFmtId="0" fontId="47" fillId="3" borderId="0" xfId="0" applyFont="1" applyFill="1" applyBorder="1" applyAlignment="1" applyProtection="1">
      <alignment horizontal="center" vertical="center"/>
    </xf>
    <xf numFmtId="0" fontId="47" fillId="3" borderId="37" xfId="0" applyFont="1" applyFill="1" applyBorder="1" applyAlignment="1" applyProtection="1">
      <alignment horizontal="center" vertical="center"/>
    </xf>
    <xf numFmtId="0" fontId="47" fillId="3" borderId="114" xfId="0" applyFont="1" applyFill="1" applyBorder="1" applyAlignment="1" applyProtection="1">
      <alignment horizontal="center" vertical="center"/>
    </xf>
    <xf numFmtId="0" fontId="47" fillId="3" borderId="115" xfId="0" applyFont="1" applyFill="1" applyBorder="1" applyAlignment="1" applyProtection="1">
      <alignment horizontal="center" vertical="center"/>
    </xf>
    <xf numFmtId="0" fontId="47" fillId="3" borderId="116" xfId="0" applyFont="1" applyFill="1" applyBorder="1" applyAlignment="1" applyProtection="1">
      <alignment horizontal="center" vertical="center"/>
    </xf>
    <xf numFmtId="183" fontId="33" fillId="3" borderId="61" xfId="0" applyNumberFormat="1" applyFont="1" applyFill="1" applyBorder="1" applyAlignment="1" applyProtection="1">
      <alignment horizontal="center" vertical="center"/>
    </xf>
    <xf numFmtId="183" fontId="33" fillId="3" borderId="13" xfId="0" applyNumberFormat="1" applyFont="1" applyFill="1" applyBorder="1" applyAlignment="1" applyProtection="1">
      <alignment horizontal="center" vertical="center"/>
    </xf>
    <xf numFmtId="184" fontId="33" fillId="3" borderId="10" xfId="0" applyNumberFormat="1" applyFont="1" applyFill="1" applyBorder="1" applyAlignment="1" applyProtection="1">
      <alignment horizontal="center" vertical="center"/>
    </xf>
    <xf numFmtId="184" fontId="33" fillId="3" borderId="11" xfId="0" applyNumberFormat="1" applyFont="1" applyFill="1" applyBorder="1" applyAlignment="1" applyProtection="1">
      <alignment horizontal="center" vertical="center"/>
    </xf>
    <xf numFmtId="184" fontId="33" fillId="3" borderId="12" xfId="0" applyNumberFormat="1" applyFont="1" applyFill="1" applyBorder="1" applyAlignment="1" applyProtection="1">
      <alignment horizontal="center" vertical="center"/>
    </xf>
    <xf numFmtId="0" fontId="36" fillId="3" borderId="73" xfId="0" applyFont="1" applyFill="1" applyBorder="1" applyAlignment="1" applyProtection="1">
      <alignment horizontal="center" vertical="center"/>
    </xf>
    <xf numFmtId="0" fontId="36" fillId="3" borderId="46" xfId="0" applyFont="1" applyFill="1" applyBorder="1" applyAlignment="1" applyProtection="1">
      <alignment horizontal="center" vertical="center"/>
    </xf>
    <xf numFmtId="0" fontId="36" fillId="3" borderId="47" xfId="0" applyFont="1" applyFill="1" applyBorder="1" applyAlignment="1" applyProtection="1">
      <alignment horizontal="center" vertical="center"/>
    </xf>
    <xf numFmtId="0" fontId="36" fillId="3" borderId="74" xfId="0" applyFont="1" applyFill="1" applyBorder="1" applyAlignment="1" applyProtection="1">
      <alignment horizontal="center" vertical="center"/>
    </xf>
    <xf numFmtId="0" fontId="36" fillId="3" borderId="1" xfId="0" applyFont="1" applyFill="1" applyBorder="1" applyAlignment="1" applyProtection="1">
      <alignment horizontal="center" vertical="center"/>
    </xf>
    <xf numFmtId="0" fontId="36" fillId="3" borderId="8" xfId="0" applyFont="1" applyFill="1" applyBorder="1" applyAlignment="1" applyProtection="1">
      <alignment horizontal="center" vertical="center"/>
    </xf>
    <xf numFmtId="0" fontId="32" fillId="3" borderId="45" xfId="0" applyFont="1" applyFill="1" applyBorder="1" applyAlignment="1" applyProtection="1">
      <alignment horizontal="center" vertical="center"/>
    </xf>
    <xf numFmtId="0" fontId="32" fillId="3" borderId="46" xfId="0" applyFont="1" applyFill="1" applyBorder="1" applyAlignment="1" applyProtection="1">
      <alignment horizontal="center" vertical="center"/>
    </xf>
    <xf numFmtId="0" fontId="32" fillId="3" borderId="47" xfId="0" applyFont="1" applyFill="1" applyBorder="1" applyAlignment="1" applyProtection="1">
      <alignment horizontal="center" vertical="center"/>
    </xf>
    <xf numFmtId="0" fontId="44" fillId="3" borderId="45" xfId="0" applyFont="1" applyFill="1" applyBorder="1" applyAlignment="1" applyProtection="1">
      <alignment horizontal="center" vertical="center" wrapText="1"/>
    </xf>
    <xf numFmtId="0" fontId="44" fillId="3" borderId="7" xfId="0" applyFont="1" applyFill="1" applyBorder="1" applyAlignment="1" applyProtection="1">
      <alignment horizontal="center" vertical="center" wrapText="1"/>
    </xf>
    <xf numFmtId="0" fontId="32" fillId="3" borderId="46" xfId="0" applyFont="1" applyFill="1" applyBorder="1" applyAlignment="1" applyProtection="1">
      <alignment horizontal="center" vertical="center" wrapText="1"/>
    </xf>
    <xf numFmtId="0" fontId="32" fillId="3" borderId="47" xfId="0" applyFont="1" applyFill="1" applyBorder="1" applyAlignment="1" applyProtection="1">
      <alignment horizontal="center" vertical="center" wrapText="1"/>
    </xf>
    <xf numFmtId="0" fontId="32" fillId="3" borderId="1" xfId="0" applyFont="1" applyFill="1" applyBorder="1" applyAlignment="1" applyProtection="1">
      <alignment horizontal="center" vertical="center" wrapText="1"/>
    </xf>
    <xf numFmtId="0" fontId="32" fillId="3" borderId="8" xfId="0" applyFont="1" applyFill="1" applyBorder="1" applyAlignment="1" applyProtection="1">
      <alignment horizontal="center" vertical="center" wrapText="1"/>
    </xf>
    <xf numFmtId="0" fontId="44" fillId="3" borderId="45" xfId="0" applyFont="1" applyFill="1" applyBorder="1" applyAlignment="1" applyProtection="1">
      <alignment horizontal="center" vertical="center"/>
    </xf>
    <xf numFmtId="0" fontId="44" fillId="3" borderId="7" xfId="0" applyFont="1" applyFill="1" applyBorder="1" applyAlignment="1" applyProtection="1">
      <alignment horizontal="center" vertical="center"/>
    </xf>
    <xf numFmtId="0" fontId="0" fillId="3" borderId="3" xfId="0" applyFill="1" applyBorder="1" applyAlignment="1" applyProtection="1">
      <alignment horizontal="center" vertical="center"/>
    </xf>
    <xf numFmtId="0" fontId="0" fillId="3" borderId="4" xfId="0" applyFill="1" applyBorder="1" applyAlignment="1" applyProtection="1">
      <alignment horizontal="center" vertical="center"/>
    </xf>
    <xf numFmtId="0" fontId="0" fillId="3" borderId="27" xfId="0" applyFill="1" applyBorder="1" applyAlignment="1" applyProtection="1">
      <alignment horizontal="center" vertical="center"/>
    </xf>
    <xf numFmtId="0" fontId="0" fillId="3" borderId="7"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8" xfId="0" applyFill="1" applyBorder="1" applyAlignment="1" applyProtection="1">
      <alignment horizontal="center" vertical="center"/>
    </xf>
    <xf numFmtId="0" fontId="32" fillId="3" borderId="45" xfId="0" applyFont="1" applyFill="1" applyBorder="1" applyAlignment="1" applyProtection="1">
      <alignment horizontal="center" vertical="center" wrapText="1"/>
    </xf>
    <xf numFmtId="0" fontId="32" fillId="3" borderId="7" xfId="0" applyFont="1" applyFill="1" applyBorder="1" applyAlignment="1" applyProtection="1">
      <alignment horizontal="center" vertical="center" wrapText="1"/>
    </xf>
    <xf numFmtId="0" fontId="32" fillId="3" borderId="66" xfId="0" applyFont="1" applyFill="1" applyBorder="1" applyAlignment="1" applyProtection="1">
      <alignment horizontal="center" vertical="center" wrapText="1"/>
    </xf>
    <xf numFmtId="0" fontId="32" fillId="3" borderId="29" xfId="0" applyFont="1" applyFill="1" applyBorder="1" applyAlignment="1" applyProtection="1">
      <alignment horizontal="center" vertical="center" wrapText="1"/>
    </xf>
    <xf numFmtId="0" fontId="43" fillId="3" borderId="3" xfId="0" applyFont="1" applyFill="1" applyBorder="1" applyAlignment="1" applyProtection="1">
      <alignment horizontal="center" vertical="center" wrapText="1"/>
    </xf>
    <xf numFmtId="0" fontId="43" fillId="3" borderId="4" xfId="0" applyFont="1" applyFill="1" applyBorder="1" applyAlignment="1" applyProtection="1">
      <alignment horizontal="center" vertical="center" wrapText="1"/>
    </xf>
    <xf numFmtId="0" fontId="43" fillId="3" borderId="27" xfId="0" applyFont="1" applyFill="1" applyBorder="1" applyAlignment="1" applyProtection="1">
      <alignment horizontal="center" vertical="center" wrapText="1"/>
    </xf>
    <xf numFmtId="0" fontId="43" fillId="3" borderId="7" xfId="0" applyFont="1" applyFill="1" applyBorder="1" applyAlignment="1" applyProtection="1">
      <alignment horizontal="center" vertical="center" wrapText="1"/>
    </xf>
    <xf numFmtId="0" fontId="43" fillId="3" borderId="1" xfId="0" applyFont="1" applyFill="1" applyBorder="1" applyAlignment="1" applyProtection="1">
      <alignment horizontal="center" vertical="center" wrapText="1"/>
    </xf>
    <xf numFmtId="0" fontId="43" fillId="3" borderId="8" xfId="0" applyFont="1" applyFill="1" applyBorder="1" applyAlignment="1" applyProtection="1">
      <alignment horizontal="center" vertical="center" wrapText="1"/>
    </xf>
    <xf numFmtId="0" fontId="33" fillId="2" borderId="3" xfId="0" applyFont="1" applyFill="1" applyBorder="1" applyAlignment="1" applyProtection="1">
      <alignment horizontal="left" vertical="center"/>
      <protection locked="0"/>
    </xf>
    <xf numFmtId="0" fontId="33" fillId="2" borderId="4" xfId="0" applyFont="1" applyFill="1" applyBorder="1" applyAlignment="1" applyProtection="1">
      <alignment horizontal="left" vertical="center"/>
      <protection locked="0"/>
    </xf>
    <xf numFmtId="0" fontId="33" fillId="2" borderId="27" xfId="0" applyFont="1" applyFill="1" applyBorder="1" applyAlignment="1" applyProtection="1">
      <alignment horizontal="left" vertical="center"/>
      <protection locked="0"/>
    </xf>
    <xf numFmtId="0" fontId="33" fillId="2" borderId="7" xfId="0" applyFont="1" applyFill="1" applyBorder="1" applyAlignment="1" applyProtection="1">
      <alignment horizontal="left" vertical="center"/>
      <protection locked="0"/>
    </xf>
    <xf numFmtId="0" fontId="33" fillId="2" borderId="1" xfId="0" applyFont="1" applyFill="1" applyBorder="1" applyAlignment="1" applyProtection="1">
      <alignment horizontal="left" vertical="center"/>
      <protection locked="0"/>
    </xf>
    <xf numFmtId="0" fontId="33" fillId="2" borderId="8" xfId="0" applyFont="1" applyFill="1" applyBorder="1" applyAlignment="1" applyProtection="1">
      <alignment horizontal="left" vertical="center"/>
      <protection locked="0"/>
    </xf>
    <xf numFmtId="0" fontId="33" fillId="3" borderId="7" xfId="0" applyFont="1" applyFill="1" applyBorder="1" applyAlignment="1" applyProtection="1">
      <alignment horizontal="center" vertical="center" wrapText="1"/>
    </xf>
    <xf numFmtId="0" fontId="33" fillId="3" borderId="1"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wrapText="1"/>
    </xf>
    <xf numFmtId="0" fontId="32" fillId="2" borderId="3" xfId="0" applyFont="1" applyFill="1" applyBorder="1" applyAlignment="1" applyProtection="1">
      <alignment horizontal="center" vertical="center"/>
      <protection locked="0"/>
    </xf>
    <xf numFmtId="0" fontId="32" fillId="2" borderId="7" xfId="0" applyFont="1" applyFill="1" applyBorder="1" applyAlignment="1" applyProtection="1">
      <alignment horizontal="center" vertical="center"/>
      <protection locked="0"/>
    </xf>
    <xf numFmtId="0" fontId="55" fillId="3" borderId="0" xfId="0" applyFont="1" applyFill="1" applyAlignment="1" applyProtection="1">
      <alignment horizontal="right" vertical="center"/>
    </xf>
    <xf numFmtId="0" fontId="0" fillId="2" borderId="23" xfId="0" applyFill="1" applyBorder="1" applyAlignment="1" applyProtection="1">
      <alignment horizontal="center" vertical="center"/>
      <protection locked="0"/>
    </xf>
    <xf numFmtId="0" fontId="59" fillId="0" borderId="73" xfId="0" applyFont="1" applyBorder="1" applyAlignment="1">
      <alignment horizontal="center" vertical="center"/>
    </xf>
    <xf numFmtId="0" fontId="59" fillId="0" borderId="46" xfId="0" applyFont="1" applyBorder="1" applyAlignment="1">
      <alignment horizontal="center" vertical="center"/>
    </xf>
    <xf numFmtId="0" fontId="59" fillId="0" borderId="66" xfId="0" applyFont="1" applyBorder="1" applyAlignment="1">
      <alignment horizontal="center" vertical="center"/>
    </xf>
    <xf numFmtId="0" fontId="59" fillId="0" borderId="77" xfId="0" applyFont="1" applyBorder="1" applyAlignment="1">
      <alignment horizontal="center" vertical="center"/>
    </xf>
    <xf numFmtId="0" fontId="59" fillId="0" borderId="0" xfId="0" applyFont="1" applyBorder="1" applyAlignment="1">
      <alignment horizontal="center" vertical="center"/>
    </xf>
    <xf numFmtId="0" fontId="59" fillId="0" borderId="26" xfId="0" applyFont="1" applyBorder="1" applyAlignment="1">
      <alignment horizontal="center" vertical="center"/>
    </xf>
    <xf numFmtId="0" fontId="59" fillId="0" borderId="64" xfId="0" applyFont="1" applyBorder="1" applyAlignment="1">
      <alignment horizontal="center" vertical="center"/>
    </xf>
    <xf numFmtId="0" fontId="59" fillId="0" borderId="67" xfId="0" applyFont="1" applyBorder="1" applyAlignment="1">
      <alignment horizontal="center" vertical="center"/>
    </xf>
    <xf numFmtId="0" fontId="59" fillId="0" borderId="68" xfId="0" applyFont="1" applyBorder="1" applyAlignment="1">
      <alignment horizontal="center" vertical="center"/>
    </xf>
    <xf numFmtId="0" fontId="59" fillId="2" borderId="73" xfId="0" applyFont="1" applyFill="1" applyBorder="1" applyAlignment="1" applyProtection="1">
      <alignment horizontal="center" vertical="center"/>
      <protection locked="0"/>
    </xf>
    <xf numFmtId="0" fontId="59" fillId="2" borderId="46" xfId="0" applyFont="1" applyFill="1" applyBorder="1" applyAlignment="1" applyProtection="1">
      <alignment horizontal="center" vertical="center"/>
      <protection locked="0"/>
    </xf>
    <xf numFmtId="0" fontId="59" fillId="2" borderId="77" xfId="0" applyFont="1" applyFill="1" applyBorder="1" applyAlignment="1" applyProtection="1">
      <alignment horizontal="center" vertical="center"/>
      <protection locked="0"/>
    </xf>
    <xf numFmtId="0" fontId="59" fillId="2" borderId="0" xfId="0" applyFont="1" applyFill="1" applyBorder="1" applyAlignment="1" applyProtection="1">
      <alignment horizontal="center" vertical="center"/>
      <protection locked="0"/>
    </xf>
    <xf numFmtId="0" fontId="59" fillId="2" borderId="64" xfId="0" applyFont="1" applyFill="1" applyBorder="1" applyAlignment="1" applyProtection="1">
      <alignment horizontal="center" vertical="center"/>
      <protection locked="0"/>
    </xf>
    <xf numFmtId="0" fontId="59" fillId="2" borderId="67" xfId="0" applyFont="1" applyFill="1" applyBorder="1" applyAlignment="1" applyProtection="1">
      <alignment horizontal="center" vertical="center"/>
      <protection locked="0"/>
    </xf>
    <xf numFmtId="0" fontId="5" fillId="0" borderId="97" xfId="0" applyFont="1" applyBorder="1" applyAlignment="1">
      <alignment horizontal="left" vertical="center" wrapText="1"/>
    </xf>
    <xf numFmtId="0" fontId="5" fillId="0" borderId="99" xfId="0" applyFont="1" applyBorder="1" applyAlignment="1">
      <alignment horizontal="left" vertical="center" wrapText="1"/>
    </xf>
    <xf numFmtId="0" fontId="5" fillId="0" borderId="98" xfId="0" applyFont="1" applyBorder="1" applyAlignment="1">
      <alignment horizontal="left" vertical="center" wrapText="1"/>
    </xf>
    <xf numFmtId="0" fontId="58" fillId="0" borderId="77" xfId="0" applyFont="1" applyBorder="1" applyAlignment="1">
      <alignment horizontal="center" vertical="center"/>
    </xf>
    <xf numFmtId="0" fontId="58" fillId="0" borderId="0" xfId="0" applyFont="1" applyBorder="1" applyAlignment="1">
      <alignment horizontal="center" vertical="center"/>
    </xf>
    <xf numFmtId="0" fontId="58" fillId="0" borderId="64" xfId="0" applyFont="1" applyBorder="1" applyAlignment="1">
      <alignment horizontal="center" vertical="center"/>
    </xf>
    <xf numFmtId="0" fontId="58" fillId="0" borderId="67" xfId="0" applyFont="1" applyBorder="1" applyAlignment="1">
      <alignment horizontal="center" vertical="center"/>
    </xf>
    <xf numFmtId="0" fontId="53" fillId="0" borderId="159" xfId="0" applyFont="1" applyBorder="1" applyAlignment="1">
      <alignment horizontal="left" vertical="center"/>
    </xf>
    <xf numFmtId="0" fontId="60" fillId="11" borderId="66" xfId="0" applyFont="1" applyFill="1" applyBorder="1" applyAlignment="1">
      <alignment horizontal="center" vertical="center"/>
    </xf>
    <xf numFmtId="0" fontId="60" fillId="11" borderId="68" xfId="0" applyFont="1" applyFill="1" applyBorder="1" applyAlignment="1">
      <alignment horizontal="center" vertical="center"/>
    </xf>
    <xf numFmtId="0" fontId="60" fillId="11" borderId="73" xfId="0" applyFont="1" applyFill="1" applyBorder="1" applyAlignment="1">
      <alignment horizontal="center" vertical="center"/>
    </xf>
    <xf numFmtId="0" fontId="60" fillId="11" borderId="46" xfId="0" applyFont="1" applyFill="1" applyBorder="1" applyAlignment="1">
      <alignment horizontal="center" vertical="center"/>
    </xf>
    <xf numFmtId="0" fontId="60" fillId="11" borderId="64" xfId="0" applyFont="1" applyFill="1" applyBorder="1" applyAlignment="1">
      <alignment horizontal="center" vertical="center"/>
    </xf>
    <xf numFmtId="0" fontId="60" fillId="11" borderId="67" xfId="0" applyFont="1" applyFill="1" applyBorder="1" applyAlignment="1">
      <alignment horizontal="center" vertical="center"/>
    </xf>
    <xf numFmtId="0" fontId="53" fillId="0" borderId="56" xfId="0" applyFont="1" applyBorder="1" applyAlignment="1">
      <alignment horizontal="left" vertical="center" wrapText="1"/>
    </xf>
    <xf numFmtId="0" fontId="53" fillId="0" borderId="67" xfId="0" applyFont="1" applyBorder="1" applyAlignment="1">
      <alignment horizontal="left" vertical="center" wrapText="1"/>
    </xf>
    <xf numFmtId="0" fontId="53" fillId="0" borderId="57" xfId="0" applyFont="1" applyBorder="1" applyAlignment="1">
      <alignment horizontal="left" vertical="center" wrapText="1"/>
    </xf>
    <xf numFmtId="0" fontId="53" fillId="0" borderId="159" xfId="0" applyFont="1" applyBorder="1" applyAlignment="1">
      <alignment horizontal="left" vertical="center" wrapText="1"/>
    </xf>
    <xf numFmtId="0" fontId="53" fillId="0" borderId="35" xfId="0" applyFont="1" applyBorder="1" applyAlignment="1">
      <alignment horizontal="left" vertical="center" wrapText="1"/>
    </xf>
    <xf numFmtId="0" fontId="53" fillId="0" borderId="52" xfId="0" applyFont="1" applyBorder="1" applyAlignment="1">
      <alignment horizontal="left" vertical="center" wrapText="1"/>
    </xf>
    <xf numFmtId="0" fontId="53" fillId="0" borderId="36" xfId="0" applyFont="1" applyBorder="1" applyAlignment="1">
      <alignment horizontal="left" vertical="center" wrapText="1"/>
    </xf>
    <xf numFmtId="0" fontId="57" fillId="0" borderId="0" xfId="0" applyFont="1" applyAlignment="1" applyProtection="1">
      <alignment horizontal="center" vertical="center"/>
    </xf>
    <xf numFmtId="0" fontId="9" fillId="4" borderId="25" xfId="0" applyFont="1" applyFill="1" applyBorder="1" applyAlignment="1" applyProtection="1">
      <alignment horizontal="left" vertical="center" shrinkToFit="1"/>
    </xf>
    <xf numFmtId="0" fontId="9" fillId="4" borderId="2" xfId="0" applyFont="1" applyFill="1" applyBorder="1" applyAlignment="1" applyProtection="1">
      <alignment horizontal="left" vertical="center" shrinkToFit="1"/>
    </xf>
    <xf numFmtId="0" fontId="9" fillId="4" borderId="5" xfId="0" applyFont="1" applyFill="1" applyBorder="1" applyAlignment="1" applyProtection="1">
      <alignment horizontal="left" vertical="center" shrinkToFit="1"/>
    </xf>
    <xf numFmtId="0" fontId="56" fillId="0" borderId="23" xfId="0" applyFont="1" applyBorder="1" applyAlignment="1" applyProtection="1">
      <alignment horizontal="center" vertical="center"/>
    </xf>
    <xf numFmtId="0" fontId="53" fillId="0" borderId="157" xfId="0" applyFont="1" applyBorder="1" applyAlignment="1">
      <alignment horizontal="left" vertical="center" wrapText="1"/>
    </xf>
    <xf numFmtId="0" fontId="53" fillId="0" borderId="157" xfId="0" applyFont="1" applyBorder="1" applyAlignment="1">
      <alignment horizontal="left" vertical="center"/>
    </xf>
    <xf numFmtId="0" fontId="29" fillId="10" borderId="65" xfId="0" applyFont="1" applyFill="1" applyBorder="1" applyAlignment="1">
      <alignment horizontal="center" vertical="center"/>
    </xf>
    <xf numFmtId="0" fontId="9" fillId="4" borderId="25" xfId="0" applyFont="1" applyFill="1" applyBorder="1" applyAlignment="1" applyProtection="1">
      <alignment horizontal="left" vertical="center"/>
    </xf>
    <xf numFmtId="0" fontId="9" fillId="4" borderId="2" xfId="0" applyFont="1" applyFill="1" applyBorder="1" applyAlignment="1" applyProtection="1">
      <alignment horizontal="left" vertical="center"/>
    </xf>
    <xf numFmtId="0" fontId="9" fillId="4" borderId="5" xfId="0" applyFont="1" applyFill="1" applyBorder="1" applyAlignment="1" applyProtection="1">
      <alignment horizontal="left" vertical="center"/>
    </xf>
    <xf numFmtId="0" fontId="7" fillId="0" borderId="0" xfId="0" applyFont="1" applyFill="1" applyAlignment="1" applyProtection="1">
      <alignment vertical="center" shrinkToFit="1"/>
    </xf>
    <xf numFmtId="0" fontId="7" fillId="0" borderId="0" xfId="0" applyFont="1" applyFill="1" applyAlignment="1" applyProtection="1">
      <alignment horizontal="left" vertical="center" shrinkToFit="1"/>
    </xf>
    <xf numFmtId="49" fontId="7" fillId="0" borderId="0" xfId="0" applyNumberFormat="1" applyFont="1" applyFill="1" applyAlignment="1" applyProtection="1">
      <alignment horizontal="center" vertical="center"/>
    </xf>
    <xf numFmtId="0" fontId="7" fillId="0" borderId="0" xfId="0" applyFont="1" applyFill="1" applyAlignment="1" applyProtection="1">
      <alignment horizontal="left" vertical="top" wrapText="1"/>
    </xf>
    <xf numFmtId="177" fontId="19" fillId="0" borderId="0" xfId="0" applyNumberFormat="1" applyFont="1" applyFill="1" applyAlignment="1" applyProtection="1">
      <alignment horizontal="center" vertical="center"/>
    </xf>
    <xf numFmtId="177" fontId="19" fillId="0" borderId="0" xfId="0" applyNumberFormat="1" applyFont="1" applyFill="1" applyAlignment="1" applyProtection="1">
      <alignment horizontal="center" vertical="center" shrinkToFit="1"/>
    </xf>
    <xf numFmtId="180" fontId="2" fillId="0" borderId="0" xfId="0" applyNumberFormat="1" applyFont="1" applyFill="1" applyBorder="1" applyAlignment="1" applyProtection="1">
      <alignment horizontal="right" vertical="center" shrinkToFit="1"/>
    </xf>
    <xf numFmtId="0" fontId="7" fillId="0" borderId="0" xfId="0" applyFont="1" applyFill="1" applyBorder="1" applyAlignment="1" applyProtection="1">
      <alignment horizontal="center" vertical="center" shrinkToFit="1"/>
    </xf>
    <xf numFmtId="180" fontId="2" fillId="0" borderId="4" xfId="0" applyNumberFormat="1" applyFont="1" applyFill="1" applyBorder="1" applyAlignment="1" applyProtection="1">
      <alignment horizontal="right" vertical="center" shrinkToFit="1"/>
    </xf>
    <xf numFmtId="180" fontId="2" fillId="0" borderId="1" xfId="0" applyNumberFormat="1" applyFont="1" applyFill="1" applyBorder="1" applyAlignment="1" applyProtection="1">
      <alignment horizontal="right" vertical="center" shrinkToFit="1"/>
    </xf>
    <xf numFmtId="0" fontId="7" fillId="0" borderId="1" xfId="0" applyFont="1" applyFill="1" applyBorder="1" applyAlignment="1" applyProtection="1">
      <alignment horizontal="center" vertical="center" shrinkToFit="1"/>
    </xf>
    <xf numFmtId="0" fontId="7" fillId="0" borderId="0" xfId="0" applyFont="1" applyFill="1" applyAlignment="1" applyProtection="1">
      <alignment horizontal="center" vertical="center"/>
    </xf>
    <xf numFmtId="0" fontId="18" fillId="0" borderId="0" xfId="0" applyFont="1" applyFill="1" applyAlignment="1" applyProtection="1">
      <alignment horizontal="center" vertical="center" wrapText="1"/>
    </xf>
    <xf numFmtId="0" fontId="7" fillId="0" borderId="0" xfId="0" applyFont="1" applyFill="1" applyAlignment="1" applyProtection="1">
      <alignment horizontal="left" vertical="center" wrapText="1"/>
    </xf>
    <xf numFmtId="0" fontId="20" fillId="0" borderId="0" xfId="0" applyFont="1" applyFill="1" applyAlignment="1" applyProtection="1">
      <alignment horizontal="center" vertical="center" shrinkToFit="1"/>
    </xf>
    <xf numFmtId="0" fontId="7" fillId="0" borderId="0" xfId="0" applyFont="1" applyFill="1" applyAlignment="1" applyProtection="1">
      <alignment horizontal="center" vertical="center" shrinkToFit="1"/>
    </xf>
    <xf numFmtId="0" fontId="18" fillId="0" borderId="0" xfId="0" applyFont="1" applyFill="1" applyAlignment="1" applyProtection="1">
      <alignment horizontal="center" vertical="center"/>
    </xf>
    <xf numFmtId="0" fontId="2" fillId="0" borderId="0" xfId="0" applyFont="1" applyFill="1" applyAlignment="1" applyProtection="1">
      <alignment horizontal="center" vertical="center" shrinkToFit="1"/>
    </xf>
    <xf numFmtId="0" fontId="18" fillId="0" borderId="0" xfId="0" applyFont="1" applyFill="1" applyAlignment="1" applyProtection="1">
      <alignment horizontal="center" vertical="center" shrinkToFit="1"/>
    </xf>
    <xf numFmtId="0" fontId="19" fillId="0" borderId="0" xfId="0" applyNumberFormat="1" applyFont="1" applyFill="1" applyAlignment="1" applyProtection="1">
      <alignment horizontal="center" vertical="center"/>
    </xf>
    <xf numFmtId="0" fontId="19" fillId="0" borderId="0" xfId="0" applyNumberFormat="1" applyFont="1" applyFill="1" applyAlignment="1" applyProtection="1">
      <alignment horizontal="center" vertical="center" shrinkToFit="1"/>
    </xf>
    <xf numFmtId="0" fontId="18" fillId="0" borderId="0" xfId="0" applyFont="1" applyFill="1" applyAlignment="1" applyProtection="1">
      <alignment horizontal="center" vertical="center" wrapText="1" shrinkToFit="1"/>
    </xf>
    <xf numFmtId="0" fontId="5" fillId="0" borderId="3" xfId="0" applyFont="1" applyBorder="1" applyAlignment="1" applyProtection="1">
      <alignment horizontal="center" vertical="center"/>
    </xf>
    <xf numFmtId="0" fontId="5" fillId="0" borderId="27" xfId="0" applyFont="1" applyBorder="1" applyAlignment="1" applyProtection="1">
      <alignment horizontal="center" vertical="center"/>
    </xf>
    <xf numFmtId="178" fontId="9" fillId="0" borderId="3" xfId="0" applyNumberFormat="1" applyFont="1" applyBorder="1" applyAlignment="1" applyProtection="1">
      <alignment horizontal="right" vertical="center"/>
    </xf>
    <xf numFmtId="178" fontId="9" fillId="0" borderId="4" xfId="0" applyNumberFormat="1" applyFont="1" applyBorder="1" applyAlignment="1" applyProtection="1">
      <alignment horizontal="right" vertical="center"/>
    </xf>
    <xf numFmtId="178" fontId="9" fillId="0" borderId="27" xfId="0" applyNumberFormat="1" applyFont="1" applyBorder="1" applyAlignment="1" applyProtection="1">
      <alignment horizontal="right" vertical="center"/>
    </xf>
    <xf numFmtId="178" fontId="9" fillId="0" borderId="25" xfId="0" applyNumberFormat="1" applyFont="1" applyBorder="1" applyAlignment="1" applyProtection="1">
      <alignment horizontal="right" vertical="center"/>
    </xf>
    <xf numFmtId="178" fontId="9" fillId="0" borderId="2" xfId="0" applyNumberFormat="1" applyFont="1" applyBorder="1" applyAlignment="1" applyProtection="1">
      <alignment horizontal="right" vertical="center"/>
    </xf>
    <xf numFmtId="178" fontId="9" fillId="0" borderId="5" xfId="0" applyNumberFormat="1" applyFont="1" applyBorder="1" applyAlignment="1" applyProtection="1">
      <alignment horizontal="right" vertical="center"/>
    </xf>
    <xf numFmtId="0" fontId="5" fillId="0" borderId="48" xfId="0" applyFont="1" applyBorder="1" applyAlignment="1" applyProtection="1">
      <alignment horizontal="center" vertical="center" wrapText="1"/>
    </xf>
    <xf numFmtId="0" fontId="5" fillId="0" borderId="48" xfId="0" applyFont="1" applyBorder="1" applyAlignment="1" applyProtection="1">
      <alignment horizontal="center" vertical="center"/>
    </xf>
    <xf numFmtId="176" fontId="9" fillId="0" borderId="48" xfId="0" applyNumberFormat="1" applyFont="1" applyBorder="1" applyAlignment="1" applyProtection="1">
      <alignment horizontal="right" vertical="center"/>
    </xf>
    <xf numFmtId="0" fontId="9" fillId="0" borderId="48" xfId="0" applyFont="1" applyBorder="1" applyAlignment="1" applyProtection="1">
      <alignment horizontal="right" vertical="center"/>
    </xf>
    <xf numFmtId="0" fontId="5" fillId="0" borderId="25"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38" fontId="1" fillId="0" borderId="4" xfId="3" applyFont="1" applyBorder="1" applyAlignment="1" applyProtection="1">
      <alignment horizontal="center" vertical="center"/>
    </xf>
    <xf numFmtId="180" fontId="9" fillId="0" borderId="25" xfId="0" applyNumberFormat="1" applyFont="1" applyBorder="1" applyAlignment="1" applyProtection="1">
      <alignment horizontal="right" vertical="center"/>
    </xf>
    <xf numFmtId="180" fontId="9" fillId="0" borderId="2" xfId="0" applyNumberFormat="1" applyFont="1" applyBorder="1" applyAlignment="1" applyProtection="1">
      <alignment horizontal="right" vertical="center"/>
    </xf>
    <xf numFmtId="180" fontId="9" fillId="0" borderId="5" xfId="0" applyNumberFormat="1" applyFont="1" applyBorder="1" applyAlignment="1" applyProtection="1">
      <alignment horizontal="right" vertical="center"/>
    </xf>
    <xf numFmtId="0" fontId="1" fillId="0" borderId="0" xfId="0" applyFont="1" applyAlignment="1" applyProtection="1">
      <alignment horizontal="center" vertical="center"/>
    </xf>
    <xf numFmtId="0" fontId="5" fillId="0" borderId="25" xfId="0" applyFont="1" applyBorder="1" applyAlignment="1" applyProtection="1">
      <alignment horizontal="center" vertical="center"/>
    </xf>
    <xf numFmtId="49" fontId="5" fillId="0" borderId="17" xfId="0" applyNumberFormat="1" applyFont="1" applyBorder="1" applyAlignment="1" applyProtection="1">
      <alignment horizontal="center" vertical="center" textRotation="255"/>
    </xf>
    <xf numFmtId="49" fontId="5" fillId="0" borderId="23" xfId="0" applyNumberFormat="1" applyFont="1" applyBorder="1" applyAlignment="1" applyProtection="1">
      <alignment horizontal="center" vertical="center" textRotation="255"/>
    </xf>
    <xf numFmtId="0" fontId="16" fillId="4" borderId="45" xfId="0" applyFont="1" applyFill="1" applyBorder="1" applyAlignment="1" applyProtection="1">
      <alignment horizontal="left" vertical="center" wrapText="1"/>
    </xf>
    <xf numFmtId="0" fontId="16" fillId="4" borderId="46" xfId="0" applyFont="1" applyFill="1" applyBorder="1" applyAlignment="1" applyProtection="1">
      <alignment horizontal="left" vertical="center" wrapText="1"/>
    </xf>
    <xf numFmtId="0" fontId="16" fillId="4" borderId="47" xfId="0" applyFont="1" applyFill="1" applyBorder="1" applyAlignment="1" applyProtection="1">
      <alignment horizontal="left" vertical="center" wrapText="1"/>
    </xf>
    <xf numFmtId="0" fontId="16" fillId="4" borderId="6" xfId="0" applyFont="1" applyFill="1" applyBorder="1" applyAlignment="1" applyProtection="1">
      <alignment horizontal="left" vertical="center" wrapText="1"/>
    </xf>
    <xf numFmtId="0" fontId="16" fillId="4" borderId="0" xfId="0" applyFont="1" applyFill="1" applyBorder="1" applyAlignment="1" applyProtection="1">
      <alignment horizontal="left" vertical="center" wrapText="1"/>
    </xf>
    <xf numFmtId="0" fontId="16" fillId="4" borderId="37" xfId="0" applyFont="1" applyFill="1" applyBorder="1" applyAlignment="1" applyProtection="1">
      <alignment horizontal="left" vertical="center" wrapText="1"/>
    </xf>
    <xf numFmtId="0" fontId="16" fillId="4" borderId="7" xfId="0" applyFont="1" applyFill="1" applyBorder="1" applyAlignment="1" applyProtection="1">
      <alignment horizontal="left" vertical="center" wrapText="1"/>
    </xf>
    <xf numFmtId="0" fontId="16" fillId="4" borderId="1" xfId="0" applyFont="1" applyFill="1" applyBorder="1" applyAlignment="1" applyProtection="1">
      <alignment horizontal="left" vertical="center" wrapText="1"/>
    </xf>
    <xf numFmtId="0" fontId="16" fillId="4" borderId="8" xfId="0" applyFont="1" applyFill="1" applyBorder="1" applyAlignment="1" applyProtection="1">
      <alignment horizontal="left" vertical="center" wrapText="1"/>
    </xf>
    <xf numFmtId="0" fontId="9" fillId="0" borderId="25"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25"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23" xfId="0" applyFont="1" applyBorder="1" applyAlignment="1" applyProtection="1">
      <alignment horizontal="center" vertical="center"/>
    </xf>
    <xf numFmtId="0" fontId="9" fillId="0" borderId="23" xfId="0" applyFont="1" applyBorder="1" applyAlignment="1" applyProtection="1">
      <alignment horizontal="center" vertical="center" wrapText="1"/>
    </xf>
    <xf numFmtId="0" fontId="0" fillId="0" borderId="63" xfId="0" applyFont="1" applyBorder="1" applyAlignment="1" applyProtection="1">
      <alignment horizontal="distributed" vertical="center" wrapText="1" shrinkToFit="1"/>
    </xf>
    <xf numFmtId="0" fontId="0" fillId="0" borderId="5" xfId="0" applyFont="1" applyBorder="1" applyAlignment="1" applyProtection="1">
      <alignment horizontal="distributed" vertical="center" shrinkToFit="1"/>
    </xf>
    <xf numFmtId="58" fontId="16" fillId="4" borderId="25" xfId="0" applyNumberFormat="1" applyFont="1" applyFill="1" applyBorder="1" applyAlignment="1" applyProtection="1">
      <alignment horizontal="center" vertical="center"/>
    </xf>
    <xf numFmtId="58" fontId="16" fillId="4" borderId="101" xfId="0" applyNumberFormat="1" applyFont="1" applyFill="1" applyBorder="1" applyAlignment="1" applyProtection="1">
      <alignment horizontal="center" vertical="center"/>
    </xf>
    <xf numFmtId="178" fontId="9" fillId="0" borderId="38" xfId="0" applyNumberFormat="1" applyFont="1" applyBorder="1" applyAlignment="1" applyProtection="1">
      <alignment horizontal="right" vertical="center"/>
    </xf>
    <xf numFmtId="178" fontId="9" fillId="0" borderId="39" xfId="0" applyNumberFormat="1" applyFont="1" applyBorder="1" applyAlignment="1" applyProtection="1">
      <alignment horizontal="right" vertical="center"/>
    </xf>
    <xf numFmtId="178" fontId="9" fillId="0" borderId="49" xfId="0" applyNumberFormat="1" applyFont="1" applyBorder="1" applyAlignment="1" applyProtection="1">
      <alignment horizontal="right" vertical="center"/>
    </xf>
    <xf numFmtId="178" fontId="9" fillId="0" borderId="50" xfId="0" applyNumberFormat="1" applyFont="1" applyBorder="1" applyAlignment="1" applyProtection="1">
      <alignment horizontal="right" vertical="center"/>
    </xf>
    <xf numFmtId="0" fontId="0" fillId="0" borderId="64" xfId="0" applyFont="1" applyBorder="1" applyAlignment="1" applyProtection="1">
      <alignment horizontal="distributed" vertical="center" wrapText="1" shrinkToFit="1"/>
    </xf>
    <xf numFmtId="0" fontId="0" fillId="0" borderId="57" xfId="0" applyFont="1" applyBorder="1" applyAlignment="1" applyProtection="1">
      <alignment horizontal="distributed" vertical="center" shrinkToFit="1"/>
    </xf>
    <xf numFmtId="178" fontId="9" fillId="0" borderId="48" xfId="0" applyNumberFormat="1" applyFont="1" applyBorder="1" applyAlignment="1" applyProtection="1">
      <alignment horizontal="right" vertical="center"/>
    </xf>
    <xf numFmtId="178" fontId="9" fillId="0" borderId="76" xfId="0" applyNumberFormat="1" applyFont="1" applyBorder="1" applyAlignment="1" applyProtection="1">
      <alignment horizontal="right" vertical="center"/>
    </xf>
    <xf numFmtId="178" fontId="9" fillId="0" borderId="12" xfId="0" applyNumberFormat="1" applyFont="1" applyBorder="1" applyAlignment="1" applyProtection="1">
      <alignment horizontal="right" vertical="center"/>
    </xf>
    <xf numFmtId="178" fontId="9" fillId="0" borderId="54" xfId="0" applyNumberFormat="1" applyFont="1" applyBorder="1" applyAlignment="1" applyProtection="1">
      <alignment horizontal="right" vertical="center"/>
    </xf>
    <xf numFmtId="178" fontId="9" fillId="0" borderId="43" xfId="0" applyNumberFormat="1" applyFont="1" applyBorder="1" applyAlignment="1" applyProtection="1">
      <alignment horizontal="right" vertical="center"/>
    </xf>
    <xf numFmtId="178" fontId="9" fillId="0" borderId="44" xfId="0" applyNumberFormat="1" applyFont="1" applyBorder="1" applyAlignment="1" applyProtection="1">
      <alignment horizontal="right" vertical="center"/>
    </xf>
    <xf numFmtId="180" fontId="9" fillId="4" borderId="31" xfId="0" applyNumberFormat="1" applyFont="1" applyFill="1" applyBorder="1" applyAlignment="1" applyProtection="1">
      <alignment horizontal="right" vertical="center"/>
    </xf>
    <xf numFmtId="180" fontId="9" fillId="4" borderId="32" xfId="0" applyNumberFormat="1" applyFont="1" applyFill="1" applyBorder="1" applyAlignment="1" applyProtection="1">
      <alignment horizontal="right" vertical="center"/>
    </xf>
    <xf numFmtId="180" fontId="9" fillId="4" borderId="167" xfId="0" applyNumberFormat="1" applyFont="1" applyFill="1" applyBorder="1" applyAlignment="1" applyProtection="1">
      <alignment horizontal="right" vertical="center"/>
    </xf>
    <xf numFmtId="178" fontId="16" fillId="0" borderId="20" xfId="0" applyNumberFormat="1" applyFont="1" applyBorder="1" applyAlignment="1" applyProtection="1">
      <alignment horizontal="right" vertical="center"/>
    </xf>
    <xf numFmtId="178" fontId="16" fillId="0" borderId="21" xfId="0" applyNumberFormat="1" applyFont="1" applyBorder="1" applyAlignment="1" applyProtection="1">
      <alignment horizontal="right" vertical="center"/>
    </xf>
    <xf numFmtId="0" fontId="0" fillId="0" borderId="22" xfId="0" applyFont="1" applyBorder="1" applyAlignment="1" applyProtection="1">
      <alignment horizontal="distributed" vertical="center"/>
    </xf>
    <xf numFmtId="0" fontId="0" fillId="0" borderId="23" xfId="0" applyFont="1" applyBorder="1" applyAlignment="1" applyProtection="1">
      <alignment horizontal="distributed" vertical="center"/>
    </xf>
    <xf numFmtId="178" fontId="9" fillId="0" borderId="35" xfId="0" applyNumberFormat="1" applyFont="1" applyBorder="1" applyAlignment="1" applyProtection="1">
      <alignment horizontal="right" vertical="center"/>
    </xf>
    <xf numFmtId="178" fontId="9" fillId="0" borderId="36" xfId="0" applyNumberFormat="1" applyFont="1" applyBorder="1" applyAlignment="1" applyProtection="1">
      <alignment horizontal="right" vertical="center"/>
    </xf>
    <xf numFmtId="178" fontId="9" fillId="0" borderId="75" xfId="0" applyNumberFormat="1" applyFont="1" applyBorder="1" applyAlignment="1" applyProtection="1">
      <alignment horizontal="right" vertical="center"/>
    </xf>
    <xf numFmtId="178" fontId="9" fillId="0" borderId="100" xfId="0" applyNumberFormat="1" applyFont="1" applyBorder="1" applyAlignment="1" applyProtection="1">
      <alignment horizontal="right" vertical="center"/>
    </xf>
    <xf numFmtId="178" fontId="9" fillId="0" borderId="52" xfId="0" applyNumberFormat="1" applyFont="1" applyBorder="1" applyAlignment="1" applyProtection="1">
      <alignment horizontal="right" vertical="center"/>
    </xf>
    <xf numFmtId="178" fontId="16" fillId="0" borderId="51" xfId="0" applyNumberFormat="1" applyFont="1" applyBorder="1" applyAlignment="1" applyProtection="1">
      <alignment horizontal="right" vertical="center"/>
    </xf>
    <xf numFmtId="178" fontId="16" fillId="0" borderId="53" xfId="0" applyNumberFormat="1" applyFont="1" applyBorder="1" applyAlignment="1" applyProtection="1">
      <alignment horizontal="right" vertical="center"/>
    </xf>
    <xf numFmtId="180" fontId="9" fillId="4" borderId="15" xfId="0" applyNumberFormat="1" applyFont="1" applyFill="1" applyBorder="1" applyAlignment="1" applyProtection="1">
      <alignment horizontal="right" vertical="center"/>
    </xf>
    <xf numFmtId="180" fontId="9" fillId="4" borderId="19" xfId="0" applyNumberFormat="1" applyFont="1" applyFill="1" applyBorder="1" applyAlignment="1" applyProtection="1">
      <alignment horizontal="right" vertical="center"/>
    </xf>
    <xf numFmtId="180" fontId="9" fillId="4" borderId="168" xfId="0" applyNumberFormat="1" applyFont="1" applyFill="1" applyBorder="1" applyAlignment="1" applyProtection="1">
      <alignment horizontal="right" vertical="center"/>
    </xf>
    <xf numFmtId="0" fontId="16" fillId="4" borderId="3" xfId="0" applyFont="1" applyFill="1" applyBorder="1" applyAlignment="1" applyProtection="1">
      <alignment horizontal="left" vertical="top" wrapText="1"/>
    </xf>
    <xf numFmtId="0" fontId="16" fillId="4" borderId="24" xfId="0" applyFont="1" applyFill="1" applyBorder="1" applyAlignment="1" applyProtection="1">
      <alignment horizontal="left" vertical="top" wrapText="1"/>
    </xf>
    <xf numFmtId="0" fontId="16" fillId="4" borderId="6" xfId="0" applyFont="1" applyFill="1" applyBorder="1" applyAlignment="1" applyProtection="1">
      <alignment horizontal="left" vertical="top" wrapText="1"/>
    </xf>
    <xf numFmtId="0" fontId="16" fillId="4" borderId="26" xfId="0" applyFont="1" applyFill="1" applyBorder="1" applyAlignment="1" applyProtection="1">
      <alignment horizontal="left" vertical="top" wrapText="1"/>
    </xf>
    <xf numFmtId="180" fontId="9" fillId="4" borderId="17" xfId="0" applyNumberFormat="1" applyFont="1" applyFill="1" applyBorder="1" applyAlignment="1" applyProtection="1">
      <alignment horizontal="right" vertical="center"/>
    </xf>
    <xf numFmtId="180" fontId="9" fillId="4" borderId="7" xfId="0" applyNumberFormat="1" applyFont="1" applyFill="1" applyBorder="1" applyAlignment="1" applyProtection="1">
      <alignment horizontal="right" vertical="center"/>
    </xf>
    <xf numFmtId="180" fontId="9" fillId="4" borderId="8" xfId="0" applyNumberFormat="1" applyFont="1" applyFill="1" applyBorder="1" applyAlignment="1" applyProtection="1">
      <alignment horizontal="right" vertical="center"/>
    </xf>
    <xf numFmtId="180" fontId="9" fillId="4" borderId="169" xfId="0" applyNumberFormat="1" applyFont="1" applyFill="1" applyBorder="1" applyAlignment="1" applyProtection="1">
      <alignment horizontal="right" vertical="center"/>
    </xf>
    <xf numFmtId="180" fontId="16" fillId="0" borderId="20" xfId="0" applyNumberFormat="1" applyFont="1" applyBorder="1" applyAlignment="1" applyProtection="1">
      <alignment horizontal="right" vertical="center"/>
    </xf>
    <xf numFmtId="180" fontId="16" fillId="0" borderId="21" xfId="0" applyNumberFormat="1" applyFont="1" applyBorder="1" applyAlignment="1" applyProtection="1">
      <alignment horizontal="right" vertical="center"/>
    </xf>
    <xf numFmtId="0" fontId="0" fillId="0" borderId="62" xfId="0" applyFont="1" applyBorder="1" applyAlignment="1" applyProtection="1">
      <alignment horizontal="distributed" vertical="center" wrapText="1"/>
    </xf>
    <xf numFmtId="0" fontId="0" fillId="0" borderId="18" xfId="0" applyFont="1" applyBorder="1" applyAlignment="1" applyProtection="1">
      <alignment horizontal="distributed" vertical="center"/>
    </xf>
    <xf numFmtId="0" fontId="16" fillId="4" borderId="15" xfId="0" applyFont="1" applyFill="1" applyBorder="1" applyAlignment="1" applyProtection="1">
      <alignment horizontal="center" vertical="center" shrinkToFit="1"/>
    </xf>
    <xf numFmtId="0" fontId="16" fillId="4" borderId="16" xfId="0" applyFont="1" applyFill="1" applyBorder="1" applyAlignment="1" applyProtection="1">
      <alignment horizontal="center" vertical="center" shrinkToFit="1"/>
    </xf>
    <xf numFmtId="0" fontId="0" fillId="0" borderId="22" xfId="0" applyFont="1" applyBorder="1" applyAlignment="1" applyProtection="1">
      <alignment horizontal="center" vertical="center" wrapText="1"/>
    </xf>
    <xf numFmtId="0" fontId="0" fillId="0" borderId="23" xfId="0" applyFont="1" applyBorder="1" applyAlignment="1" applyProtection="1">
      <alignment horizontal="center" vertical="center"/>
    </xf>
    <xf numFmtId="0" fontId="0" fillId="0" borderId="22" xfId="0" applyFont="1" applyBorder="1" applyAlignment="1" applyProtection="1">
      <alignment horizontal="center" vertical="center"/>
    </xf>
    <xf numFmtId="0" fontId="9" fillId="0" borderId="0" xfId="0" applyFont="1" applyFill="1" applyAlignment="1" applyProtection="1">
      <alignment horizontal="center" vertical="center"/>
    </xf>
    <xf numFmtId="0" fontId="9" fillId="0" borderId="0" xfId="0" applyFont="1" applyAlignment="1" applyProtection="1">
      <alignment horizontal="center" vertical="center"/>
    </xf>
    <xf numFmtId="0" fontId="6" fillId="0" borderId="0" xfId="0" applyFont="1" applyAlignment="1" applyProtection="1">
      <alignment horizontal="right" vertical="center"/>
    </xf>
    <xf numFmtId="0" fontId="14" fillId="0" borderId="0" xfId="0" applyFont="1" applyAlignment="1" applyProtection="1">
      <alignment horizontal="center" vertical="center"/>
    </xf>
    <xf numFmtId="0" fontId="6" fillId="0" borderId="0" xfId="0" applyFont="1" applyAlignment="1" applyProtection="1">
      <alignment horizontal="left" vertical="center"/>
    </xf>
    <xf numFmtId="0" fontId="9" fillId="0" borderId="61"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65" xfId="0" applyFont="1" applyBorder="1" applyAlignment="1" applyProtection="1">
      <alignment horizontal="center" vertical="center"/>
    </xf>
    <xf numFmtId="0" fontId="9" fillId="0" borderId="44" xfId="0" applyFont="1" applyBorder="1" applyAlignment="1" applyProtection="1">
      <alignment horizontal="center" vertical="center"/>
    </xf>
    <xf numFmtId="0" fontId="5" fillId="0" borderId="61" xfId="0" applyFont="1" applyBorder="1" applyAlignment="1" applyProtection="1">
      <alignment horizontal="distributed" vertical="center" shrinkToFit="1"/>
    </xf>
    <xf numFmtId="0" fontId="5" fillId="0" borderId="11" xfId="0" applyFont="1" applyBorder="1" applyAlignment="1" applyProtection="1">
      <alignment horizontal="distributed" vertical="center" shrinkToFit="1"/>
    </xf>
    <xf numFmtId="0" fontId="5" fillId="0" borderId="12" xfId="0" applyFont="1" applyBorder="1" applyAlignment="1" applyProtection="1">
      <alignment horizontal="distributed" vertical="center" shrinkToFit="1"/>
    </xf>
    <xf numFmtId="0" fontId="9" fillId="0" borderId="10"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11" xfId="0" applyFont="1" applyBorder="1" applyAlignment="1" applyProtection="1">
      <alignment horizontal="center" vertical="center"/>
    </xf>
    <xf numFmtId="0" fontId="5" fillId="0" borderId="0" xfId="0" applyFont="1" applyAlignment="1" applyProtection="1">
      <alignment horizontal="center" vertical="center"/>
    </xf>
    <xf numFmtId="0" fontId="9" fillId="0" borderId="0" xfId="0" applyNumberFormat="1" applyFont="1" applyFill="1" applyAlignment="1" applyProtection="1">
      <alignment horizontal="center" vertical="center"/>
    </xf>
    <xf numFmtId="58" fontId="16" fillId="4" borderId="23" xfId="0" applyNumberFormat="1" applyFont="1" applyFill="1" applyBorder="1" applyAlignment="1" applyProtection="1">
      <alignment horizontal="center" vertical="center"/>
    </xf>
    <xf numFmtId="58" fontId="16" fillId="4" borderId="33" xfId="0" applyNumberFormat="1" applyFont="1" applyFill="1" applyBorder="1" applyAlignment="1" applyProtection="1">
      <alignment horizontal="center" vertical="center"/>
    </xf>
    <xf numFmtId="58" fontId="16" fillId="4" borderId="41" xfId="0" applyNumberFormat="1" applyFont="1" applyFill="1" applyBorder="1" applyAlignment="1" applyProtection="1">
      <alignment horizontal="center" vertical="center"/>
    </xf>
    <xf numFmtId="58" fontId="16" fillId="4" borderId="42" xfId="0" applyNumberFormat="1" applyFont="1" applyFill="1" applyBorder="1" applyAlignment="1" applyProtection="1">
      <alignment horizontal="center" vertical="center"/>
    </xf>
    <xf numFmtId="178" fontId="9" fillId="0" borderId="160" xfId="0" applyNumberFormat="1" applyFont="1" applyBorder="1" applyAlignment="1" applyProtection="1">
      <alignment horizontal="right" vertical="center"/>
    </xf>
    <xf numFmtId="180" fontId="9" fillId="4" borderId="18" xfId="0" applyNumberFormat="1" applyFont="1" applyFill="1" applyBorder="1" applyAlignment="1" applyProtection="1">
      <alignment horizontal="right" vertical="center"/>
    </xf>
    <xf numFmtId="0" fontId="16" fillId="4" borderId="26" xfId="0" applyFont="1" applyFill="1" applyBorder="1" applyAlignment="1" applyProtection="1">
      <alignment horizontal="left" vertical="center" wrapText="1"/>
    </xf>
    <xf numFmtId="0" fontId="16" fillId="4" borderId="29" xfId="0" applyFont="1" applyFill="1" applyBorder="1" applyAlignment="1" applyProtection="1">
      <alignment horizontal="left" vertical="center" wrapText="1"/>
    </xf>
    <xf numFmtId="180" fontId="9" fillId="4" borderId="25" xfId="0" applyNumberFormat="1" applyFont="1" applyFill="1" applyBorder="1" applyAlignment="1" applyProtection="1">
      <alignment horizontal="right" vertical="center"/>
    </xf>
    <xf numFmtId="180" fontId="9" fillId="4" borderId="5" xfId="0" applyNumberFormat="1" applyFont="1" applyFill="1" applyBorder="1" applyAlignment="1" applyProtection="1">
      <alignment horizontal="right" vertical="center"/>
    </xf>
    <xf numFmtId="0" fontId="16" fillId="4" borderId="19" xfId="0" applyFont="1" applyFill="1" applyBorder="1" applyAlignment="1" applyProtection="1">
      <alignment horizontal="center" vertical="center" shrinkToFit="1"/>
    </xf>
    <xf numFmtId="0" fontId="16" fillId="4" borderId="107" xfId="0" applyFont="1" applyFill="1" applyBorder="1" applyAlignment="1" applyProtection="1">
      <alignment horizontal="center" vertical="center" shrinkToFit="1"/>
    </xf>
    <xf numFmtId="0" fontId="9" fillId="0" borderId="14" xfId="0" applyFont="1" applyBorder="1" applyAlignment="1" applyProtection="1">
      <alignment horizontal="center" vertical="center"/>
    </xf>
    <xf numFmtId="180" fontId="9" fillId="4" borderId="28" xfId="0" applyNumberFormat="1" applyFont="1" applyFill="1" applyBorder="1" applyAlignment="1" applyProtection="1">
      <alignment horizontal="right" vertical="center"/>
    </xf>
    <xf numFmtId="0" fontId="9" fillId="3" borderId="0" xfId="0" applyFont="1" applyFill="1" applyAlignment="1" applyProtection="1">
      <alignment horizontal="center" vertical="center"/>
    </xf>
    <xf numFmtId="0" fontId="6" fillId="3" borderId="0" xfId="0" applyFont="1" applyFill="1" applyAlignment="1" applyProtection="1">
      <alignment horizontal="left" vertical="center"/>
    </xf>
    <xf numFmtId="0" fontId="9" fillId="3" borderId="23" xfId="0" applyFont="1" applyFill="1" applyBorder="1" applyAlignment="1" applyProtection="1">
      <alignment horizontal="center" vertical="center"/>
    </xf>
    <xf numFmtId="178" fontId="9" fillId="3" borderId="23" xfId="0" applyNumberFormat="1" applyFont="1" applyFill="1" applyBorder="1" applyAlignment="1" applyProtection="1">
      <alignment vertical="center"/>
    </xf>
    <xf numFmtId="178" fontId="9" fillId="3" borderId="25" xfId="0" applyNumberFormat="1" applyFont="1" applyFill="1" applyBorder="1" applyAlignment="1" applyProtection="1">
      <alignment vertical="center"/>
    </xf>
    <xf numFmtId="178" fontId="9" fillId="3" borderId="5" xfId="0" applyNumberFormat="1" applyFont="1" applyFill="1" applyBorder="1" applyAlignment="1" applyProtection="1">
      <alignment vertical="center"/>
    </xf>
    <xf numFmtId="0" fontId="9" fillId="3" borderId="0" xfId="0" applyFont="1" applyFill="1" applyAlignment="1" applyProtection="1">
      <alignment horizontal="left" vertical="top" wrapText="1"/>
    </xf>
    <xf numFmtId="0" fontId="9" fillId="3" borderId="0" xfId="0" applyFont="1" applyFill="1" applyAlignment="1" applyProtection="1">
      <alignment horizontal="left" vertical="top"/>
    </xf>
    <xf numFmtId="0" fontId="0" fillId="3" borderId="25" xfId="0" applyFont="1" applyFill="1" applyBorder="1" applyAlignment="1" applyProtection="1">
      <alignment horizontal="center" vertical="center" wrapText="1"/>
    </xf>
    <xf numFmtId="0" fontId="0" fillId="3" borderId="5" xfId="0" applyFont="1" applyFill="1" applyBorder="1" applyAlignment="1" applyProtection="1">
      <alignment horizontal="center" vertical="center" wrapText="1"/>
    </xf>
    <xf numFmtId="0" fontId="9" fillId="3" borderId="63" xfId="0" applyFont="1" applyFill="1" applyBorder="1" applyAlignment="1" applyProtection="1">
      <alignment horizontal="center" vertical="center"/>
    </xf>
    <xf numFmtId="0" fontId="9" fillId="3" borderId="5" xfId="0" applyFont="1" applyFill="1" applyBorder="1" applyAlignment="1" applyProtection="1">
      <alignment horizontal="center" vertical="center"/>
    </xf>
    <xf numFmtId="0" fontId="0" fillId="3" borderId="63" xfId="0" applyFont="1" applyFill="1" applyBorder="1" applyAlignment="1" applyProtection="1">
      <alignment horizontal="center" vertical="center" wrapText="1"/>
    </xf>
    <xf numFmtId="178" fontId="9" fillId="3" borderId="33" xfId="0" applyNumberFormat="1" applyFont="1" applyFill="1" applyBorder="1" applyAlignment="1" applyProtection="1">
      <alignment vertical="center"/>
    </xf>
    <xf numFmtId="178" fontId="9" fillId="3" borderId="23" xfId="0" applyNumberFormat="1" applyFont="1" applyFill="1" applyBorder="1" applyAlignment="1" applyProtection="1">
      <alignment horizontal="right" vertical="center"/>
    </xf>
    <xf numFmtId="179" fontId="9" fillId="3" borderId="0" xfId="0" applyNumberFormat="1" applyFont="1" applyFill="1" applyBorder="1" applyAlignment="1" applyProtection="1">
      <alignment horizontal="center" vertical="center"/>
    </xf>
    <xf numFmtId="179" fontId="9" fillId="3" borderId="1" xfId="0" applyNumberFormat="1"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27" xfId="0" applyFont="1" applyFill="1" applyBorder="1" applyAlignment="1" applyProtection="1">
      <alignment horizontal="center" vertical="center"/>
    </xf>
    <xf numFmtId="0" fontId="9" fillId="3" borderId="48" xfId="0" applyFont="1" applyFill="1" applyBorder="1" applyAlignment="1" applyProtection="1">
      <alignment horizontal="center" vertical="center"/>
    </xf>
    <xf numFmtId="178" fontId="9" fillId="3" borderId="55" xfId="0" applyNumberFormat="1" applyFont="1" applyFill="1" applyBorder="1" applyAlignment="1" applyProtection="1">
      <alignment vertical="center"/>
    </xf>
    <xf numFmtId="176" fontId="9" fillId="3" borderId="9" xfId="0" applyNumberFormat="1" applyFont="1" applyFill="1" applyBorder="1" applyAlignment="1" applyProtection="1">
      <alignment horizontal="right" vertical="center"/>
    </xf>
    <xf numFmtId="176" fontId="9" fillId="3" borderId="44" xfId="0" applyNumberFormat="1" applyFont="1" applyFill="1" applyBorder="1" applyAlignment="1" applyProtection="1">
      <alignment horizontal="right" vertical="center"/>
    </xf>
    <xf numFmtId="0" fontId="9" fillId="3" borderId="25"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9" fillId="3" borderId="25" xfId="0" applyFont="1" applyFill="1" applyBorder="1" applyAlignment="1" applyProtection="1">
      <alignment horizontal="center" vertical="center"/>
    </xf>
    <xf numFmtId="180" fontId="9" fillId="3" borderId="23" xfId="0" applyNumberFormat="1" applyFont="1" applyFill="1" applyBorder="1" applyAlignment="1" applyProtection="1">
      <alignment vertical="center"/>
    </xf>
    <xf numFmtId="0" fontId="9" fillId="3" borderId="23" xfId="0" applyFont="1" applyFill="1" applyBorder="1" applyAlignment="1" applyProtection="1">
      <alignment horizontal="center" vertical="center" wrapText="1" shrinkToFit="1"/>
    </xf>
    <xf numFmtId="0" fontId="0" fillId="3" borderId="23" xfId="0" applyFont="1" applyFill="1" applyBorder="1" applyAlignment="1" applyProtection="1">
      <alignment horizontal="center" vertical="center" wrapText="1"/>
    </xf>
    <xf numFmtId="178" fontId="9" fillId="3" borderId="72" xfId="0" applyNumberFormat="1" applyFont="1" applyFill="1" applyBorder="1" applyAlignment="1" applyProtection="1">
      <alignment vertical="center"/>
    </xf>
    <xf numFmtId="176" fontId="9" fillId="3" borderId="9" xfId="0" applyNumberFormat="1" applyFont="1" applyFill="1" applyBorder="1" applyAlignment="1" applyProtection="1">
      <alignment vertical="center"/>
    </xf>
    <xf numFmtId="176" fontId="9" fillId="3" borderId="44" xfId="0" applyNumberFormat="1" applyFont="1" applyFill="1" applyBorder="1" applyAlignment="1" applyProtection="1">
      <alignment vertical="center"/>
    </xf>
    <xf numFmtId="0" fontId="9" fillId="3" borderId="63" xfId="0" applyFont="1" applyFill="1" applyBorder="1" applyAlignment="1" applyProtection="1">
      <alignment horizontal="center" vertical="center" wrapText="1"/>
    </xf>
    <xf numFmtId="180" fontId="9" fillId="3" borderId="33" xfId="0" applyNumberFormat="1" applyFont="1" applyFill="1" applyBorder="1" applyAlignment="1" applyProtection="1">
      <alignment vertical="center"/>
    </xf>
    <xf numFmtId="0" fontId="9" fillId="3" borderId="71" xfId="0" applyFont="1" applyFill="1" applyBorder="1" applyAlignment="1" applyProtection="1">
      <alignment horizontal="center" vertical="center"/>
    </xf>
    <xf numFmtId="0" fontId="9" fillId="3" borderId="69" xfId="0" applyFont="1" applyFill="1" applyBorder="1" applyAlignment="1" applyProtection="1">
      <alignment horizontal="center" vertical="center"/>
    </xf>
    <xf numFmtId="0" fontId="9" fillId="3" borderId="70" xfId="0" applyFont="1" applyFill="1" applyBorder="1" applyAlignment="1" applyProtection="1">
      <alignment horizontal="center" vertical="center"/>
    </xf>
    <xf numFmtId="0" fontId="9" fillId="3" borderId="61"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180" fontId="9" fillId="3" borderId="25" xfId="0" applyNumberFormat="1" applyFont="1" applyFill="1" applyBorder="1" applyAlignment="1" applyProtection="1">
      <alignment vertical="center"/>
    </xf>
    <xf numFmtId="180" fontId="9" fillId="3" borderId="5" xfId="0" applyNumberFormat="1" applyFont="1" applyFill="1" applyBorder="1" applyAlignment="1" applyProtection="1">
      <alignment vertical="center"/>
    </xf>
    <xf numFmtId="0" fontId="9" fillId="3" borderId="23" xfId="0" applyFont="1" applyFill="1" applyBorder="1" applyAlignment="1" applyProtection="1">
      <alignment horizontal="center" vertical="center" wrapText="1"/>
    </xf>
    <xf numFmtId="0" fontId="9" fillId="3" borderId="73" xfId="0" applyFont="1" applyFill="1" applyBorder="1" applyAlignment="1" applyProtection="1">
      <alignment horizontal="center" vertical="center" wrapText="1"/>
    </xf>
    <xf numFmtId="0" fontId="9" fillId="3" borderId="46" xfId="0" applyFont="1" applyFill="1" applyBorder="1" applyAlignment="1" applyProtection="1">
      <alignment horizontal="center" vertical="center" wrapText="1"/>
    </xf>
    <xf numFmtId="0" fontId="9" fillId="3" borderId="66" xfId="0" applyFont="1" applyFill="1" applyBorder="1" applyAlignment="1" applyProtection="1">
      <alignment horizontal="center" vertical="center" wrapText="1"/>
    </xf>
    <xf numFmtId="0" fontId="9" fillId="3" borderId="74"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9" fillId="3" borderId="29" xfId="0" applyFont="1" applyFill="1" applyBorder="1" applyAlignment="1" applyProtection="1">
      <alignment horizontal="center" vertical="center" wrapText="1"/>
    </xf>
    <xf numFmtId="0" fontId="0" fillId="3" borderId="3" xfId="0" applyFont="1" applyFill="1" applyBorder="1" applyAlignment="1" applyProtection="1">
      <alignment horizontal="left" vertical="top" wrapText="1" shrinkToFit="1"/>
    </xf>
    <xf numFmtId="0" fontId="0" fillId="3" borderId="4" xfId="0" applyFont="1" applyFill="1" applyBorder="1" applyAlignment="1" applyProtection="1">
      <alignment horizontal="left" vertical="top" wrapText="1" shrinkToFit="1"/>
    </xf>
    <xf numFmtId="0" fontId="0" fillId="3" borderId="27" xfId="0" applyFont="1" applyFill="1" applyBorder="1" applyAlignment="1" applyProtection="1">
      <alignment horizontal="left" vertical="top" wrapText="1" shrinkToFit="1"/>
    </xf>
    <xf numFmtId="0" fontId="0" fillId="3" borderId="7" xfId="0" applyFont="1" applyFill="1" applyBorder="1" applyAlignment="1" applyProtection="1">
      <alignment horizontal="left" vertical="top" wrapText="1" shrinkToFit="1"/>
    </xf>
    <xf numFmtId="0" fontId="0" fillId="3" borderId="1" xfId="0" applyFont="1" applyFill="1" applyBorder="1" applyAlignment="1" applyProtection="1">
      <alignment horizontal="left" vertical="top" wrapText="1" shrinkToFit="1"/>
    </xf>
    <xf numFmtId="0" fontId="0" fillId="3" borderId="8" xfId="0" applyFont="1" applyFill="1" applyBorder="1" applyAlignment="1" applyProtection="1">
      <alignment horizontal="left" vertical="top" wrapText="1" shrinkToFit="1"/>
    </xf>
    <xf numFmtId="176" fontId="9" fillId="3" borderId="3" xfId="0" applyNumberFormat="1" applyFont="1" applyFill="1" applyBorder="1" applyAlignment="1" applyProtection="1">
      <alignment horizontal="right" vertical="center"/>
    </xf>
    <xf numFmtId="176" fontId="9" fillId="3" borderId="27" xfId="0" applyNumberFormat="1" applyFont="1" applyFill="1" applyBorder="1" applyAlignment="1" applyProtection="1">
      <alignment horizontal="right" vertical="center"/>
    </xf>
    <xf numFmtId="176" fontId="9" fillId="3" borderId="7" xfId="0" applyNumberFormat="1" applyFont="1" applyFill="1" applyBorder="1" applyAlignment="1" applyProtection="1">
      <alignment horizontal="right" vertical="center"/>
    </xf>
    <xf numFmtId="176" fontId="9" fillId="3" borderId="8" xfId="0" applyNumberFormat="1" applyFont="1" applyFill="1" applyBorder="1" applyAlignment="1" applyProtection="1">
      <alignment horizontal="right" vertical="center"/>
    </xf>
    <xf numFmtId="0" fontId="9" fillId="3" borderId="25" xfId="0" applyFont="1" applyFill="1" applyBorder="1" applyAlignment="1" applyProtection="1">
      <alignment horizontal="center" vertical="center" wrapText="1" shrinkToFit="1"/>
    </xf>
    <xf numFmtId="0" fontId="9" fillId="3" borderId="2" xfId="0" applyFont="1" applyFill="1" applyBorder="1" applyAlignment="1" applyProtection="1">
      <alignment horizontal="center" vertical="center" wrapText="1" shrinkToFit="1"/>
    </xf>
    <xf numFmtId="0" fontId="9" fillId="3" borderId="5" xfId="0" applyFont="1" applyFill="1" applyBorder="1" applyAlignment="1" applyProtection="1">
      <alignment horizontal="center" vertical="center" wrapText="1" shrinkToFit="1"/>
    </xf>
    <xf numFmtId="180" fontId="9" fillId="3" borderId="23" xfId="0" applyNumberFormat="1" applyFont="1" applyFill="1" applyBorder="1" applyAlignment="1" applyProtection="1">
      <alignment horizontal="right" vertical="center"/>
    </xf>
    <xf numFmtId="178" fontId="9" fillId="3" borderId="69" xfId="0" applyNumberFormat="1" applyFont="1" applyFill="1" applyBorder="1" applyAlignment="1" applyProtection="1">
      <alignment vertical="center"/>
    </xf>
    <xf numFmtId="178" fontId="9" fillId="3" borderId="70" xfId="0" applyNumberFormat="1" applyFont="1" applyFill="1" applyBorder="1" applyAlignment="1" applyProtection="1">
      <alignment vertical="center"/>
    </xf>
    <xf numFmtId="176" fontId="9" fillId="3" borderId="61" xfId="0" applyNumberFormat="1" applyFont="1" applyFill="1" applyBorder="1" applyAlignment="1" applyProtection="1">
      <alignment vertical="center"/>
    </xf>
    <xf numFmtId="176" fontId="9" fillId="3" borderId="12" xfId="0" applyNumberFormat="1" applyFont="1" applyFill="1" applyBorder="1" applyAlignment="1" applyProtection="1">
      <alignment vertical="center"/>
    </xf>
    <xf numFmtId="0" fontId="15" fillId="0" borderId="0" xfId="0" applyFont="1" applyFill="1" applyAlignment="1" applyProtection="1">
      <alignment horizontal="center" vertical="center"/>
    </xf>
    <xf numFmtId="178" fontId="24" fillId="0" borderId="23" xfId="0" applyNumberFormat="1" applyFont="1" applyFill="1" applyBorder="1" applyAlignment="1" applyProtection="1">
      <alignment horizontal="center" vertical="center" shrinkToFit="1"/>
    </xf>
    <xf numFmtId="176" fontId="24" fillId="0" borderId="23" xfId="0" applyNumberFormat="1" applyFont="1" applyFill="1" applyBorder="1" applyAlignment="1" applyProtection="1">
      <alignment horizontal="center" vertical="center" wrapText="1" shrinkToFit="1"/>
    </xf>
    <xf numFmtId="176" fontId="24" fillId="0" borderId="23" xfId="0" applyNumberFormat="1" applyFont="1" applyFill="1" applyBorder="1" applyAlignment="1" applyProtection="1">
      <alignment horizontal="center" vertical="center" shrinkToFit="1"/>
    </xf>
    <xf numFmtId="0" fontId="24" fillId="0" borderId="0" xfId="0" applyFont="1" applyFill="1" applyAlignment="1" applyProtection="1">
      <alignment horizontal="center" vertical="center"/>
    </xf>
    <xf numFmtId="176" fontId="15" fillId="0" borderId="23" xfId="0" applyNumberFormat="1" applyFont="1" applyFill="1" applyBorder="1" applyAlignment="1" applyProtection="1">
      <alignment horizontal="center" vertical="center" shrinkToFit="1"/>
    </xf>
    <xf numFmtId="0" fontId="15" fillId="0" borderId="23" xfId="0" applyFont="1" applyFill="1" applyBorder="1" applyAlignment="1" applyProtection="1">
      <alignment horizontal="center" vertical="center"/>
    </xf>
    <xf numFmtId="0" fontId="15" fillId="0" borderId="0" xfId="0" applyFont="1" applyFill="1" applyAlignment="1" applyProtection="1">
      <alignment horizontal="left" vertical="top" wrapText="1"/>
    </xf>
    <xf numFmtId="0" fontId="15" fillId="0" borderId="0" xfId="0" applyFont="1" applyFill="1" applyAlignment="1" applyProtection="1">
      <alignment horizontal="center" vertical="center" wrapText="1"/>
    </xf>
    <xf numFmtId="0" fontId="15" fillId="0" borderId="23" xfId="0" applyFont="1" applyFill="1" applyBorder="1" applyAlignment="1" applyProtection="1">
      <alignment horizontal="center" vertical="center" shrinkToFit="1"/>
    </xf>
    <xf numFmtId="177" fontId="15" fillId="0" borderId="0" xfId="0" applyNumberFormat="1" applyFont="1" applyFill="1" applyAlignment="1" applyProtection="1">
      <alignment horizontal="distributed" vertical="center"/>
    </xf>
    <xf numFmtId="0" fontId="15" fillId="0" borderId="0" xfId="0" applyFont="1" applyFill="1" applyAlignment="1" applyProtection="1">
      <alignment horizontal="left" vertical="center"/>
    </xf>
    <xf numFmtId="0" fontId="19" fillId="0" borderId="0" xfId="0" applyFont="1" applyFill="1" applyAlignment="1" applyProtection="1">
      <alignment horizontal="center" vertical="center"/>
    </xf>
    <xf numFmtId="0" fontId="15" fillId="0" borderId="0" xfId="0" applyFont="1" applyFill="1" applyAlignment="1" applyProtection="1">
      <alignment horizontal="center" vertical="center" shrinkToFit="1"/>
    </xf>
    <xf numFmtId="176" fontId="24" fillId="0" borderId="3" xfId="0" applyNumberFormat="1" applyFont="1" applyFill="1" applyBorder="1" applyAlignment="1" applyProtection="1">
      <alignment horizontal="center" vertical="center" wrapText="1" shrinkToFit="1"/>
    </xf>
    <xf numFmtId="176" fontId="24" fillId="0" borderId="4" xfId="0" applyNumberFormat="1" applyFont="1" applyFill="1" applyBorder="1" applyAlignment="1" applyProtection="1">
      <alignment horizontal="center" vertical="center" wrapText="1" shrinkToFit="1"/>
    </xf>
    <xf numFmtId="176" fontId="24" fillId="0" borderId="27" xfId="0" applyNumberFormat="1" applyFont="1" applyFill="1" applyBorder="1" applyAlignment="1" applyProtection="1">
      <alignment horizontal="center" vertical="center" wrapText="1" shrinkToFit="1"/>
    </xf>
    <xf numFmtId="176" fontId="24" fillId="0" borderId="6" xfId="0" applyNumberFormat="1" applyFont="1" applyFill="1" applyBorder="1" applyAlignment="1" applyProtection="1">
      <alignment horizontal="center" vertical="center" wrapText="1" shrinkToFit="1"/>
    </xf>
    <xf numFmtId="176" fontId="24" fillId="0" borderId="0" xfId="0" applyNumberFormat="1" applyFont="1" applyFill="1" applyBorder="1" applyAlignment="1" applyProtection="1">
      <alignment horizontal="center" vertical="center" wrapText="1" shrinkToFit="1"/>
    </xf>
    <xf numFmtId="176" fontId="24" fillId="0" borderId="37" xfId="0" applyNumberFormat="1" applyFont="1" applyFill="1" applyBorder="1" applyAlignment="1" applyProtection="1">
      <alignment horizontal="center" vertical="center" wrapText="1" shrinkToFit="1"/>
    </xf>
    <xf numFmtId="176" fontId="24" fillId="0" borderId="7" xfId="0" applyNumberFormat="1" applyFont="1" applyFill="1" applyBorder="1" applyAlignment="1" applyProtection="1">
      <alignment horizontal="center" vertical="center" wrapText="1" shrinkToFit="1"/>
    </xf>
    <xf numFmtId="176" fontId="24" fillId="0" borderId="1" xfId="0" applyNumberFormat="1" applyFont="1" applyFill="1" applyBorder="1" applyAlignment="1" applyProtection="1">
      <alignment horizontal="center" vertical="center" wrapText="1" shrinkToFit="1"/>
    </xf>
    <xf numFmtId="176" fontId="24" fillId="0" borderId="8" xfId="0" applyNumberFormat="1" applyFont="1" applyFill="1" applyBorder="1" applyAlignment="1" applyProtection="1">
      <alignment horizontal="center" vertical="center" wrapText="1" shrinkToFit="1"/>
    </xf>
    <xf numFmtId="178" fontId="24" fillId="0" borderId="3" xfId="0" applyNumberFormat="1" applyFont="1" applyFill="1" applyBorder="1" applyAlignment="1" applyProtection="1">
      <alignment horizontal="center" vertical="center" shrinkToFit="1"/>
    </xf>
    <xf numFmtId="178" fontId="24" fillId="0" borderId="4" xfId="0" applyNumberFormat="1" applyFont="1" applyFill="1" applyBorder="1" applyAlignment="1" applyProtection="1">
      <alignment horizontal="center" vertical="center" shrinkToFit="1"/>
    </xf>
    <xf numFmtId="178" fontId="24" fillId="0" borderId="6" xfId="0" applyNumberFormat="1" applyFont="1" applyFill="1" applyBorder="1" applyAlignment="1" applyProtection="1">
      <alignment horizontal="center" vertical="center" shrinkToFit="1"/>
    </xf>
    <xf numFmtId="178" fontId="24" fillId="0" borderId="0" xfId="0" applyNumberFormat="1" applyFont="1" applyFill="1" applyBorder="1" applyAlignment="1" applyProtection="1">
      <alignment horizontal="center" vertical="center" shrinkToFit="1"/>
    </xf>
    <xf numFmtId="178" fontId="24" fillId="0" borderId="7" xfId="0" applyNumberFormat="1" applyFont="1" applyFill="1" applyBorder="1" applyAlignment="1" applyProtection="1">
      <alignment horizontal="center" vertical="center" shrinkToFit="1"/>
    </xf>
    <xf numFmtId="178" fontId="24" fillId="0" borderId="1" xfId="0" applyNumberFormat="1" applyFont="1" applyFill="1" applyBorder="1" applyAlignment="1" applyProtection="1">
      <alignment horizontal="center" vertical="center" shrinkToFit="1"/>
    </xf>
    <xf numFmtId="178" fontId="24" fillId="0" borderId="42" xfId="0" applyNumberFormat="1" applyFont="1" applyFill="1" applyBorder="1" applyAlignment="1" applyProtection="1">
      <alignment horizontal="center" vertical="center" shrinkToFit="1"/>
    </xf>
    <xf numFmtId="178" fontId="24" fillId="0" borderId="92" xfId="0" applyNumberFormat="1" applyFont="1" applyFill="1" applyBorder="1" applyAlignment="1" applyProtection="1">
      <alignment horizontal="center" vertical="center" shrinkToFit="1"/>
    </xf>
    <xf numFmtId="178" fontId="24" fillId="0" borderId="40" xfId="0" applyNumberFormat="1" applyFont="1" applyFill="1" applyBorder="1" applyAlignment="1" applyProtection="1">
      <alignment horizontal="center" vertical="center" shrinkToFit="1"/>
    </xf>
    <xf numFmtId="178" fontId="24" fillId="0" borderId="44" xfId="0" applyNumberFormat="1" applyFont="1" applyFill="1" applyBorder="1" applyAlignment="1" applyProtection="1">
      <alignment horizontal="center" vertical="center" shrinkToFit="1"/>
    </xf>
    <xf numFmtId="178" fontId="24" fillId="0" borderId="48" xfId="0" applyNumberFormat="1" applyFont="1" applyFill="1" applyBorder="1" applyAlignment="1" applyProtection="1">
      <alignment horizontal="center" vertical="center" shrinkToFit="1"/>
    </xf>
    <xf numFmtId="178" fontId="24" fillId="0" borderId="9" xfId="0" applyNumberFormat="1" applyFont="1" applyFill="1" applyBorder="1" applyAlignment="1" applyProtection="1">
      <alignment horizontal="center" vertical="center" shrinkToFit="1"/>
    </xf>
    <xf numFmtId="178" fontId="24" fillId="0" borderId="16" xfId="0" applyNumberFormat="1" applyFont="1" applyFill="1" applyBorder="1" applyAlignment="1" applyProtection="1">
      <alignment horizontal="center" vertical="center" shrinkToFit="1"/>
    </xf>
    <xf numFmtId="178" fontId="24" fillId="0" borderId="93" xfId="0" applyNumberFormat="1" applyFont="1" applyFill="1" applyBorder="1" applyAlignment="1" applyProtection="1">
      <alignment horizontal="center" vertical="center" shrinkToFit="1"/>
    </xf>
    <xf numFmtId="178" fontId="24" fillId="0" borderId="94" xfId="0" applyNumberFormat="1" applyFont="1" applyFill="1" applyBorder="1" applyAlignment="1" applyProtection="1">
      <alignment horizontal="center" vertical="center" shrinkToFit="1"/>
    </xf>
    <xf numFmtId="0" fontId="23" fillId="0" borderId="0" xfId="0" applyFont="1" applyFill="1" applyAlignment="1" applyProtection="1">
      <alignment horizontal="distributed" vertical="center"/>
    </xf>
    <xf numFmtId="0" fontId="15" fillId="0" borderId="0" xfId="0" applyFont="1" applyFill="1" applyAlignment="1" applyProtection="1">
      <alignment horizontal="left" vertical="center" wrapText="1"/>
    </xf>
    <xf numFmtId="0" fontId="23" fillId="0" borderId="0" xfId="0" applyFont="1" applyFill="1" applyAlignment="1" applyProtection="1">
      <alignment horizontal="distributed" vertical="center" shrinkToFit="1"/>
    </xf>
    <xf numFmtId="181" fontId="0" fillId="0" borderId="0" xfId="0" applyNumberFormat="1" applyFont="1" applyFill="1" applyAlignment="1" applyProtection="1">
      <alignment horizontal="center" vertical="center" shrinkToFit="1"/>
    </xf>
    <xf numFmtId="0" fontId="15" fillId="0" borderId="55" xfId="0" applyFont="1" applyFill="1" applyBorder="1" applyAlignment="1" applyProtection="1">
      <alignment horizontal="center" vertical="center"/>
    </xf>
    <xf numFmtId="0" fontId="17" fillId="0" borderId="0" xfId="0" applyFont="1" applyFill="1" applyAlignment="1" applyProtection="1">
      <alignment horizontal="center" vertical="center"/>
    </xf>
    <xf numFmtId="0" fontId="19" fillId="0" borderId="0" xfId="0" applyFont="1" applyFill="1" applyAlignment="1" applyProtection="1">
      <alignment horizontal="center" vertical="center" shrinkToFit="1"/>
    </xf>
    <xf numFmtId="0" fontId="0" fillId="0" borderId="0" xfId="0" applyFont="1" applyFill="1" applyAlignment="1" applyProtection="1">
      <alignment horizontal="center" vertical="center" shrinkToFit="1"/>
      <protection locked="0"/>
    </xf>
    <xf numFmtId="0" fontId="0" fillId="0" borderId="0" xfId="0" applyFont="1" applyFill="1" applyAlignment="1" applyProtection="1">
      <alignment horizontal="left" vertical="center" wrapText="1"/>
      <protection locked="0"/>
    </xf>
    <xf numFmtId="0" fontId="0" fillId="0" borderId="0" xfId="0" applyFont="1" applyFill="1" applyAlignment="1" applyProtection="1">
      <alignment horizontal="left" vertical="center" shrinkToFit="1"/>
      <protection locked="0"/>
    </xf>
    <xf numFmtId="0" fontId="7" fillId="0" borderId="0" xfId="0" applyNumberFormat="1" applyFont="1" applyFill="1" applyAlignment="1" applyProtection="1">
      <alignment horizontal="left" vertical="center"/>
    </xf>
    <xf numFmtId="0" fontId="7" fillId="0" borderId="0" xfId="0" applyFont="1" applyFill="1" applyAlignment="1" applyProtection="1">
      <alignment horizontal="left" vertical="center"/>
    </xf>
    <xf numFmtId="0" fontId="7" fillId="0" borderId="88" xfId="0" applyFont="1" applyFill="1" applyBorder="1" applyAlignment="1" applyProtection="1">
      <alignment horizontal="center" vertical="center" shrinkToFit="1"/>
    </xf>
    <xf numFmtId="0" fontId="7" fillId="0" borderId="89" xfId="0" applyFont="1" applyFill="1" applyBorder="1" applyAlignment="1" applyProtection="1">
      <alignment horizontal="center" vertical="center" shrinkToFit="1"/>
    </xf>
    <xf numFmtId="0" fontId="7" fillId="0" borderId="86" xfId="0" applyFont="1" applyFill="1" applyBorder="1" applyAlignment="1" applyProtection="1">
      <alignment horizontal="center" vertical="center" shrinkToFit="1"/>
    </xf>
    <xf numFmtId="0" fontId="7" fillId="0" borderId="87" xfId="0" applyFont="1" applyFill="1" applyBorder="1" applyAlignment="1" applyProtection="1">
      <alignment horizontal="center" vertical="center" shrinkToFit="1"/>
    </xf>
    <xf numFmtId="0" fontId="7" fillId="0" borderId="0" xfId="0" applyFont="1" applyFill="1" applyAlignment="1" applyProtection="1">
      <alignment vertical="center"/>
    </xf>
    <xf numFmtId="177" fontId="7" fillId="0" borderId="0" xfId="0" applyNumberFormat="1" applyFont="1" applyFill="1" applyAlignment="1" applyProtection="1">
      <alignment horizontal="right" vertical="center"/>
    </xf>
    <xf numFmtId="177" fontId="7" fillId="0" borderId="82" xfId="0" applyNumberFormat="1" applyFont="1" applyFill="1" applyBorder="1" applyAlignment="1" applyProtection="1">
      <alignment horizontal="right" vertical="center"/>
    </xf>
    <xf numFmtId="0" fontId="7" fillId="0" borderId="82" xfId="0" applyFont="1" applyFill="1" applyBorder="1" applyAlignment="1" applyProtection="1">
      <alignment horizontal="center" vertical="center"/>
    </xf>
    <xf numFmtId="177" fontId="7" fillId="0" borderId="0" xfId="0" applyNumberFormat="1" applyFont="1" applyFill="1" applyAlignment="1" applyProtection="1">
      <alignment horizontal="center" vertical="center"/>
    </xf>
    <xf numFmtId="0" fontId="7" fillId="0" borderId="78" xfId="0" applyFont="1" applyFill="1" applyBorder="1" applyAlignment="1" applyProtection="1">
      <alignment horizontal="center" vertical="top" shrinkToFit="1"/>
    </xf>
    <xf numFmtId="0" fontId="7" fillId="0" borderId="79" xfId="0" applyFont="1" applyFill="1" applyBorder="1" applyAlignment="1" applyProtection="1">
      <alignment horizontal="center" vertical="top" shrinkToFit="1"/>
    </xf>
    <xf numFmtId="0" fontId="7" fillId="0" borderId="80" xfId="0" applyFont="1" applyFill="1" applyBorder="1" applyAlignment="1" applyProtection="1">
      <alignment horizontal="center" vertical="top" shrinkToFit="1"/>
    </xf>
    <xf numFmtId="0" fontId="7" fillId="0" borderId="81" xfId="0" applyFont="1" applyFill="1" applyBorder="1" applyAlignment="1" applyProtection="1">
      <alignment horizontal="center" vertical="top" shrinkToFit="1"/>
    </xf>
    <xf numFmtId="0" fontId="7" fillId="0" borderId="82" xfId="0" applyFont="1" applyFill="1" applyBorder="1" applyAlignment="1" applyProtection="1">
      <alignment horizontal="center" vertical="top" shrinkToFit="1"/>
    </xf>
    <xf numFmtId="0" fontId="7" fillId="0" borderId="83" xfId="0" applyFont="1" applyFill="1" applyBorder="1" applyAlignment="1" applyProtection="1">
      <alignment horizontal="center" vertical="top" shrinkToFit="1"/>
    </xf>
    <xf numFmtId="0" fontId="7" fillId="0" borderId="84" xfId="0" applyFont="1" applyFill="1" applyBorder="1" applyAlignment="1" applyProtection="1">
      <alignment horizontal="center" vertical="center" shrinkToFit="1"/>
    </xf>
    <xf numFmtId="0" fontId="7" fillId="0" borderId="85" xfId="0" applyFont="1" applyFill="1" applyBorder="1" applyAlignment="1" applyProtection="1">
      <alignment horizontal="center" vertical="center" shrinkToFit="1"/>
    </xf>
    <xf numFmtId="0" fontId="7" fillId="0" borderId="90" xfId="0" applyFont="1" applyFill="1" applyBorder="1" applyAlignment="1" applyProtection="1">
      <alignment horizontal="center" vertical="center" shrinkToFit="1"/>
    </xf>
    <xf numFmtId="0" fontId="7" fillId="0" borderId="91" xfId="0" applyFont="1" applyFill="1" applyBorder="1" applyAlignment="1" applyProtection="1">
      <alignment horizontal="center" vertical="center" shrinkToFit="1"/>
    </xf>
    <xf numFmtId="0" fontId="7" fillId="0" borderId="0" xfId="0" applyFont="1" applyFill="1" applyAlignment="1" applyProtection="1">
      <alignment horizontal="center" vertical="center"/>
      <protection locked="0"/>
    </xf>
    <xf numFmtId="0" fontId="7" fillId="2" borderId="84" xfId="0" applyFont="1" applyFill="1" applyBorder="1" applyAlignment="1" applyProtection="1">
      <alignment horizontal="center" vertical="center" shrinkToFit="1"/>
      <protection locked="0"/>
    </xf>
    <xf numFmtId="0" fontId="7" fillId="2" borderId="85" xfId="0" applyFont="1" applyFill="1" applyBorder="1" applyAlignment="1" applyProtection="1">
      <alignment horizontal="center" vertical="center" shrinkToFit="1"/>
      <protection locked="0"/>
    </xf>
    <xf numFmtId="0" fontId="7" fillId="2" borderId="86" xfId="0" applyFont="1" applyFill="1" applyBorder="1" applyAlignment="1" applyProtection="1">
      <alignment horizontal="center" vertical="center" shrinkToFit="1"/>
      <protection locked="0"/>
    </xf>
    <xf numFmtId="0" fontId="7" fillId="2" borderId="87" xfId="0" applyFont="1" applyFill="1" applyBorder="1" applyAlignment="1" applyProtection="1">
      <alignment horizontal="center" vertical="center" shrinkToFit="1"/>
      <protection locked="0"/>
    </xf>
    <xf numFmtId="0" fontId="7" fillId="0" borderId="78" xfId="0" applyFont="1" applyFill="1" applyBorder="1" applyAlignment="1" applyProtection="1">
      <alignment horizontal="center" vertical="top" shrinkToFit="1"/>
      <protection locked="0"/>
    </xf>
    <xf numFmtId="0" fontId="7" fillId="0" borderId="79" xfId="0" applyFont="1" applyFill="1" applyBorder="1" applyAlignment="1" applyProtection="1">
      <alignment horizontal="center" vertical="top" shrinkToFit="1"/>
      <protection locked="0"/>
    </xf>
    <xf numFmtId="0" fontId="7" fillId="0" borderId="80" xfId="0" applyFont="1" applyFill="1" applyBorder="1" applyAlignment="1" applyProtection="1">
      <alignment horizontal="center" vertical="top" shrinkToFit="1"/>
      <protection locked="0"/>
    </xf>
    <xf numFmtId="0" fontId="7" fillId="0" borderId="81" xfId="0" applyFont="1" applyFill="1" applyBorder="1" applyAlignment="1" applyProtection="1">
      <alignment horizontal="center" vertical="top" shrinkToFit="1"/>
      <protection locked="0"/>
    </xf>
    <xf numFmtId="0" fontId="7" fillId="0" borderId="82" xfId="0" applyFont="1" applyFill="1" applyBorder="1" applyAlignment="1" applyProtection="1">
      <alignment horizontal="center" vertical="top" shrinkToFit="1"/>
      <protection locked="0"/>
    </xf>
    <xf numFmtId="0" fontId="7" fillId="0" borderId="83" xfId="0" applyFont="1" applyFill="1" applyBorder="1" applyAlignment="1" applyProtection="1">
      <alignment horizontal="center" vertical="top" shrinkToFit="1"/>
      <protection locked="0"/>
    </xf>
    <xf numFmtId="0" fontId="20" fillId="0" borderId="0" xfId="0" applyFont="1" applyFill="1" applyBorder="1" applyAlignment="1" applyProtection="1">
      <alignment horizontal="center" shrinkToFit="1"/>
    </xf>
    <xf numFmtId="0" fontId="7" fillId="2" borderId="88" xfId="0" applyFont="1" applyFill="1" applyBorder="1" applyAlignment="1" applyProtection="1">
      <alignment horizontal="center" vertical="center" shrinkToFit="1"/>
      <protection locked="0"/>
    </xf>
    <xf numFmtId="0" fontId="7" fillId="2" borderId="89" xfId="0" applyFont="1" applyFill="1" applyBorder="1" applyAlignment="1" applyProtection="1">
      <alignment horizontal="center" vertical="center" shrinkToFit="1"/>
      <protection locked="0"/>
    </xf>
    <xf numFmtId="0" fontId="7" fillId="0" borderId="0" xfId="0" applyNumberFormat="1" applyFont="1" applyFill="1" applyAlignment="1" applyProtection="1">
      <alignment horizontal="center" vertical="center"/>
    </xf>
    <xf numFmtId="0" fontId="7" fillId="2" borderId="90" xfId="0" applyFont="1" applyFill="1" applyBorder="1" applyAlignment="1" applyProtection="1">
      <alignment horizontal="center" vertical="center" shrinkToFit="1"/>
      <protection locked="0"/>
    </xf>
    <xf numFmtId="0" fontId="7" fillId="2" borderId="91" xfId="0" applyFont="1" applyFill="1" applyBorder="1" applyAlignment="1" applyProtection="1">
      <alignment horizontal="center" vertical="center" shrinkToFit="1"/>
      <protection locked="0"/>
    </xf>
    <xf numFmtId="0" fontId="7" fillId="0" borderId="82" xfId="0" applyFont="1" applyFill="1" applyBorder="1" applyAlignment="1" applyProtection="1">
      <alignment horizontal="center" vertical="center"/>
      <protection locked="0"/>
    </xf>
    <xf numFmtId="0" fontId="7" fillId="2" borderId="73" xfId="0" applyFont="1" applyFill="1" applyBorder="1" applyAlignment="1" applyProtection="1">
      <alignment horizontal="center" vertical="center" shrinkToFit="1"/>
      <protection locked="0"/>
    </xf>
    <xf numFmtId="0" fontId="7" fillId="2" borderId="66" xfId="0" applyFont="1" applyFill="1" applyBorder="1" applyAlignment="1" applyProtection="1">
      <alignment horizontal="center" vertical="center" shrinkToFit="1"/>
      <protection locked="0"/>
    </xf>
    <xf numFmtId="0" fontId="7" fillId="2" borderId="77" xfId="0" applyFont="1" applyFill="1" applyBorder="1" applyAlignment="1" applyProtection="1">
      <alignment horizontal="center" vertical="center" shrinkToFit="1"/>
      <protection locked="0"/>
    </xf>
    <xf numFmtId="0" fontId="7" fillId="2" borderId="26" xfId="0" applyFont="1" applyFill="1" applyBorder="1" applyAlignment="1" applyProtection="1">
      <alignment horizontal="center" vertical="center" shrinkToFit="1"/>
      <protection locked="0"/>
    </xf>
    <xf numFmtId="0" fontId="7" fillId="0" borderId="0" xfId="0" applyFont="1" applyFill="1" applyAlignment="1" applyProtection="1">
      <alignment horizontal="right" vertical="center" wrapText="1"/>
    </xf>
    <xf numFmtId="0" fontId="7" fillId="0" borderId="73"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77" xfId="0" applyFont="1" applyFill="1" applyBorder="1" applyAlignment="1" applyProtection="1">
      <alignment horizontal="center" vertical="center" shrinkToFit="1"/>
    </xf>
    <xf numFmtId="0" fontId="7" fillId="0" borderId="26" xfId="0" applyFont="1" applyFill="1" applyBorder="1" applyAlignment="1" applyProtection="1">
      <alignment horizontal="center" vertical="center" shrinkToFit="1"/>
    </xf>
    <xf numFmtId="180" fontId="7" fillId="0" borderId="0" xfId="0" applyNumberFormat="1" applyFont="1" applyFill="1" applyBorder="1" applyAlignment="1" applyProtection="1">
      <alignment horizontal="right" vertical="center" shrinkToFit="1"/>
    </xf>
    <xf numFmtId="180" fontId="7" fillId="0" borderId="1" xfId="0" applyNumberFormat="1" applyFont="1" applyFill="1" applyBorder="1" applyAlignment="1" applyProtection="1">
      <alignment horizontal="right" vertical="center" shrinkToFit="1"/>
    </xf>
    <xf numFmtId="0" fontId="7" fillId="0" borderId="0" xfId="0" applyFont="1" applyFill="1" applyAlignment="1" applyProtection="1">
      <alignment horizontal="center" vertical="center" wrapText="1"/>
      <protection locked="0"/>
    </xf>
    <xf numFmtId="0" fontId="9" fillId="0" borderId="0" xfId="0" applyFont="1" applyFill="1" applyAlignment="1" applyProtection="1">
      <alignment horizontal="center" vertical="center"/>
      <protection locked="0"/>
    </xf>
    <xf numFmtId="0" fontId="9" fillId="0" borderId="0" xfId="0" applyNumberFormat="1" applyFont="1" applyFill="1" applyAlignment="1" applyProtection="1">
      <alignment horizontal="center" vertical="center"/>
      <protection locked="0"/>
    </xf>
    <xf numFmtId="3" fontId="2" fillId="3" borderId="1" xfId="0" applyNumberFormat="1" applyFont="1" applyFill="1" applyBorder="1" applyAlignment="1" applyProtection="1">
      <alignment horizontal="right" vertical="center" shrinkToFit="1"/>
    </xf>
    <xf numFmtId="0" fontId="2" fillId="3" borderId="0" xfId="0" applyFont="1" applyFill="1" applyAlignment="1" applyProtection="1">
      <alignment horizontal="center" vertical="center" shrinkToFit="1"/>
    </xf>
    <xf numFmtId="0" fontId="2" fillId="3" borderId="0" xfId="0" applyFont="1" applyFill="1" applyAlignment="1" applyProtection="1">
      <alignment horizontal="left" vertical="center"/>
    </xf>
    <xf numFmtId="0" fontId="2" fillId="3" borderId="0" xfId="0" applyFont="1" applyFill="1" applyAlignment="1" applyProtection="1">
      <alignment vertical="center"/>
    </xf>
    <xf numFmtId="0" fontId="18" fillId="0" borderId="0" xfId="0" applyFont="1" applyFill="1" applyAlignment="1" applyProtection="1">
      <alignment horizontal="left" vertical="top" wrapText="1" shrinkToFit="1"/>
      <protection locked="0"/>
    </xf>
    <xf numFmtId="0" fontId="18" fillId="0" borderId="0" xfId="0" applyFont="1" applyFill="1" applyAlignment="1" applyProtection="1">
      <alignment horizontal="left" vertical="center" shrinkToFit="1"/>
      <protection locked="0"/>
    </xf>
    <xf numFmtId="0" fontId="7" fillId="3" borderId="0" xfId="0" applyFont="1" applyFill="1" applyAlignment="1" applyProtection="1">
      <alignment horizontal="center" vertical="center" shrinkToFit="1"/>
    </xf>
    <xf numFmtId="0" fontId="2" fillId="3" borderId="0" xfId="0" applyFont="1" applyFill="1" applyAlignment="1" applyProtection="1">
      <alignment horizontal="center" vertical="center"/>
    </xf>
    <xf numFmtId="0" fontId="2" fillId="3" borderId="0" xfId="0" applyFont="1" applyFill="1" applyAlignment="1" applyProtection="1">
      <alignment horizontal="left" vertical="center" wrapText="1"/>
    </xf>
    <xf numFmtId="0" fontId="2" fillId="3" borderId="0" xfId="0" applyFont="1" applyFill="1" applyAlignment="1" applyProtection="1">
      <alignment horizontal="left" vertical="center" shrinkToFit="1"/>
    </xf>
    <xf numFmtId="3" fontId="2" fillId="0" borderId="1" xfId="0" applyNumberFormat="1" applyFont="1" applyFill="1" applyBorder="1" applyAlignment="1" applyProtection="1">
      <alignment horizontal="right" vertical="center" shrinkToFit="1"/>
    </xf>
    <xf numFmtId="3" fontId="2" fillId="0" borderId="2" xfId="0" applyNumberFormat="1" applyFont="1" applyFill="1" applyBorder="1" applyAlignment="1" applyProtection="1">
      <alignment horizontal="right" vertical="center" shrinkToFit="1"/>
    </xf>
    <xf numFmtId="3" fontId="2" fillId="3" borderId="2" xfId="0" applyNumberFormat="1" applyFont="1" applyFill="1" applyBorder="1" applyAlignment="1" applyProtection="1">
      <alignment horizontal="right" vertical="center" shrinkToFit="1"/>
    </xf>
    <xf numFmtId="0" fontId="2" fillId="3" borderId="0" xfId="0" applyFont="1" applyFill="1" applyAlignment="1" applyProtection="1">
      <alignment horizontal="left" vertical="center" wrapText="1" shrinkToFit="1"/>
    </xf>
    <xf numFmtId="180" fontId="9" fillId="4" borderId="2" xfId="0" applyNumberFormat="1" applyFont="1" applyFill="1" applyBorder="1" applyAlignment="1" applyProtection="1">
      <alignment horizontal="right" vertical="center"/>
    </xf>
    <xf numFmtId="0" fontId="5" fillId="0" borderId="0" xfId="0" applyFont="1" applyAlignment="1" applyProtection="1">
      <alignment horizontal="left" vertical="center"/>
    </xf>
    <xf numFmtId="178" fontId="9" fillId="0" borderId="38" xfId="0" applyNumberFormat="1" applyFont="1" applyFill="1" applyBorder="1" applyAlignment="1" applyProtection="1">
      <alignment horizontal="right" vertical="center"/>
    </xf>
    <xf numFmtId="178" fontId="9" fillId="0" borderId="39" xfId="0" applyNumberFormat="1" applyFont="1" applyFill="1" applyBorder="1" applyAlignment="1" applyProtection="1">
      <alignment horizontal="right" vertical="center"/>
    </xf>
    <xf numFmtId="178" fontId="9" fillId="0" borderId="160" xfId="0" applyNumberFormat="1" applyFont="1" applyFill="1" applyBorder="1" applyAlignment="1" applyProtection="1">
      <alignment horizontal="right" vertical="center"/>
    </xf>
    <xf numFmtId="58" fontId="16" fillId="4" borderId="69" xfId="0" applyNumberFormat="1" applyFont="1" applyFill="1" applyBorder="1" applyAlignment="1" applyProtection="1">
      <alignment horizontal="center" vertical="center"/>
    </xf>
    <xf numFmtId="58" fontId="16" fillId="4" borderId="102" xfId="0" applyNumberFormat="1" applyFont="1" applyFill="1" applyBorder="1" applyAlignment="1" applyProtection="1">
      <alignment horizontal="center" vertical="center"/>
    </xf>
    <xf numFmtId="0" fontId="9" fillId="3" borderId="0" xfId="0" applyFont="1" applyFill="1" applyAlignment="1" applyProtection="1">
      <alignment horizontal="left" vertical="center"/>
    </xf>
    <xf numFmtId="178" fontId="9" fillId="3" borderId="3" xfId="0" applyNumberFormat="1" applyFont="1" applyFill="1" applyBorder="1" applyAlignment="1" applyProtection="1">
      <alignment vertical="center"/>
    </xf>
    <xf numFmtId="178" fontId="9" fillId="3" borderId="27" xfId="0" applyNumberFormat="1" applyFont="1" applyFill="1" applyBorder="1" applyAlignment="1" applyProtection="1">
      <alignment vertical="center"/>
    </xf>
    <xf numFmtId="178" fontId="9" fillId="3" borderId="9" xfId="0" applyNumberFormat="1" applyFont="1" applyFill="1" applyBorder="1" applyAlignment="1" applyProtection="1">
      <alignment vertical="center"/>
    </xf>
    <xf numFmtId="178" fontId="9" fillId="3" borderId="44" xfId="0" applyNumberFormat="1" applyFont="1" applyFill="1" applyBorder="1" applyAlignment="1" applyProtection="1">
      <alignment vertical="center"/>
    </xf>
    <xf numFmtId="178" fontId="9" fillId="3" borderId="61" xfId="0" applyNumberFormat="1" applyFont="1" applyFill="1" applyBorder="1" applyAlignment="1" applyProtection="1">
      <alignment vertical="center"/>
    </xf>
    <xf numFmtId="178" fontId="9" fillId="3" borderId="12" xfId="0" applyNumberFormat="1" applyFont="1" applyFill="1" applyBorder="1" applyAlignment="1" applyProtection="1">
      <alignment vertical="center"/>
    </xf>
    <xf numFmtId="188" fontId="15" fillId="3" borderId="0" xfId="0" applyNumberFormat="1" applyFont="1" applyFill="1" applyBorder="1" applyAlignment="1" applyProtection="1">
      <alignment horizontal="left" vertical="center"/>
    </xf>
    <xf numFmtId="188" fontId="23" fillId="0" borderId="0" xfId="0" applyNumberFormat="1" applyFont="1" applyFill="1" applyAlignment="1" applyProtection="1">
      <alignment horizontal="distributed" vertical="center"/>
    </xf>
    <xf numFmtId="0" fontId="19" fillId="0" borderId="0" xfId="0" applyNumberFormat="1" applyFont="1" applyFill="1" applyAlignment="1" applyProtection="1">
      <alignment horizontal="left" vertical="center" wrapText="1"/>
    </xf>
    <xf numFmtId="188" fontId="23" fillId="0" borderId="0" xfId="0" applyNumberFormat="1" applyFont="1" applyFill="1" applyAlignment="1" applyProtection="1">
      <alignment horizontal="distributed" vertical="center" shrinkToFit="1"/>
    </xf>
    <xf numFmtId="0" fontId="19" fillId="0" borderId="0" xfId="0" applyNumberFormat="1" applyFont="1" applyFill="1" applyAlignment="1" applyProtection="1">
      <alignment horizontal="left" vertical="center" shrinkToFit="1"/>
    </xf>
    <xf numFmtId="188" fontId="19" fillId="0" borderId="0" xfId="0" applyNumberFormat="1" applyFont="1" applyFill="1" applyAlignment="1" applyProtection="1">
      <alignment horizontal="left" vertical="center"/>
    </xf>
    <xf numFmtId="188" fontId="15" fillId="0" borderId="0" xfId="0" applyNumberFormat="1" applyFont="1" applyFill="1" applyAlignment="1" applyProtection="1">
      <alignment horizontal="center" vertical="center" shrinkToFit="1"/>
    </xf>
    <xf numFmtId="188" fontId="15" fillId="0" borderId="0" xfId="0" applyNumberFormat="1" applyFont="1" applyFill="1" applyAlignment="1" applyProtection="1">
      <alignment horizontal="center" vertical="center"/>
    </xf>
    <xf numFmtId="188" fontId="15" fillId="0" borderId="0" xfId="0" applyNumberFormat="1" applyFont="1" applyFill="1" applyAlignment="1" applyProtection="1">
      <alignment horizontal="left" vertical="center"/>
    </xf>
    <xf numFmtId="188" fontId="24" fillId="0" borderId="0" xfId="0" applyNumberFormat="1" applyFont="1" applyFill="1" applyBorder="1" applyAlignment="1" applyProtection="1">
      <alignment horizontal="center" vertical="center" shrinkToFit="1"/>
    </xf>
    <xf numFmtId="188" fontId="24" fillId="0" borderId="37" xfId="0" applyNumberFormat="1" applyFont="1" applyFill="1" applyBorder="1" applyAlignment="1" applyProtection="1">
      <alignment horizontal="center" vertical="center" shrinkToFit="1"/>
    </xf>
    <xf numFmtId="188" fontId="24" fillId="0" borderId="1" xfId="0" applyNumberFormat="1" applyFont="1" applyFill="1" applyBorder="1" applyAlignment="1" applyProtection="1">
      <alignment horizontal="center" vertical="center" shrinkToFit="1"/>
    </xf>
    <xf numFmtId="188" fontId="24" fillId="0" borderId="8" xfId="0" applyNumberFormat="1" applyFont="1" applyFill="1" applyBorder="1" applyAlignment="1" applyProtection="1">
      <alignment horizontal="center" vertical="center" shrinkToFit="1"/>
    </xf>
    <xf numFmtId="188" fontId="69" fillId="3" borderId="23" xfId="0" applyNumberFormat="1" applyFont="1" applyFill="1" applyBorder="1" applyAlignment="1" applyProtection="1">
      <alignment horizontal="center" vertical="center"/>
    </xf>
    <xf numFmtId="188" fontId="69" fillId="3" borderId="17" xfId="0" applyNumberFormat="1" applyFont="1" applyFill="1" applyBorder="1" applyAlignment="1" applyProtection="1">
      <alignment horizontal="center" vertical="center"/>
    </xf>
    <xf numFmtId="188" fontId="24" fillId="0" borderId="0" xfId="0" applyNumberFormat="1" applyFont="1" applyFill="1" applyAlignment="1" applyProtection="1">
      <alignment horizontal="center" vertical="center"/>
    </xf>
    <xf numFmtId="188" fontId="24" fillId="0" borderId="0" xfId="0" applyNumberFormat="1" applyFont="1" applyFill="1" applyBorder="1" applyAlignment="1" applyProtection="1">
      <alignment horizontal="left" vertical="center" shrinkToFit="1"/>
    </xf>
    <xf numFmtId="188" fontId="24" fillId="0" borderId="37" xfId="0" applyNumberFormat="1" applyFont="1" applyFill="1" applyBorder="1" applyAlignment="1" applyProtection="1">
      <alignment horizontal="left" vertical="center" shrinkToFit="1"/>
    </xf>
    <xf numFmtId="177" fontId="24" fillId="0" borderId="0" xfId="0" applyNumberFormat="1" applyFont="1" applyFill="1" applyBorder="1" applyAlignment="1" applyProtection="1">
      <alignment horizontal="center" vertical="center" shrinkToFit="1"/>
    </xf>
    <xf numFmtId="180" fontId="24" fillId="0" borderId="0" xfId="0" applyNumberFormat="1" applyFont="1" applyFill="1" applyBorder="1" applyAlignment="1" applyProtection="1">
      <alignment horizontal="right" vertical="center" shrinkToFit="1"/>
    </xf>
    <xf numFmtId="188" fontId="24" fillId="0" borderId="4" xfId="0" applyNumberFormat="1" applyFont="1" applyFill="1" applyBorder="1" applyAlignment="1" applyProtection="1">
      <alignment horizontal="center" vertical="center" shrinkToFit="1"/>
    </xf>
    <xf numFmtId="188" fontId="24" fillId="0" borderId="27" xfId="0" applyNumberFormat="1" applyFont="1" applyFill="1" applyBorder="1" applyAlignment="1" applyProtection="1">
      <alignment horizontal="center" vertical="center" shrinkToFit="1"/>
    </xf>
    <xf numFmtId="188" fontId="15" fillId="0" borderId="0" xfId="0" applyNumberFormat="1" applyFont="1" applyFill="1" applyAlignment="1" applyProtection="1">
      <alignment horizontal="left" vertical="top" wrapText="1"/>
    </xf>
    <xf numFmtId="188" fontId="15" fillId="0" borderId="0" xfId="0" applyNumberFormat="1" applyFont="1" applyFill="1" applyAlignment="1" applyProtection="1">
      <alignment horizontal="center" vertical="center" wrapText="1"/>
    </xf>
    <xf numFmtId="188" fontId="15" fillId="0" borderId="23" xfId="0" applyNumberFormat="1" applyFont="1" applyFill="1" applyBorder="1" applyAlignment="1" applyProtection="1">
      <alignment horizontal="center" vertical="center" shrinkToFit="1"/>
    </xf>
    <xf numFmtId="188" fontId="15" fillId="0" borderId="23" xfId="0" applyNumberFormat="1" applyFont="1" applyFill="1" applyBorder="1" applyAlignment="1" applyProtection="1">
      <alignment horizontal="center" vertical="center"/>
    </xf>
    <xf numFmtId="189" fontId="24" fillId="0" borderId="3" xfId="0" applyNumberFormat="1" applyFont="1" applyFill="1" applyBorder="1" applyAlignment="1" applyProtection="1">
      <alignment vertical="center" shrinkToFit="1"/>
    </xf>
    <xf numFmtId="189" fontId="24" fillId="0" borderId="4" xfId="0" applyNumberFormat="1" applyFont="1" applyFill="1" applyBorder="1" applyAlignment="1" applyProtection="1">
      <alignment vertical="center" shrinkToFit="1"/>
    </xf>
    <xf numFmtId="189" fontId="24" fillId="0" borderId="6" xfId="0" applyNumberFormat="1" applyFont="1" applyFill="1" applyBorder="1" applyAlignment="1" applyProtection="1">
      <alignment vertical="center" shrinkToFit="1"/>
    </xf>
    <xf numFmtId="189" fontId="24" fillId="0" borderId="0" xfId="0" applyNumberFormat="1" applyFont="1" applyFill="1" applyBorder="1" applyAlignment="1" applyProtection="1">
      <alignment vertical="center" shrinkToFit="1"/>
    </xf>
    <xf numFmtId="189" fontId="24" fillId="0" borderId="7" xfId="0" applyNumberFormat="1" applyFont="1" applyFill="1" applyBorder="1" applyAlignment="1" applyProtection="1">
      <alignment vertical="center" shrinkToFit="1"/>
    </xf>
    <xf numFmtId="189" fontId="24" fillId="0" borderId="1" xfId="0" applyNumberFormat="1" applyFont="1" applyFill="1" applyBorder="1" applyAlignment="1" applyProtection="1">
      <alignment vertical="center" shrinkToFit="1"/>
    </xf>
    <xf numFmtId="190" fontId="24" fillId="0" borderId="3" xfId="0" applyNumberFormat="1" applyFont="1" applyFill="1" applyBorder="1" applyAlignment="1" applyProtection="1">
      <alignment horizontal="right" vertical="center" shrinkToFit="1"/>
    </xf>
    <xf numFmtId="190" fontId="24" fillId="0" borderId="4" xfId="0" applyNumberFormat="1" applyFont="1" applyFill="1" applyBorder="1" applyAlignment="1" applyProtection="1">
      <alignment horizontal="right" vertical="center" shrinkToFit="1"/>
    </xf>
    <xf numFmtId="190" fontId="24" fillId="0" borderId="6" xfId="0" applyNumberFormat="1" applyFont="1" applyFill="1" applyBorder="1" applyAlignment="1" applyProtection="1">
      <alignment horizontal="right" vertical="center" shrinkToFit="1"/>
    </xf>
    <xf numFmtId="190" fontId="24" fillId="0" borderId="0" xfId="0" applyNumberFormat="1" applyFont="1" applyFill="1" applyBorder="1" applyAlignment="1" applyProtection="1">
      <alignment horizontal="right" vertical="center" shrinkToFit="1"/>
    </xf>
    <xf numFmtId="190" fontId="24" fillId="0" borderId="7" xfId="0" applyNumberFormat="1" applyFont="1" applyFill="1" applyBorder="1" applyAlignment="1" applyProtection="1">
      <alignment horizontal="right" vertical="center" shrinkToFit="1"/>
    </xf>
    <xf numFmtId="190" fontId="24" fillId="0" borderId="1" xfId="0" applyNumberFormat="1" applyFont="1" applyFill="1" applyBorder="1" applyAlignment="1" applyProtection="1">
      <alignment horizontal="right" vertical="center" shrinkToFit="1"/>
    </xf>
    <xf numFmtId="188" fontId="15" fillId="0" borderId="3" xfId="0" applyNumberFormat="1" applyFont="1" applyFill="1" applyBorder="1" applyAlignment="1" applyProtection="1">
      <alignment horizontal="center" vertical="center"/>
    </xf>
    <xf numFmtId="188" fontId="15" fillId="0" borderId="4" xfId="0" applyNumberFormat="1" applyFont="1" applyFill="1" applyBorder="1" applyAlignment="1" applyProtection="1">
      <alignment horizontal="center" vertical="center"/>
    </xf>
    <xf numFmtId="188" fontId="15" fillId="0" borderId="27" xfId="0" applyNumberFormat="1" applyFont="1" applyFill="1" applyBorder="1" applyAlignment="1" applyProtection="1">
      <alignment horizontal="center" vertical="center"/>
    </xf>
    <xf numFmtId="188" fontId="15" fillId="0" borderId="7" xfId="0" applyNumberFormat="1" applyFont="1" applyFill="1" applyBorder="1" applyAlignment="1" applyProtection="1">
      <alignment horizontal="center" vertical="center"/>
    </xf>
    <xf numFmtId="188" fontId="15" fillId="0" borderId="1" xfId="0" applyNumberFormat="1" applyFont="1" applyFill="1" applyBorder="1" applyAlignment="1" applyProtection="1">
      <alignment horizontal="center" vertical="center"/>
    </xf>
    <xf numFmtId="188" fontId="15" fillId="0" borderId="8" xfId="0" applyNumberFormat="1" applyFont="1" applyFill="1" applyBorder="1" applyAlignment="1" applyProtection="1">
      <alignment horizontal="center" vertical="center"/>
    </xf>
    <xf numFmtId="191" fontId="15" fillId="0" borderId="3" xfId="0" applyNumberFormat="1" applyFont="1" applyFill="1" applyBorder="1" applyAlignment="1" applyProtection="1">
      <alignment horizontal="center" vertical="center" shrinkToFit="1"/>
    </xf>
    <xf numFmtId="191" fontId="15" fillId="0" borderId="4" xfId="0" applyNumberFormat="1" applyFont="1" applyFill="1" applyBorder="1" applyAlignment="1" applyProtection="1">
      <alignment horizontal="center" vertical="center" shrinkToFit="1"/>
    </xf>
    <xf numFmtId="191" fontId="15" fillId="0" borderId="27" xfId="0" applyNumberFormat="1" applyFont="1" applyFill="1" applyBorder="1" applyAlignment="1" applyProtection="1">
      <alignment horizontal="center" vertical="center" shrinkToFit="1"/>
    </xf>
    <xf numFmtId="180" fontId="24" fillId="0" borderId="3" xfId="0" applyNumberFormat="1" applyFont="1" applyFill="1" applyBorder="1" applyAlignment="1" applyProtection="1">
      <alignment horizontal="center" vertical="center"/>
    </xf>
    <xf numFmtId="180" fontId="24" fillId="0" borderId="4" xfId="0" applyNumberFormat="1" applyFont="1" applyFill="1" applyBorder="1" applyAlignment="1" applyProtection="1">
      <alignment horizontal="center" vertical="center"/>
    </xf>
    <xf numFmtId="180" fontId="24" fillId="0" borderId="27" xfId="0" applyNumberFormat="1" applyFont="1" applyFill="1" applyBorder="1" applyAlignment="1" applyProtection="1">
      <alignment horizontal="center" vertical="center"/>
    </xf>
    <xf numFmtId="180" fontId="24" fillId="0" borderId="6" xfId="0" applyNumberFormat="1" applyFont="1" applyFill="1" applyBorder="1" applyAlignment="1" applyProtection="1">
      <alignment horizontal="center" vertical="center"/>
    </xf>
    <xf numFmtId="180" fontId="24" fillId="0" borderId="0" xfId="0" applyNumberFormat="1" applyFont="1" applyFill="1" applyBorder="1" applyAlignment="1" applyProtection="1">
      <alignment horizontal="center" vertical="center"/>
    </xf>
    <xf numFmtId="180" fontId="24" fillId="0" borderId="37" xfId="0" applyNumberFormat="1" applyFont="1" applyFill="1" applyBorder="1" applyAlignment="1" applyProtection="1">
      <alignment horizontal="center" vertical="center"/>
    </xf>
    <xf numFmtId="180" fontId="24" fillId="0" borderId="7" xfId="0" applyNumberFormat="1" applyFont="1" applyFill="1" applyBorder="1" applyAlignment="1" applyProtection="1">
      <alignment horizontal="center" vertical="center"/>
    </xf>
    <xf numFmtId="180" fontId="24" fillId="0" borderId="1" xfId="0" applyNumberFormat="1" applyFont="1" applyFill="1" applyBorder="1" applyAlignment="1" applyProtection="1">
      <alignment horizontal="center" vertical="center"/>
    </xf>
    <xf numFmtId="180" fontId="24" fillId="0" borderId="8" xfId="0" applyNumberFormat="1" applyFont="1" applyFill="1" applyBorder="1" applyAlignment="1" applyProtection="1">
      <alignment horizontal="center" vertical="center"/>
    </xf>
    <xf numFmtId="191" fontId="15" fillId="0" borderId="6" xfId="0" applyNumberFormat="1" applyFont="1" applyFill="1" applyBorder="1" applyAlignment="1" applyProtection="1">
      <alignment horizontal="center" vertical="center" shrinkToFit="1"/>
    </xf>
    <xf numFmtId="191" fontId="15" fillId="0" borderId="0" xfId="0" applyNumberFormat="1" applyFont="1" applyFill="1" applyBorder="1" applyAlignment="1" applyProtection="1">
      <alignment horizontal="center" vertical="center" shrinkToFit="1"/>
    </xf>
    <xf numFmtId="191" fontId="15" fillId="0" borderId="37" xfId="0" applyNumberFormat="1" applyFont="1" applyFill="1" applyBorder="1" applyAlignment="1" applyProtection="1">
      <alignment horizontal="center" vertical="center" shrinkToFit="1"/>
    </xf>
    <xf numFmtId="191" fontId="15" fillId="0" borderId="7" xfId="0" applyNumberFormat="1" applyFont="1" applyFill="1" applyBorder="1" applyAlignment="1" applyProtection="1">
      <alignment horizontal="center" vertical="center" shrinkToFit="1"/>
    </xf>
    <xf numFmtId="191" fontId="15" fillId="0" borderId="1" xfId="0" applyNumberFormat="1" applyFont="1" applyFill="1" applyBorder="1" applyAlignment="1" applyProtection="1">
      <alignment horizontal="center" vertical="center" shrinkToFit="1"/>
    </xf>
    <xf numFmtId="191" fontId="15" fillId="0" borderId="8" xfId="0" applyNumberFormat="1" applyFont="1" applyFill="1" applyBorder="1" applyAlignment="1" applyProtection="1">
      <alignment horizontal="center" vertical="center" shrinkToFit="1"/>
    </xf>
  </cellXfs>
  <cellStyles count="4">
    <cellStyle name="桁区切り" xfId="3" builtinId="6"/>
    <cellStyle name="桁区切り 2" xfId="1" xr:uid="{00000000-0005-0000-0000-000000000000}"/>
    <cellStyle name="標準" xfId="0" builtinId="0"/>
    <cellStyle name="標準 2" xfId="2" xr:uid="{00000000-0005-0000-0000-000002000000}"/>
  </cellStyles>
  <dxfs count="40">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theme="4" tint="0.79998168889431442"/>
        </patternFill>
      </fill>
    </dxf>
    <dxf>
      <fill>
        <patternFill>
          <bgColor rgb="FFFFFF00"/>
        </patternFill>
      </fill>
    </dxf>
    <dxf>
      <fill>
        <patternFill>
          <bgColor rgb="FFFFFF00"/>
        </patternFill>
      </fill>
    </dxf>
    <dxf>
      <fill>
        <patternFill>
          <bgColor rgb="FFFFFF00"/>
        </patternFill>
      </fill>
    </dxf>
    <dxf>
      <fill>
        <patternFill>
          <bgColor theme="9" tint="0.79998168889431442"/>
        </patternFill>
      </fill>
    </dxf>
    <dxf>
      <fill>
        <patternFill>
          <bgColor theme="4" tint="0.79998168889431442"/>
        </patternFill>
      </fill>
    </dxf>
    <dxf>
      <fill>
        <patternFill>
          <bgColor theme="0" tint="-0.499984740745262"/>
        </patternFill>
      </fill>
    </dxf>
    <dxf>
      <font>
        <color auto="1"/>
      </font>
      <fill>
        <patternFill>
          <bgColor theme="0" tint="-0.499984740745262"/>
        </patternFill>
      </fill>
    </dxf>
    <dxf>
      <fill>
        <patternFill>
          <bgColor theme="0" tint="-0.499984740745262"/>
        </patternFill>
      </fill>
    </dxf>
    <dxf>
      <font>
        <color auto="1"/>
      </font>
      <fill>
        <patternFill>
          <bgColor theme="0" tint="-0.499984740745262"/>
        </patternFill>
      </fill>
    </dxf>
    <dxf>
      <fill>
        <patternFill>
          <bgColor theme="0" tint="-0.499984740745262"/>
        </patternFill>
      </fill>
    </dxf>
    <dxf>
      <font>
        <color auto="1"/>
      </font>
      <fill>
        <patternFill>
          <bgColor theme="0" tint="-0.499984740745262"/>
        </patternFill>
      </fill>
    </dxf>
    <dxf>
      <fill>
        <patternFill>
          <bgColor theme="0" tint="-0.499984740745262"/>
        </patternFill>
      </fill>
    </dxf>
    <dxf>
      <font>
        <color auto="1"/>
      </font>
      <fill>
        <patternFill>
          <bgColor theme="0" tint="-0.499984740745262"/>
        </patternFill>
      </fill>
    </dxf>
    <dxf>
      <fill>
        <patternFill>
          <bgColor theme="0" tint="-0.499984740745262"/>
        </patternFill>
      </fill>
    </dxf>
    <dxf>
      <font>
        <color auto="1"/>
      </font>
      <fill>
        <patternFill>
          <bgColor theme="0" tint="-0.499984740745262"/>
        </patternFill>
      </fill>
    </dxf>
    <dxf>
      <fill>
        <patternFill>
          <bgColor theme="0" tint="-0.499984740745262"/>
        </patternFill>
      </fill>
    </dxf>
    <dxf>
      <font>
        <color auto="1"/>
      </font>
      <fill>
        <patternFill>
          <bgColor theme="0" tint="-0.499984740745262"/>
        </patternFill>
      </fill>
    </dxf>
    <dxf>
      <fill>
        <patternFill>
          <bgColor theme="0" tint="-0.499984740745262"/>
        </patternFill>
      </fill>
    </dxf>
    <dxf>
      <font>
        <color auto="1"/>
      </font>
      <fill>
        <patternFill>
          <bgColor theme="0" tint="-0.499984740745262"/>
        </patternFill>
      </fill>
    </dxf>
    <dxf>
      <fill>
        <patternFill>
          <bgColor theme="0" tint="-0.499984740745262"/>
        </patternFill>
      </fill>
    </dxf>
    <dxf>
      <font>
        <color auto="1"/>
      </font>
      <fill>
        <patternFill>
          <bgColor theme="0" tint="-0.499984740745262"/>
        </patternFill>
      </fill>
    </dxf>
    <dxf>
      <fill>
        <patternFill>
          <bgColor theme="0" tint="-0.499984740745262"/>
        </patternFill>
      </fill>
    </dxf>
    <dxf>
      <font>
        <color auto="1"/>
      </font>
      <fill>
        <patternFill>
          <bgColor theme="0" tint="-0.499984740745262"/>
        </patternFill>
      </fill>
    </dxf>
    <dxf>
      <fill>
        <patternFill>
          <bgColor theme="0" tint="-0.499984740745262"/>
        </patternFill>
      </fill>
    </dxf>
    <dxf>
      <font>
        <color auto="1"/>
      </font>
      <fill>
        <patternFill>
          <bgColor theme="0" tint="-0.499984740745262"/>
        </patternFill>
      </fill>
    </dxf>
    <dxf>
      <fill>
        <patternFill>
          <bgColor theme="0" tint="-0.499984740745262"/>
        </patternFill>
      </fill>
    </dxf>
    <dxf>
      <font>
        <color auto="1"/>
      </font>
      <fill>
        <patternFill>
          <bgColor theme="0" tint="-0.499984740745262"/>
        </patternFill>
      </fill>
    </dxf>
    <dxf>
      <fill>
        <patternFill>
          <bgColor theme="0" tint="-0.499984740745262"/>
        </patternFill>
      </fill>
    </dxf>
    <dxf>
      <font>
        <color auto="1"/>
      </font>
      <fill>
        <patternFill>
          <bgColor theme="0" tint="-0.499984740745262"/>
        </patternFill>
      </fill>
    </dxf>
    <dxf>
      <fill>
        <patternFill>
          <bgColor theme="0" tint="-0.499984740745262"/>
        </patternFill>
      </fill>
    </dxf>
    <dxf>
      <font>
        <color auto="1"/>
      </font>
      <fill>
        <patternFill>
          <bgColor theme="0" tint="-0.499984740745262"/>
        </patternFill>
      </fill>
    </dxf>
    <dxf>
      <fill>
        <patternFill>
          <bgColor theme="0" tint="-0.499984740745262"/>
        </patternFill>
      </fill>
    </dxf>
    <dxf>
      <font>
        <color auto="1"/>
      </font>
      <fill>
        <patternFill>
          <bgColor theme="0" tint="-0.499984740745262"/>
        </patternFill>
      </fill>
    </dxf>
    <dxf>
      <fill>
        <patternFill>
          <bgColor theme="0" tint="-0.499984740745262"/>
        </patternFill>
      </fill>
    </dxf>
    <dxf>
      <font>
        <color auto="1"/>
      </font>
      <fill>
        <patternFill>
          <bgColor theme="0" tint="-0.499984740745262"/>
        </patternFill>
      </fill>
    </dxf>
  </dxfs>
  <tableStyles count="0" defaultTableStyle="TableStyleMedium2" defaultPivotStyle="PivotStyleLight16"/>
  <colors>
    <mruColors>
      <color rgb="FFF9CB99"/>
      <color rgb="FFF9F373"/>
      <color rgb="FFF5EA17"/>
      <color rgb="FFFDA5AD"/>
      <color rgb="FF0000FF"/>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100855</xdr:colOff>
      <xdr:row>0</xdr:row>
      <xdr:rowOff>56028</xdr:rowOff>
    </xdr:from>
    <xdr:to>
      <xdr:col>13</xdr:col>
      <xdr:colOff>2032000</xdr:colOff>
      <xdr:row>3</xdr:row>
      <xdr:rowOff>111124</xdr:rowOff>
    </xdr:to>
    <xdr:sp macro="" textlink="">
      <xdr:nvSpPr>
        <xdr:cNvPr id="2" name="四角形: 角を丸くする 1">
          <a:extLst>
            <a:ext uri="{FF2B5EF4-FFF2-40B4-BE49-F238E27FC236}">
              <a16:creationId xmlns:a16="http://schemas.microsoft.com/office/drawing/2014/main" id="{F02FFCAA-5E1D-486E-8F6D-4F8AD40D5298}"/>
            </a:ext>
          </a:extLst>
        </xdr:cNvPr>
        <xdr:cNvSpPr/>
      </xdr:nvSpPr>
      <xdr:spPr>
        <a:xfrm>
          <a:off x="5593605" y="56028"/>
          <a:ext cx="5137895" cy="737721"/>
        </a:xfrm>
        <a:prstGeom prst="round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未入力の項目があると、補助額が正しく計算されないため、</a:t>
          </a:r>
          <a:endParaRPr kumimoji="1" lang="en-US" altLang="ja-JP" sz="1400" b="1">
            <a:solidFill>
              <a:srgbClr val="FF0000"/>
            </a:solidFill>
          </a:endParaRPr>
        </a:p>
        <a:p>
          <a:pPr algn="l"/>
          <a:r>
            <a:rPr kumimoji="1" lang="ja-JP" altLang="en-US" sz="1400" b="1">
              <a:solidFill>
                <a:srgbClr val="FF0000"/>
              </a:solidFill>
            </a:rPr>
            <a:t>入力漏れにご注意ください</a:t>
          </a:r>
        </a:p>
      </xdr:txBody>
    </xdr:sp>
    <xdr:clientData/>
  </xdr:twoCellAnchor>
  <xdr:twoCellAnchor>
    <xdr:from>
      <xdr:col>8</xdr:col>
      <xdr:colOff>22412</xdr:colOff>
      <xdr:row>2</xdr:row>
      <xdr:rowOff>56031</xdr:rowOff>
    </xdr:from>
    <xdr:to>
      <xdr:col>8</xdr:col>
      <xdr:colOff>235324</xdr:colOff>
      <xdr:row>6</xdr:row>
      <xdr:rowOff>190501</xdr:rowOff>
    </xdr:to>
    <xdr:sp macro="" textlink="">
      <xdr:nvSpPr>
        <xdr:cNvPr id="3" name="右中かっこ 2">
          <a:extLst>
            <a:ext uri="{FF2B5EF4-FFF2-40B4-BE49-F238E27FC236}">
              <a16:creationId xmlns:a16="http://schemas.microsoft.com/office/drawing/2014/main" id="{85CD0AE9-F312-4A75-A67E-1D6401612C9F}"/>
            </a:ext>
          </a:extLst>
        </xdr:cNvPr>
        <xdr:cNvSpPr/>
      </xdr:nvSpPr>
      <xdr:spPr>
        <a:xfrm>
          <a:off x="4706471" y="414619"/>
          <a:ext cx="212912" cy="1456764"/>
        </a:xfrm>
        <a:prstGeom prst="rightBrace">
          <a:avLst>
            <a:gd name="adj1" fmla="val 8333"/>
            <a:gd name="adj2" fmla="val 4618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47624</xdr:colOff>
      <xdr:row>1</xdr:row>
      <xdr:rowOff>119064</xdr:rowOff>
    </xdr:from>
    <xdr:to>
      <xdr:col>35</xdr:col>
      <xdr:colOff>297656</xdr:colOff>
      <xdr:row>10</xdr:row>
      <xdr:rowOff>95251</xdr:rowOff>
    </xdr:to>
    <xdr:sp macro="" textlink="">
      <xdr:nvSpPr>
        <xdr:cNvPr id="4" name="四角形: 角を丸くする 3">
          <a:extLst>
            <a:ext uri="{FF2B5EF4-FFF2-40B4-BE49-F238E27FC236}">
              <a16:creationId xmlns:a16="http://schemas.microsoft.com/office/drawing/2014/main" id="{76B948B5-50E4-4FC8-9955-FE067A556C37}"/>
            </a:ext>
          </a:extLst>
        </xdr:cNvPr>
        <xdr:cNvSpPr/>
      </xdr:nvSpPr>
      <xdr:spPr>
        <a:xfrm>
          <a:off x="11358562" y="297658"/>
          <a:ext cx="3845719" cy="2595562"/>
        </a:xfrm>
        <a:prstGeom prst="round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ysClr val="windowText" lastClr="000000"/>
              </a:solidFill>
            </a:rPr>
            <a:t>このエクセルは、</a:t>
          </a:r>
          <a:endParaRPr kumimoji="1" lang="en-US" altLang="ja-JP" sz="2400">
            <a:solidFill>
              <a:sysClr val="windowText" lastClr="000000"/>
            </a:solidFill>
          </a:endParaRPr>
        </a:p>
        <a:p>
          <a:pPr algn="l"/>
          <a:r>
            <a:rPr kumimoji="1" lang="ja-JP" altLang="en-US" sz="2400">
              <a:solidFill>
                <a:sysClr val="windowText" lastClr="000000"/>
              </a:solidFill>
            </a:rPr>
            <a:t>変更申請・実績報告の際も使用しますので、年度末まで保存いただきますようお願いいたします。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47625</xdr:colOff>
      <xdr:row>15</xdr:row>
      <xdr:rowOff>9525</xdr:rowOff>
    </xdr:from>
    <xdr:to>
      <xdr:col>35</xdr:col>
      <xdr:colOff>95250</xdr:colOff>
      <xdr:row>29</xdr:row>
      <xdr:rowOff>19050</xdr:rowOff>
    </xdr:to>
    <xdr:grpSp>
      <xdr:nvGrpSpPr>
        <xdr:cNvPr id="2" name="グループ化 30">
          <a:extLst>
            <a:ext uri="{FF2B5EF4-FFF2-40B4-BE49-F238E27FC236}">
              <a16:creationId xmlns:a16="http://schemas.microsoft.com/office/drawing/2014/main" id="{514B1A58-33AC-4F6B-9243-731CAD541D95}"/>
            </a:ext>
          </a:extLst>
        </xdr:cNvPr>
        <xdr:cNvGrpSpPr>
          <a:grpSpLocks/>
        </xdr:cNvGrpSpPr>
      </xdr:nvGrpSpPr>
      <xdr:grpSpPr bwMode="auto">
        <a:xfrm>
          <a:off x="3286125" y="2743200"/>
          <a:ext cx="3476625" cy="2409825"/>
          <a:chOff x="3286125" y="2581275"/>
          <a:chExt cx="3477225" cy="2409825"/>
        </a:xfrm>
      </xdr:grpSpPr>
      <xdr:grpSp>
        <xdr:nvGrpSpPr>
          <xdr:cNvPr id="3" name="グループ化 29">
            <a:extLst>
              <a:ext uri="{FF2B5EF4-FFF2-40B4-BE49-F238E27FC236}">
                <a16:creationId xmlns:a16="http://schemas.microsoft.com/office/drawing/2014/main" id="{D0134E74-A319-48E4-94A7-C77EF97E6DB0}"/>
              </a:ext>
            </a:extLst>
          </xdr:cNvPr>
          <xdr:cNvGrpSpPr>
            <a:grpSpLocks/>
          </xdr:cNvGrpSpPr>
        </xdr:nvGrpSpPr>
        <xdr:grpSpPr bwMode="auto">
          <a:xfrm>
            <a:off x="3286125" y="2581275"/>
            <a:ext cx="3477225" cy="2409825"/>
            <a:chOff x="3286125" y="2581275"/>
            <a:chExt cx="3477225" cy="2409825"/>
          </a:xfrm>
        </xdr:grpSpPr>
        <xdr:sp macro="" textlink="">
          <xdr:nvSpPr>
            <xdr:cNvPr id="5" name="右中かっこ 4">
              <a:extLst>
                <a:ext uri="{FF2B5EF4-FFF2-40B4-BE49-F238E27FC236}">
                  <a16:creationId xmlns:a16="http://schemas.microsoft.com/office/drawing/2014/main" id="{ECFDCA9C-C7E6-474F-8748-DFBF64F3A77D}"/>
                </a:ext>
              </a:extLst>
            </xdr:cNvPr>
            <xdr:cNvSpPr/>
          </xdr:nvSpPr>
          <xdr:spPr>
            <a:xfrm>
              <a:off x="3286125" y="2581275"/>
              <a:ext cx="228639" cy="695325"/>
            </a:xfrm>
            <a:prstGeom prst="rightBrace">
              <a:avLst/>
            </a:prstGeom>
            <a:ln w="28575">
              <a:solidFill>
                <a:srgbClr val="1503FB"/>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6" name="右中かっこ 5">
              <a:extLst>
                <a:ext uri="{FF2B5EF4-FFF2-40B4-BE49-F238E27FC236}">
                  <a16:creationId xmlns:a16="http://schemas.microsoft.com/office/drawing/2014/main" id="{AC76C781-B10C-42FD-8B96-441784A4CFAC}"/>
                </a:ext>
              </a:extLst>
            </xdr:cNvPr>
            <xdr:cNvSpPr/>
          </xdr:nvSpPr>
          <xdr:spPr>
            <a:xfrm>
              <a:off x="3286125" y="4295775"/>
              <a:ext cx="228639" cy="695325"/>
            </a:xfrm>
            <a:prstGeom prst="rightBrace">
              <a:avLst/>
            </a:prstGeom>
            <a:ln w="28575">
              <a:solidFill>
                <a:srgbClr val="1503FB"/>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xnSp macro="">
          <xdr:nvCxnSpPr>
            <xdr:cNvPr id="7" name="直線コネクタ 6">
              <a:extLst>
                <a:ext uri="{FF2B5EF4-FFF2-40B4-BE49-F238E27FC236}">
                  <a16:creationId xmlns:a16="http://schemas.microsoft.com/office/drawing/2014/main" id="{D6EC1F06-1EA4-46D8-9C35-AB151F578693}"/>
                </a:ext>
              </a:extLst>
            </xdr:cNvPr>
            <xdr:cNvCxnSpPr/>
          </xdr:nvCxnSpPr>
          <xdr:spPr>
            <a:xfrm flipV="1">
              <a:off x="3590978" y="2933700"/>
              <a:ext cx="1867222" cy="0"/>
            </a:xfrm>
            <a:prstGeom prst="line">
              <a:avLst/>
            </a:prstGeom>
            <a:ln w="28575">
              <a:solidFill>
                <a:srgbClr val="1503FB"/>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C4AD8DA4-F9E1-4C43-9C72-B87ADD0306DC}"/>
                </a:ext>
              </a:extLst>
            </xdr:cNvPr>
            <xdr:cNvCxnSpPr/>
          </xdr:nvCxnSpPr>
          <xdr:spPr>
            <a:xfrm flipV="1">
              <a:off x="3590978" y="4638675"/>
              <a:ext cx="1867222" cy="0"/>
            </a:xfrm>
            <a:prstGeom prst="line">
              <a:avLst/>
            </a:prstGeom>
            <a:ln w="28575">
              <a:solidFill>
                <a:srgbClr val="1503FB"/>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a:extLst>
                <a:ext uri="{FF2B5EF4-FFF2-40B4-BE49-F238E27FC236}">
                  <a16:creationId xmlns:a16="http://schemas.microsoft.com/office/drawing/2014/main" id="{F408E356-1EBF-4F7C-98D9-C225B09BEE5F}"/>
                </a:ext>
              </a:extLst>
            </xdr:cNvPr>
            <xdr:cNvCxnSpPr/>
          </xdr:nvCxnSpPr>
          <xdr:spPr>
            <a:xfrm>
              <a:off x="5458200" y="2943225"/>
              <a:ext cx="0" cy="1695450"/>
            </a:xfrm>
            <a:prstGeom prst="line">
              <a:avLst/>
            </a:prstGeom>
            <a:ln w="28575">
              <a:solidFill>
                <a:srgbClr val="1503FB"/>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a:extLst>
                <a:ext uri="{FF2B5EF4-FFF2-40B4-BE49-F238E27FC236}">
                  <a16:creationId xmlns:a16="http://schemas.microsoft.com/office/drawing/2014/main" id="{7E56B511-396F-4DE2-8F9E-410A2B64263F}"/>
                </a:ext>
              </a:extLst>
            </xdr:cNvPr>
            <xdr:cNvCxnSpPr/>
          </xdr:nvCxnSpPr>
          <xdr:spPr>
            <a:xfrm>
              <a:off x="5467726" y="3448050"/>
              <a:ext cx="1295624" cy="0"/>
            </a:xfrm>
            <a:prstGeom prst="straightConnector1">
              <a:avLst/>
            </a:prstGeom>
            <a:ln w="28575">
              <a:solidFill>
                <a:srgbClr val="1503FB"/>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4" name="正方形/長方形 3">
            <a:extLst>
              <a:ext uri="{FF2B5EF4-FFF2-40B4-BE49-F238E27FC236}">
                <a16:creationId xmlns:a16="http://schemas.microsoft.com/office/drawing/2014/main" id="{90BCA984-8CC0-4455-A2A6-AD82750EE654}"/>
              </a:ext>
            </a:extLst>
          </xdr:cNvPr>
          <xdr:cNvSpPr/>
        </xdr:nvSpPr>
        <xdr:spPr>
          <a:xfrm>
            <a:off x="3514764" y="3219450"/>
            <a:ext cx="1848169" cy="111442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b="0">
                <a:solidFill>
                  <a:schemeClr val="tx1"/>
                </a:solidFill>
                <a:effectLst/>
                <a:latin typeface="+mn-lt"/>
                <a:ea typeface="+mn-ea"/>
                <a:cs typeface="+mn-cs"/>
              </a:rPr>
              <a:t>◎賃借料、共益費は</a:t>
            </a:r>
            <a:r>
              <a:rPr kumimoji="1" lang="ja-JP" altLang="en-US" sz="1000" b="0">
                <a:solidFill>
                  <a:schemeClr val="tx1"/>
                </a:solidFill>
                <a:effectLst/>
                <a:latin typeface="+mn-lt"/>
                <a:ea typeface="+mn-ea"/>
                <a:cs typeface="+mn-cs"/>
              </a:rPr>
              <a:t>、実支払額と日割り額のいずれか</a:t>
            </a:r>
            <a:r>
              <a:rPr kumimoji="1" lang="ja-JP" altLang="ja-JP" sz="1000" b="0">
                <a:solidFill>
                  <a:schemeClr val="tx1"/>
                </a:solidFill>
                <a:effectLst/>
                <a:latin typeface="+mn-lt"/>
                <a:ea typeface="+mn-ea"/>
                <a:cs typeface="+mn-cs"/>
              </a:rPr>
              <a:t>低い金額を、本人負担額は実支払額を用いる。</a:t>
            </a:r>
            <a:endParaRPr kumimoji="1" lang="en-US" altLang="ja-JP" sz="1000" b="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b="0">
                <a:solidFill>
                  <a:schemeClr val="tx1"/>
                </a:solidFill>
                <a:effectLst/>
                <a:latin typeface="+mn-lt"/>
                <a:ea typeface="+mn-ea"/>
                <a:cs typeface="+mn-cs"/>
              </a:rPr>
              <a:t>（礼金等は日割りしない。）</a:t>
            </a:r>
            <a:endParaRPr lang="ja-JP" altLang="ja-JP" sz="1000" b="0">
              <a:solidFill>
                <a:schemeClr val="tx1"/>
              </a:solidFill>
              <a:effectLst/>
            </a:endParaRPr>
          </a:p>
        </xdr:txBody>
      </xdr:sp>
    </xdr:grpSp>
    <xdr:clientData/>
  </xdr:twoCellAnchor>
  <xdr:twoCellAnchor>
    <xdr:from>
      <xdr:col>53</xdr:col>
      <xdr:colOff>133350</xdr:colOff>
      <xdr:row>0</xdr:row>
      <xdr:rowOff>47625</xdr:rowOff>
    </xdr:from>
    <xdr:to>
      <xdr:col>68</xdr:col>
      <xdr:colOff>152400</xdr:colOff>
      <xdr:row>6</xdr:row>
      <xdr:rowOff>104775</xdr:rowOff>
    </xdr:to>
    <xdr:sp macro="" textlink="">
      <xdr:nvSpPr>
        <xdr:cNvPr id="11" name="四角形: 角を丸くする 10">
          <a:extLst>
            <a:ext uri="{FF2B5EF4-FFF2-40B4-BE49-F238E27FC236}">
              <a16:creationId xmlns:a16="http://schemas.microsoft.com/office/drawing/2014/main" id="{7F16312C-77C7-49AF-9927-4736EA430858}"/>
            </a:ext>
          </a:extLst>
        </xdr:cNvPr>
        <xdr:cNvSpPr/>
      </xdr:nvSpPr>
      <xdr:spPr>
        <a:xfrm>
          <a:off x="10229850" y="47625"/>
          <a:ext cx="2914650" cy="1247775"/>
        </a:xfrm>
        <a:prstGeom prst="roundRect">
          <a:avLst/>
        </a:prstGeom>
        <a:solidFill>
          <a:schemeClr val="accent6">
            <a:lumMod val="40000"/>
            <a:lumOff val="60000"/>
          </a:schemeClr>
        </a:solidFill>
        <a:ln>
          <a:solidFill>
            <a:srgbClr val="F9CB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日割計算表を使用した場合は、申請時にこちらのご提出もお願い致します。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53</xdr:col>
      <xdr:colOff>179295</xdr:colOff>
      <xdr:row>1</xdr:row>
      <xdr:rowOff>100854</xdr:rowOff>
    </xdr:from>
    <xdr:to>
      <xdr:col>69</xdr:col>
      <xdr:colOff>12327</xdr:colOff>
      <xdr:row>7</xdr:row>
      <xdr:rowOff>149599</xdr:rowOff>
    </xdr:to>
    <xdr:sp macro="" textlink="">
      <xdr:nvSpPr>
        <xdr:cNvPr id="2" name="四角形: 角を丸くする 1">
          <a:extLst>
            <a:ext uri="{FF2B5EF4-FFF2-40B4-BE49-F238E27FC236}">
              <a16:creationId xmlns:a16="http://schemas.microsoft.com/office/drawing/2014/main" id="{E57D64D2-F486-430C-9604-E0BE8CAD96D3}"/>
            </a:ext>
          </a:extLst>
        </xdr:cNvPr>
        <xdr:cNvSpPr/>
      </xdr:nvSpPr>
      <xdr:spPr>
        <a:xfrm>
          <a:off x="10275795" y="268942"/>
          <a:ext cx="2914650" cy="1247775"/>
        </a:xfrm>
        <a:prstGeom prst="roundRect">
          <a:avLst/>
        </a:prstGeom>
        <a:solidFill>
          <a:srgbClr val="F79646">
            <a:lumMod val="40000"/>
            <a:lumOff val="60000"/>
          </a:srgbClr>
        </a:solidFill>
        <a:ln w="25400" cap="flat" cmpd="sng" algn="ctr">
          <a:solidFill>
            <a:srgbClr val="F9CB99"/>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日割計算表を使用した場合は、申請時にこちらのご提出もお願い致します。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326572</xdr:colOff>
      <xdr:row>2</xdr:row>
      <xdr:rowOff>81643</xdr:rowOff>
    </xdr:from>
    <xdr:to>
      <xdr:col>20</xdr:col>
      <xdr:colOff>204108</xdr:colOff>
      <xdr:row>12</xdr:row>
      <xdr:rowOff>312965</xdr:rowOff>
    </xdr:to>
    <xdr:sp macro="" textlink="">
      <xdr:nvSpPr>
        <xdr:cNvPr id="2" name="四角形: 角を丸くする 1">
          <a:extLst>
            <a:ext uri="{FF2B5EF4-FFF2-40B4-BE49-F238E27FC236}">
              <a16:creationId xmlns:a16="http://schemas.microsoft.com/office/drawing/2014/main" id="{D3988DB0-BBA2-423F-9807-0A96F54DEC2E}"/>
            </a:ext>
          </a:extLst>
        </xdr:cNvPr>
        <xdr:cNvSpPr/>
      </xdr:nvSpPr>
      <xdr:spPr>
        <a:xfrm>
          <a:off x="10110108" y="326572"/>
          <a:ext cx="6000750" cy="2721429"/>
        </a:xfrm>
        <a:prstGeom prst="roundRect">
          <a:avLst/>
        </a:prstGeom>
        <a:solidFill>
          <a:srgbClr val="F9F373"/>
        </a:solidFill>
        <a:ln>
          <a:solidFill>
            <a:srgbClr val="F9F37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rPr>
            <a:t>提出は紙媒体を郵送してください。</a:t>
          </a:r>
          <a:endParaRPr kumimoji="1" lang="en-US" altLang="ja-JP" sz="2400">
            <a:solidFill>
              <a:schemeClr val="tx1"/>
            </a:solidFill>
          </a:endParaRPr>
        </a:p>
        <a:p>
          <a:pPr algn="ctr"/>
          <a:r>
            <a:rPr kumimoji="1" lang="ja-JP" altLang="en-US" sz="2400" b="1" u="sng">
              <a:solidFill>
                <a:srgbClr val="FF0000"/>
              </a:solidFill>
            </a:rPr>
            <a:t>チェックシートも送付</a:t>
          </a:r>
          <a:r>
            <a:rPr kumimoji="1" lang="ja-JP" altLang="en-US" sz="2400">
              <a:solidFill>
                <a:schemeClr val="tx1"/>
              </a:solidFill>
            </a:rPr>
            <a:t>していただきますよう、お願い致します。</a:t>
          </a:r>
          <a:endParaRPr kumimoji="1" lang="en-US" altLang="ja-JP" sz="24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37</xdr:col>
      <xdr:colOff>134470</xdr:colOff>
      <xdr:row>54</xdr:row>
      <xdr:rowOff>134472</xdr:rowOff>
    </xdr:from>
    <xdr:to>
      <xdr:col>52</xdr:col>
      <xdr:colOff>74519</xdr:colOff>
      <xdr:row>63</xdr:row>
      <xdr:rowOff>182097</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7182970" y="10399060"/>
          <a:ext cx="4276725" cy="1762125"/>
        </a:xfrm>
        <a:prstGeom prst="roundRect">
          <a:avLst/>
        </a:prstGeom>
        <a:solidFill>
          <a:srgbClr val="FFFF00"/>
        </a:solidFill>
        <a:ln>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rgbClr val="FF0000"/>
              </a:solidFill>
            </a:rPr>
            <a:t>訂正すべき事項があった際に備え、金額や日付を未入力のままで代表印を押印したものもご提出くださいますようお願いいたします。</a:t>
          </a:r>
        </a:p>
      </xdr:txBody>
    </xdr:sp>
    <xdr:clientData/>
  </xdr:twoCellAnchor>
  <xdr:twoCellAnchor>
    <xdr:from>
      <xdr:col>37</xdr:col>
      <xdr:colOff>112059</xdr:colOff>
      <xdr:row>0</xdr:row>
      <xdr:rowOff>123265</xdr:rowOff>
    </xdr:from>
    <xdr:to>
      <xdr:col>53</xdr:col>
      <xdr:colOff>16249</xdr:colOff>
      <xdr:row>8</xdr:row>
      <xdr:rowOff>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7160559" y="123265"/>
          <a:ext cx="4933390" cy="140073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a:solidFill>
                <a:srgbClr val="FFFF00"/>
              </a:solidFill>
            </a:rPr>
            <a:t>本年度初めて</a:t>
          </a:r>
          <a:r>
            <a:rPr kumimoji="1" lang="ja-JP" altLang="en-US" sz="1600" b="1">
              <a:solidFill>
                <a:srgbClr val="FFFF00"/>
              </a:solidFill>
            </a:rPr>
            <a:t>この補助金を申請する園</a:t>
          </a:r>
          <a:r>
            <a:rPr kumimoji="1" lang="ja-JP" altLang="en-US" sz="1600" b="1"/>
            <a:t>は、この</a:t>
          </a:r>
          <a:r>
            <a:rPr kumimoji="1" lang="ja-JP" altLang="en-US" sz="1600" b="1">
              <a:solidFill>
                <a:srgbClr val="FFFF00"/>
              </a:solidFill>
            </a:rPr>
            <a:t>様式第１号</a:t>
          </a:r>
          <a:r>
            <a:rPr kumimoji="1" lang="ja-JP" altLang="en-US" sz="1600" b="1"/>
            <a:t>を提出していただきます。</a:t>
          </a:r>
          <a:endParaRPr kumimoji="1" lang="en-US" altLang="ja-JP" sz="16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190500</xdr:colOff>
      <xdr:row>40</xdr:row>
      <xdr:rowOff>100853</xdr:rowOff>
    </xdr:from>
    <xdr:to>
      <xdr:col>33</xdr:col>
      <xdr:colOff>365872</xdr:colOff>
      <xdr:row>47</xdr:row>
      <xdr:rowOff>137272</xdr:rowOff>
    </xdr:to>
    <xdr:sp macro="" textlink="">
      <xdr:nvSpPr>
        <xdr:cNvPr id="9" name="角丸四角形 8">
          <a:extLst>
            <a:ext uri="{FF2B5EF4-FFF2-40B4-BE49-F238E27FC236}">
              <a16:creationId xmlns:a16="http://schemas.microsoft.com/office/drawing/2014/main" id="{00000000-0008-0000-0500-000009000000}"/>
            </a:ext>
          </a:extLst>
        </xdr:cNvPr>
        <xdr:cNvSpPr/>
      </xdr:nvSpPr>
      <xdr:spPr>
        <a:xfrm>
          <a:off x="7754471" y="9962029"/>
          <a:ext cx="4276725" cy="1762125"/>
        </a:xfrm>
        <a:prstGeom prst="roundRect">
          <a:avLst/>
        </a:prstGeom>
        <a:solidFill>
          <a:srgbClr val="FFFF00"/>
        </a:solidFill>
        <a:ln>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rgbClr val="FF0000"/>
              </a:solidFill>
            </a:rPr>
            <a:t>訂正すべき事項があった際に備え、金額や日付を未入力のままで代表印を押印したものもご提出くださいますようお願いいたします。</a:t>
          </a:r>
        </a:p>
      </xdr:txBody>
    </xdr:sp>
    <xdr:clientData/>
  </xdr:twoCellAnchor>
  <xdr:twoCellAnchor>
    <xdr:from>
      <xdr:col>27</xdr:col>
      <xdr:colOff>123264</xdr:colOff>
      <xdr:row>0</xdr:row>
      <xdr:rowOff>179294</xdr:rowOff>
    </xdr:from>
    <xdr:to>
      <xdr:col>35</xdr:col>
      <xdr:colOff>156883</xdr:colOff>
      <xdr:row>16</xdr:row>
      <xdr:rowOff>78441</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7687235" y="179294"/>
          <a:ext cx="5502089" cy="384361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t>この様式は、概算払いを受けたい園のみご提出ください。</a:t>
          </a:r>
          <a:endParaRPr kumimoji="1" lang="en-US" altLang="ja-JP" sz="1600" b="1"/>
        </a:p>
        <a:p>
          <a:pPr algn="l"/>
          <a:r>
            <a:rPr kumimoji="1" lang="ja-JP" altLang="en-US" sz="1600" b="1">
              <a:solidFill>
                <a:srgbClr val="FFFF00"/>
              </a:solidFill>
            </a:rPr>
            <a:t>（年度終了後の確定払いをご希望の園は提出不要です。）</a:t>
          </a:r>
          <a:endParaRPr kumimoji="1" lang="en-US" altLang="ja-JP" sz="1600" b="1">
            <a:solidFill>
              <a:srgbClr val="FFFF00"/>
            </a:solidFill>
          </a:endParaRPr>
        </a:p>
        <a:p>
          <a:pPr algn="l"/>
          <a:endParaRPr kumimoji="1" lang="en-US" altLang="ja-JP" sz="1400" b="1">
            <a:solidFill>
              <a:srgbClr val="FFFF00"/>
            </a:solidFill>
          </a:endParaRPr>
        </a:p>
        <a:p>
          <a:pPr algn="l"/>
          <a:r>
            <a:rPr kumimoji="1" lang="en-US" altLang="ja-JP" sz="1400" b="1" u="sng">
              <a:solidFill>
                <a:schemeClr val="bg1"/>
              </a:solidFill>
            </a:rPr>
            <a:t>※</a:t>
          </a:r>
          <a:r>
            <a:rPr kumimoji="1" lang="ja-JP" altLang="en-US" sz="1400" b="1" u="sng">
              <a:solidFill>
                <a:schemeClr val="bg1"/>
              </a:solidFill>
            </a:rPr>
            <a:t>第１四半期分の請求書は７月１日付でご提出いただくため、その時期に法人所在地、法人名、代表者職氏名が変更になる可能性がある場合は、変更になる可能性がある事項を空欄でご提出をお願いいたします。（</a:t>
          </a:r>
          <a:r>
            <a:rPr kumimoji="1" lang="ja-JP" altLang="en-US" sz="1400" b="1" u="none">
              <a:solidFill>
                <a:schemeClr val="bg1"/>
              </a:solidFill>
            </a:rPr>
            <a:t>押印は必要です。）</a:t>
          </a:r>
          <a:endParaRPr kumimoji="1" lang="en-US" altLang="ja-JP" sz="1400" b="1" u="none">
            <a:solidFill>
              <a:schemeClr val="bg1"/>
            </a:solidFill>
          </a:endParaRPr>
        </a:p>
        <a:p>
          <a:pPr algn="l"/>
          <a:endParaRPr kumimoji="1" lang="en-US" altLang="ja-JP" sz="1400" b="1" u="none">
            <a:solidFill>
              <a:schemeClr val="bg1"/>
            </a:solidFill>
          </a:endParaRPr>
        </a:p>
        <a:p>
          <a:pPr algn="l"/>
          <a:endParaRPr kumimoji="1" lang="en-US" altLang="ja-JP" sz="1400" b="1" u="none">
            <a:solidFill>
              <a:schemeClr val="bg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000" b="1" u="sng">
              <a:solidFill>
                <a:srgbClr val="FFFF00"/>
              </a:solidFill>
              <a:effectLst/>
              <a:latin typeface="+mn-lt"/>
              <a:ea typeface="+mn-ea"/>
              <a:cs typeface="+mn-cs"/>
            </a:rPr>
            <a:t>補助金事務の委任状を提出している法人様につきましては、委任先の情報を記入してください。</a:t>
          </a:r>
          <a:endParaRPr lang="ja-JP" altLang="ja-JP" sz="2000" b="1" u="sng">
            <a:solidFill>
              <a:srgbClr val="FFFF00"/>
            </a:solidFill>
            <a:effectLst/>
          </a:endParaRPr>
        </a:p>
        <a:p>
          <a:pPr algn="l"/>
          <a:endParaRPr kumimoji="1" lang="en-US" altLang="ja-JP" sz="1400" b="1" u="none">
            <a:solidFill>
              <a:schemeClr val="bg1"/>
            </a:solidFill>
          </a:endParaRPr>
        </a:p>
      </xdr:txBody>
    </xdr:sp>
    <xdr:clientData/>
  </xdr:twoCellAnchor>
  <xdr:twoCellAnchor>
    <xdr:from>
      <xdr:col>38</xdr:col>
      <xdr:colOff>224118</xdr:colOff>
      <xdr:row>1</xdr:row>
      <xdr:rowOff>78441</xdr:rowOff>
    </xdr:from>
    <xdr:to>
      <xdr:col>46</xdr:col>
      <xdr:colOff>190501</xdr:colOff>
      <xdr:row>13</xdr:row>
      <xdr:rowOff>145676</xdr:rowOff>
    </xdr:to>
    <xdr:sp macro="" textlink="">
      <xdr:nvSpPr>
        <xdr:cNvPr id="2" name="四角形: 角を丸くする 1">
          <a:extLst>
            <a:ext uri="{FF2B5EF4-FFF2-40B4-BE49-F238E27FC236}">
              <a16:creationId xmlns:a16="http://schemas.microsoft.com/office/drawing/2014/main" id="{FF286C21-838C-43BB-B865-C8AF23A3149D}"/>
            </a:ext>
          </a:extLst>
        </xdr:cNvPr>
        <xdr:cNvSpPr/>
      </xdr:nvSpPr>
      <xdr:spPr>
        <a:xfrm>
          <a:off x="14623677" y="324970"/>
          <a:ext cx="5434853" cy="3025588"/>
        </a:xfrm>
        <a:prstGeom prst="round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400">
              <a:solidFill>
                <a:sysClr val="windowText" lastClr="000000"/>
              </a:solidFill>
            </a:rPr>
            <a:t>提出不要</a:t>
          </a:r>
        </a:p>
      </xdr:txBody>
    </xdr:sp>
    <xdr:clientData/>
  </xdr:twoCellAnchor>
  <xdr:twoCellAnchor>
    <xdr:from>
      <xdr:col>4</xdr:col>
      <xdr:colOff>168088</xdr:colOff>
      <xdr:row>6</xdr:row>
      <xdr:rowOff>179294</xdr:rowOff>
    </xdr:from>
    <xdr:to>
      <xdr:col>20</xdr:col>
      <xdr:colOff>212912</xdr:colOff>
      <xdr:row>18</xdr:row>
      <xdr:rowOff>22413</xdr:rowOff>
    </xdr:to>
    <xdr:sp macro="" textlink="">
      <xdr:nvSpPr>
        <xdr:cNvPr id="3" name="四角形: 角を丸くする 2">
          <a:extLst>
            <a:ext uri="{FF2B5EF4-FFF2-40B4-BE49-F238E27FC236}">
              <a16:creationId xmlns:a16="http://schemas.microsoft.com/office/drawing/2014/main" id="{F06629E7-9904-4CA4-95F7-0986FA1902A4}"/>
            </a:ext>
          </a:extLst>
        </xdr:cNvPr>
        <xdr:cNvSpPr/>
      </xdr:nvSpPr>
      <xdr:spPr>
        <a:xfrm>
          <a:off x="1288676" y="1658470"/>
          <a:ext cx="4527177" cy="2801472"/>
        </a:xfrm>
        <a:prstGeom prst="roundRect">
          <a:avLst/>
        </a:prstGeom>
        <a:solidFill>
          <a:srgbClr val="F9CB99"/>
        </a:solidFill>
        <a:ln>
          <a:solidFill>
            <a:srgbClr val="F9CB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chemeClr val="tx1"/>
              </a:solidFill>
            </a:rPr>
            <a:t>概算払いの園のみ提出</a:t>
          </a:r>
          <a:endParaRPr kumimoji="1" lang="en-US" altLang="ja-JP" sz="3200">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37</xdr:col>
      <xdr:colOff>168088</xdr:colOff>
      <xdr:row>54</xdr:row>
      <xdr:rowOff>134471</xdr:rowOff>
    </xdr:from>
    <xdr:to>
      <xdr:col>52</xdr:col>
      <xdr:colOff>108137</xdr:colOff>
      <xdr:row>63</xdr:row>
      <xdr:rowOff>182096</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7216588" y="10589559"/>
          <a:ext cx="4276725" cy="1762125"/>
        </a:xfrm>
        <a:prstGeom prst="roundRect">
          <a:avLst/>
        </a:prstGeom>
        <a:solidFill>
          <a:srgbClr val="FFFF00"/>
        </a:solidFill>
        <a:ln>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rgbClr val="FF0000"/>
              </a:solidFill>
            </a:rPr>
            <a:t>訂正すべき事項があった際に備え、金額や日付を未入力のままで代表印を押印したものもご提出くださいますようお願いいたします。</a:t>
          </a:r>
        </a:p>
      </xdr:txBody>
    </xdr:sp>
    <xdr:clientData/>
  </xdr:twoCellAnchor>
  <xdr:twoCellAnchor>
    <xdr:from>
      <xdr:col>37</xdr:col>
      <xdr:colOff>134470</xdr:colOff>
      <xdr:row>4</xdr:row>
      <xdr:rowOff>56030</xdr:rowOff>
    </xdr:from>
    <xdr:to>
      <xdr:col>52</xdr:col>
      <xdr:colOff>360269</xdr:colOff>
      <xdr:row>15</xdr:row>
      <xdr:rowOff>100854</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7182970" y="818030"/>
          <a:ext cx="4562475" cy="21403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latin typeface="+mn-ea"/>
              <a:ea typeface="+mn-ea"/>
            </a:rPr>
            <a:t>この様式は、該当年度において、</a:t>
          </a:r>
          <a:r>
            <a:rPr kumimoji="1" lang="ja-JP" altLang="en-US" sz="1600" b="1">
              <a:solidFill>
                <a:srgbClr val="FFFF00"/>
              </a:solidFill>
              <a:latin typeface="+mn-ea"/>
              <a:ea typeface="+mn-ea"/>
            </a:rPr>
            <a:t>すで決定されている金額が変更になる場合に使用</a:t>
          </a:r>
          <a:r>
            <a:rPr kumimoji="1" lang="ja-JP" altLang="en-US" sz="1600" b="1">
              <a:latin typeface="+mn-ea"/>
              <a:ea typeface="+mn-ea"/>
            </a:rPr>
            <a:t>します。</a:t>
          </a:r>
          <a:endParaRPr kumimoji="1" lang="en-US" altLang="ja-JP" sz="1600" b="1">
            <a:latin typeface="+mn-ea"/>
            <a:ea typeface="+mn-ea"/>
          </a:endParaRPr>
        </a:p>
        <a:p>
          <a:pPr algn="l"/>
          <a:r>
            <a:rPr kumimoji="1" lang="en-US" altLang="ja-JP" sz="1600" b="1">
              <a:latin typeface="+mn-ea"/>
              <a:ea typeface="+mn-ea"/>
            </a:rPr>
            <a:t>【</a:t>
          </a:r>
          <a:r>
            <a:rPr kumimoji="1" lang="ja-JP" altLang="en-US" sz="1600" b="1">
              <a:latin typeface="+mn-ea"/>
              <a:ea typeface="+mn-ea"/>
            </a:rPr>
            <a:t>対象者の追加、減少、転居等の場合に使用</a:t>
          </a:r>
          <a:r>
            <a:rPr kumimoji="1" lang="en-US" altLang="ja-JP" sz="1600" b="1">
              <a:latin typeface="+mn-ea"/>
              <a:ea typeface="+mn-ea"/>
            </a:rPr>
            <a:t>】</a:t>
          </a:r>
        </a:p>
        <a:p>
          <a:pPr algn="l"/>
          <a:endParaRPr kumimoji="1" lang="en-US" altLang="ja-JP" sz="1600" b="1">
            <a:latin typeface="+mn-ea"/>
            <a:ea typeface="+mn-ea"/>
          </a:endParaRPr>
        </a:p>
        <a:p>
          <a:pPr algn="l"/>
          <a:r>
            <a:rPr kumimoji="1" lang="en-US" altLang="ja-JP" sz="1600" b="1">
              <a:latin typeface="+mn-ea"/>
              <a:ea typeface="+mn-ea"/>
            </a:rPr>
            <a:t>※</a:t>
          </a:r>
          <a:r>
            <a:rPr kumimoji="1" lang="ja-JP" altLang="en-US" sz="1600" b="1" u="sng">
              <a:solidFill>
                <a:srgbClr val="FFFF00"/>
              </a:solidFill>
              <a:latin typeface="+mn-ea"/>
              <a:ea typeface="+mn-ea"/>
            </a:rPr>
            <a:t>該当年度における初めての申請の場合は提出の必要はありません。</a:t>
          </a:r>
        </a:p>
      </xdr:txBody>
    </xdr:sp>
    <xdr:clientData/>
  </xdr:twoCellAnchor>
  <xdr:twoCellAnchor>
    <xdr:from>
      <xdr:col>37</xdr:col>
      <xdr:colOff>118782</xdr:colOff>
      <xdr:row>0</xdr:row>
      <xdr:rowOff>141195</xdr:rowOff>
    </xdr:from>
    <xdr:to>
      <xdr:col>52</xdr:col>
      <xdr:colOff>344581</xdr:colOff>
      <xdr:row>3</xdr:row>
      <xdr:rowOff>145677</xdr:rowOff>
    </xdr:to>
    <xdr:sp macro="" textlink="">
      <xdr:nvSpPr>
        <xdr:cNvPr id="5" name="角丸四角形 3">
          <a:extLst>
            <a:ext uri="{FF2B5EF4-FFF2-40B4-BE49-F238E27FC236}">
              <a16:creationId xmlns:a16="http://schemas.microsoft.com/office/drawing/2014/main" id="{9FA28EB2-E428-43BC-B9EF-4FCB3CC6E275}"/>
            </a:ext>
          </a:extLst>
        </xdr:cNvPr>
        <xdr:cNvSpPr/>
      </xdr:nvSpPr>
      <xdr:spPr>
        <a:xfrm>
          <a:off x="7167282" y="141195"/>
          <a:ext cx="4562475" cy="57598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latin typeface="+mn-ea"/>
              <a:ea typeface="+mn-ea"/>
            </a:rPr>
            <a:t>右上の日付は空欄でお願いします。</a:t>
          </a:r>
          <a:endParaRPr kumimoji="1" lang="ja-JP" altLang="en-US" sz="1600" b="1" u="sng">
            <a:solidFill>
              <a:srgbClr val="FFFF00"/>
            </a:solidFill>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8251;&#24188;&#20445;&#36939;&#21942;&#35506;&#20491;&#20154;&#29992;\&#20633;&#24536;&#3768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18_&#12371;&#12393;&#12418;&#26410;&#26469;&#23616;\18105000_&#12371;&#12393;&#12418;&#26410;&#26469;&#23616;&#12371;&#12393;&#12418;&#26410;&#26469;&#37096;&#24188;&#20445;&#36939;&#21942;&#35506;\&#9670;100%20&#9678;&#20849;&#26377;&#12501;&#12457;&#12523;&#12480;&#65288;&#20445;&#32946;&#25903;&#25588;&#35506;&#12289;&#20445;&#32946;&#36939;&#21942;&#35506;&#12289;&#21508;&#21306;&#12371;&#12393;&#12418;&#23478;&#24237;&#35506;&#65289;\&#9733;&#9733;&#9312;&#27665;&#38291;&#20445;&#32946;&#22290;&#31561;&#21517;&#31807;&#12289;&#9313;&#20844;&#31435;&#20445;&#32946;&#25152;&#21517;&#31807;&#12289;&#9314;&#22290;&#25968;&#12289;&#9315;&#35469;&#21487;&#22806;&#21517;&#31807;&#12289;&#9316;&#27665;&#20445;&#21332;&#21152;&#30431;&#22290;&#12394;&#12393;&#9733;&#9733;\09&#20445;&#32946;&#20418;\20%20&#35469;&#21487;&#22806;&#20445;&#32946;&#26045;&#35373;&#38306;&#20418;\&#9733;&#35469;&#21487;&#22806;&#12539;&#12523;&#12540;&#12512;&#19968;&#35239;&#12288;&#12521;&#12505;&#12523;\27\&#9734;&#9734;27&#20445;&#32946;&#65433;&#65392;&#65425;&#12539;&#35469;&#21487;&#22806;&#32207;&#25324;&#19968;&#35239;&#9734;&#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09&#20445;&#32946;&#20418;\&#8251;&#21508;&#20418;&#21729;\&#28193;&#37096;&#30001;&#20339;&#12501;&#12457;&#12523;&#12480;\&#20445;&#32946;&#22763;&#37197;&#32622;&#22522;&#28310;&#35036;&#21161;&#37329;\&#20445;&#32946;&#22763;&#37197;&#32622;&#22522;&#28310;&#35036;&#21161;&#37329;\1&#35036;&#21161;&#37329;&#20132;&#20184;(vlookup)\23&#20445;&#32946;&#22763;&#31561;&#37197;&#32622;&#22522;&#28310;&#35036;&#21161;&#3732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8251;&#24188;&#20445;&#36939;&#21942;&#35506;&#20491;&#20154;&#29992;\28%20&#27665;&#38291;&#20445;&#32946;&#22290;&#31561;&#21517;&#31807;%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ョートカット"/>
      <sheetName val="ToDo"/>
      <sheetName val="修学資金ToDo"/>
      <sheetName val="会計検査Todo"/>
      <sheetName val="新規メモ"/>
      <sheetName val="机上連絡先"/>
      <sheetName val="来年度"/>
      <sheetName val="280401_6対1→5対1"/>
      <sheetName val="２７加配一人追加"/>
      <sheetName val="引き継ぎ構成"/>
      <sheetName val="連絡先"/>
      <sheetName val="28末-29当初"/>
      <sheetName val="照会対応関係【担当分】"/>
      <sheetName val="29末-30当初"/>
      <sheetName val="改善"/>
      <sheetName val="年度末対策 (2)"/>
      <sheetName val="H28園連絡先等"/>
      <sheetName val="園別備忘録"/>
      <sheetName val="業務知識"/>
      <sheetName val="各園の提出物管理"/>
      <sheetName val="280720市町村保育状況調査票"/>
      <sheetName val="民間障害児数及び配置保育士数"/>
      <sheetName val="交付決定内訳一覧"/>
      <sheetName val="技系"/>
      <sheetName val="貼付用"/>
      <sheetName val="28保育士数、正規非正規の割合"/>
      <sheetName val="29保育士数、正規非正規の割合"/>
      <sheetName val="27保育士数、正規非正規の割合"/>
      <sheetName val="28年4月時点の年齢別入所者と配置"/>
      <sheetName val="千葉市が不公平な扱いを受けている補助金（障害児保育費）根拠"/>
      <sheetName val="要件緩和の理解"/>
      <sheetName val="リスト"/>
      <sheetName val="旅費"/>
      <sheetName val="修学資金裁量免除計算"/>
      <sheetName val="歳入の調定方法"/>
      <sheetName val="修学資金"/>
      <sheetName val="27-29_常勤保育士数の割合 "/>
      <sheetName val="地域型園長年齢"/>
      <sheetName val="Sheet1"/>
      <sheetName val="メールボックス"/>
      <sheetName val="各園情報(30)"/>
      <sheetName val="机上連絡先29"/>
      <sheetName val="連絡先2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4">
          <cell r="B4" t="str">
            <v>01_全般</v>
          </cell>
          <cell r="C4" t="str">
            <v>01_知識</v>
          </cell>
          <cell r="F4" t="str">
            <v>01_ワード</v>
          </cell>
          <cell r="G4" t="str">
            <v>01_関数</v>
          </cell>
        </row>
        <row r="5">
          <cell r="B5" t="str">
            <v>02_配置基準</v>
          </cell>
          <cell r="C5" t="str">
            <v>02_進め方</v>
          </cell>
          <cell r="F5" t="str">
            <v>02_エクセル</v>
          </cell>
          <cell r="G5" t="str">
            <v>02_短縮</v>
          </cell>
        </row>
        <row r="6">
          <cell r="B6" t="str">
            <v>04_処遇改善等加算(基礎分)</v>
          </cell>
          <cell r="C6" t="str">
            <v>03_注意事項</v>
          </cell>
          <cell r="F6" t="str">
            <v>03_PC機能</v>
          </cell>
          <cell r="G6" t="str">
            <v>03_方法・知識</v>
          </cell>
        </row>
        <row r="7">
          <cell r="B7" t="str">
            <v>05_要件緩和</v>
          </cell>
          <cell r="C7" t="str">
            <v>04_連絡</v>
          </cell>
          <cell r="F7" t="str">
            <v>04_outlook</v>
          </cell>
          <cell r="G7">
            <v>0</v>
          </cell>
        </row>
        <row r="8">
          <cell r="B8" t="str">
            <v>08_文書管理</v>
          </cell>
          <cell r="C8" t="str">
            <v>05_人</v>
          </cell>
          <cell r="F8">
            <v>0</v>
          </cell>
          <cell r="G8">
            <v>0</v>
          </cell>
        </row>
        <row r="9">
          <cell r="B9" t="str">
            <v>09_財務</v>
          </cell>
          <cell r="C9" t="str">
            <v>06_改善事項</v>
          </cell>
        </row>
        <row r="10">
          <cell r="B10" t="str">
            <v>11_施設運営費</v>
          </cell>
          <cell r="C10" t="str">
            <v>07_検討</v>
          </cell>
        </row>
        <row r="11">
          <cell r="B11" t="str">
            <v>12_委託費・加算・給付費・小規模</v>
          </cell>
          <cell r="C11" t="str">
            <v>08_用語集</v>
          </cell>
        </row>
        <row r="12">
          <cell r="B12" t="str">
            <v>13_管外</v>
          </cell>
          <cell r="C12">
            <v>0</v>
          </cell>
        </row>
        <row r="13">
          <cell r="B13" t="str">
            <v>14_修学資金貸付等</v>
          </cell>
          <cell r="C13">
            <v>0</v>
          </cell>
        </row>
        <row r="14">
          <cell r="B14">
            <v>0</v>
          </cell>
          <cell r="C14">
            <v>0</v>
          </cell>
        </row>
        <row r="15">
          <cell r="B15" t="str">
            <v>03_子ども・子育て</v>
          </cell>
          <cell r="C15">
            <v>0</v>
          </cell>
          <cell r="F15" t="str">
            <v>01_中央区</v>
          </cell>
        </row>
        <row r="16">
          <cell r="B16" t="str">
            <v>03-1_利用者支援</v>
          </cell>
          <cell r="F16" t="str">
            <v>02_花見川区</v>
          </cell>
        </row>
        <row r="17">
          <cell r="B17" t="str">
            <v>03-2_延長保育</v>
          </cell>
          <cell r="F17" t="str">
            <v>03_稲毛区</v>
          </cell>
        </row>
        <row r="18">
          <cell r="B18" t="str">
            <v>03-3_実費徴収</v>
          </cell>
          <cell r="F18" t="str">
            <v>04_若葉区</v>
          </cell>
        </row>
        <row r="19">
          <cell r="B19" t="str">
            <v>03-4_多様な事業者参入</v>
          </cell>
          <cell r="F19" t="str">
            <v>05_緑区</v>
          </cell>
        </row>
        <row r="20">
          <cell r="B20" t="str">
            <v>03-5_放課後児童健全育成事業</v>
          </cell>
          <cell r="F20" t="str">
            <v>06_美浜区</v>
          </cell>
        </row>
        <row r="21">
          <cell r="B21" t="str">
            <v>03-6_子育て短期支援事業</v>
          </cell>
        </row>
        <row r="22">
          <cell r="B22" t="str">
            <v>03-7_乳児家庭全戸訪問事業</v>
          </cell>
        </row>
        <row r="23">
          <cell r="B23" t="str">
            <v>03-8_養育支援訪問事業</v>
          </cell>
        </row>
        <row r="24">
          <cell r="B24" t="str">
            <v>03-9_子どもを守る地域ネットワーク機能強化</v>
          </cell>
        </row>
        <row r="25">
          <cell r="B25" t="str">
            <v>03-10_地域子育て支援拠点事業</v>
          </cell>
        </row>
        <row r="26">
          <cell r="B26" t="str">
            <v>03-11_一時預かり</v>
          </cell>
        </row>
        <row r="27">
          <cell r="B27" t="str">
            <v>03-12_病児保育</v>
          </cell>
        </row>
        <row r="28">
          <cell r="B28" t="str">
            <v>03-13_ファミリー・サポート・センター</v>
          </cell>
        </row>
        <row r="29">
          <cell r="B29" t="str">
            <v>31_先取りプロジェクト</v>
          </cell>
        </row>
        <row r="30">
          <cell r="B30" t="str">
            <v>91_保育料</v>
          </cell>
        </row>
        <row r="31">
          <cell r="B31" t="str">
            <v>99_その他</v>
          </cell>
        </row>
      </sheetData>
      <sheetData sheetId="32"/>
      <sheetData sheetId="33"/>
      <sheetData sheetId="34"/>
      <sheetData sheetId="35"/>
      <sheetData sheetId="36"/>
      <sheetData sheetId="37"/>
      <sheetData sheetId="38"/>
      <sheetData sheetId="39"/>
      <sheetData sheetId="40"/>
      <sheetData sheetId="41" refreshError="1"/>
      <sheetData sheetId="4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新基本データ"/>
      <sheetName val="事業所内含む認可外一覧 (1月)  "/>
      <sheetName val="事業所内含む認可外一覧 (12月)  "/>
      <sheetName val="事業所内含む認可外一覧 (11月)"/>
      <sheetName val="先Ｐとルーム一覧"/>
      <sheetName val="事業所内含む認可外一覧 (9月) "/>
      <sheetName val="ルーム保育料HP用"/>
      <sheetName val="最新基本データ (５月)"/>
      <sheetName val="先Ｐとルーム一覧 (2)"/>
      <sheetName val="事業所内含む認可外一覧"/>
      <sheetName val="事業所内含む認可外一覧 (7月)"/>
    </sheetNames>
    <sheetDataSet>
      <sheetData sheetId="0">
        <row r="1">
          <cell r="A1" t="str">
            <v>平成27年度　千葉市保育ルーム認定施設一覧</v>
          </cell>
        </row>
        <row r="5">
          <cell r="A5">
            <v>1</v>
          </cell>
          <cell r="B5" t="str">
            <v>かるがも保育園蘇我園</v>
          </cell>
          <cell r="C5" t="str">
            <v>260-0842</v>
          </cell>
          <cell r="D5" t="str">
            <v>中央区南町2-6-10 初芝ﾋﾞﾙ101</v>
          </cell>
          <cell r="E5" t="str">
            <v>丸　恵美</v>
          </cell>
          <cell r="F5" t="str">
            <v>261-8349</v>
          </cell>
          <cell r="G5" t="str">
            <v>261-8349</v>
          </cell>
          <cell r="H5" t="str">
            <v>rnqsc985@ybb.ne.jp</v>
          </cell>
          <cell r="I5">
            <v>37653</v>
          </cell>
          <cell r="J5" t="str">
            <v>1・2F</v>
          </cell>
          <cell r="K5">
            <v>77.33</v>
          </cell>
          <cell r="L5">
            <v>45</v>
          </cell>
          <cell r="M5">
            <v>45</v>
          </cell>
          <cell r="N5" t="str">
            <v>7:00～20:00</v>
          </cell>
          <cell r="O5" t="str">
            <v>51,500～74,300円</v>
          </cell>
          <cell r="P5">
            <v>53300</v>
          </cell>
          <cell r="Q5">
            <v>43000</v>
          </cell>
          <cell r="R5">
            <v>43000</v>
          </cell>
          <cell r="S5">
            <v>44500</v>
          </cell>
          <cell r="T5">
            <v>44500</v>
          </cell>
          <cell r="U5">
            <v>44500</v>
          </cell>
          <cell r="V5">
            <v>74300</v>
          </cell>
          <cell r="W5">
            <v>64000</v>
          </cell>
          <cell r="X5">
            <v>64000</v>
          </cell>
          <cell r="Y5">
            <v>51500</v>
          </cell>
          <cell r="Z5">
            <v>51500</v>
          </cell>
          <cell r="AA5">
            <v>51500</v>
          </cell>
          <cell r="AB5" t="str">
            <v>上の子・1万円引</v>
          </cell>
          <cell r="AC5">
            <v>21000</v>
          </cell>
          <cell r="AD5" t="str">
            <v>施設調理</v>
          </cell>
          <cell r="AE5" t="str">
            <v>○</v>
          </cell>
          <cell r="AF5" t="str">
            <v>○</v>
          </cell>
          <cell r="AG5" t="str">
            <v>株式会社</v>
          </cell>
          <cell r="AH5" t="str">
            <v>株式会社　かるがも</v>
          </cell>
          <cell r="AI5" t="str">
            <v>四街道市四街道1-5-5</v>
          </cell>
          <cell r="AJ5" t="str">
            <v>代表取締役　目片智恵美</v>
          </cell>
          <cell r="AK5" t="str">
            <v>株式会社　かるがも</v>
          </cell>
          <cell r="AL5" t="str">
            <v>四街道市四街道1-5-5</v>
          </cell>
          <cell r="AM5" t="str">
            <v>代表取締役　目片智恵美</v>
          </cell>
        </row>
        <row r="6">
          <cell r="A6">
            <v>2</v>
          </cell>
          <cell r="B6" t="str">
            <v>キッズ・ガーデン千葉中央園</v>
          </cell>
          <cell r="C6" t="str">
            <v>260-0013</v>
          </cell>
          <cell r="D6" t="str">
            <v>中央区中央3-13-1 富士屋ﾋﾞﾙ2F</v>
          </cell>
          <cell r="E6" t="str">
            <v>井手　健二郎</v>
          </cell>
          <cell r="F6" t="str">
            <v>202-3888</v>
          </cell>
          <cell r="G6" t="str">
            <v>202-3888</v>
          </cell>
          <cell r="H6" t="str">
            <v>ide@kids-garden.co.jp</v>
          </cell>
          <cell r="I6">
            <v>36220</v>
          </cell>
          <cell r="J6" t="str">
            <v>2F</v>
          </cell>
          <cell r="K6">
            <v>50.17</v>
          </cell>
          <cell r="L6">
            <v>30</v>
          </cell>
          <cell r="M6">
            <v>30</v>
          </cell>
          <cell r="N6" t="str">
            <v>7:00～19:30</v>
          </cell>
          <cell r="O6" t="str">
            <v>52,150～56,950円</v>
          </cell>
          <cell r="P6">
            <v>51950</v>
          </cell>
          <cell r="Q6">
            <v>51950</v>
          </cell>
          <cell r="R6">
            <v>51950</v>
          </cell>
          <cell r="S6">
            <v>47150</v>
          </cell>
          <cell r="T6">
            <v>47150</v>
          </cell>
          <cell r="U6">
            <v>47150</v>
          </cell>
          <cell r="V6">
            <v>56950</v>
          </cell>
          <cell r="W6">
            <v>56950</v>
          </cell>
          <cell r="X6">
            <v>56950</v>
          </cell>
          <cell r="Y6">
            <v>52150</v>
          </cell>
          <cell r="Z6">
            <v>52150</v>
          </cell>
          <cell r="AA6">
            <v>52150</v>
          </cell>
          <cell r="AB6" t="str">
            <v>上の子・半額</v>
          </cell>
          <cell r="AC6">
            <v>0</v>
          </cell>
          <cell r="AD6" t="str">
            <v>外部委託</v>
          </cell>
          <cell r="AE6" t="str">
            <v>×</v>
          </cell>
          <cell r="AF6" t="str">
            <v>○</v>
          </cell>
          <cell r="AG6" t="str">
            <v>株式会社</v>
          </cell>
          <cell r="AH6" t="str">
            <v>(株)生活設計</v>
          </cell>
          <cell r="AI6" t="str">
            <v>八千代市勝田1247-6</v>
          </cell>
          <cell r="AJ6" t="str">
            <v>代表取締役　井手　健二郎</v>
          </cell>
          <cell r="AK6" t="str">
            <v>(株)生活設計</v>
          </cell>
          <cell r="AL6" t="str">
            <v>八千代市勝田1247-6</v>
          </cell>
          <cell r="AM6" t="str">
            <v>代表取締役　井手　健二郎</v>
          </cell>
        </row>
        <row r="7">
          <cell r="A7">
            <v>3</v>
          </cell>
          <cell r="B7" t="str">
            <v>こどもハウスいるか</v>
          </cell>
          <cell r="C7" t="str">
            <v>260-0012</v>
          </cell>
          <cell r="D7" t="str">
            <v>中央区本町1-5-3</v>
          </cell>
          <cell r="E7" t="str">
            <v>島田　和典</v>
          </cell>
          <cell r="F7" t="str">
            <v>224-7171</v>
          </cell>
          <cell r="G7" t="str">
            <v>224-7179</v>
          </cell>
          <cell r="H7" t="str">
            <v>なし</v>
          </cell>
          <cell r="I7">
            <v>38534</v>
          </cell>
          <cell r="J7" t="str">
            <v>1F</v>
          </cell>
          <cell r="K7">
            <v>51.48</v>
          </cell>
          <cell r="L7">
            <v>31</v>
          </cell>
          <cell r="M7">
            <v>31</v>
          </cell>
          <cell r="N7" t="str">
            <v>6:00～23:00</v>
          </cell>
          <cell r="O7" t="str">
            <v>34,000～49,000円</v>
          </cell>
          <cell r="P7">
            <v>37000</v>
          </cell>
          <cell r="Q7">
            <v>35000</v>
          </cell>
          <cell r="R7">
            <v>30000</v>
          </cell>
          <cell r="S7">
            <v>25000</v>
          </cell>
          <cell r="T7">
            <v>22000</v>
          </cell>
          <cell r="U7">
            <v>22000</v>
          </cell>
          <cell r="V7">
            <v>49000</v>
          </cell>
          <cell r="W7">
            <v>47000</v>
          </cell>
          <cell r="X7">
            <v>42000</v>
          </cell>
          <cell r="Y7">
            <v>37000</v>
          </cell>
          <cell r="Z7">
            <v>34000</v>
          </cell>
          <cell r="AA7">
            <v>34000</v>
          </cell>
          <cell r="AB7" t="str">
            <v>上の子・1万円引</v>
          </cell>
          <cell r="AC7">
            <v>0</v>
          </cell>
          <cell r="AD7" t="str">
            <v>外部委託</v>
          </cell>
          <cell r="AE7" t="str">
            <v>○</v>
          </cell>
          <cell r="AF7" t="str">
            <v>○</v>
          </cell>
          <cell r="AG7" t="str">
            <v>NPO法人</v>
          </cell>
          <cell r="AH7" t="str">
            <v>民間会社</v>
          </cell>
          <cell r="AI7" t="str">
            <v>民間会社</v>
          </cell>
          <cell r="AJ7" t="str">
            <v>千葉市中央区院内2-15-13</v>
          </cell>
          <cell r="AK7" t="str">
            <v>(非)介護サービス</v>
          </cell>
          <cell r="AL7" t="str">
            <v>千葉市中央区院内2-15-13</v>
          </cell>
          <cell r="AM7" t="str">
            <v>理事代表　島田　裕子</v>
          </cell>
        </row>
        <row r="8">
          <cell r="A8">
            <v>4</v>
          </cell>
          <cell r="B8" t="str">
            <v>中央保育所</v>
          </cell>
          <cell r="C8" t="str">
            <v>260-0007</v>
          </cell>
          <cell r="D8" t="str">
            <v>中央区祐光2-11-12 SKﾏﾝｼｮﾝ213号</v>
          </cell>
          <cell r="E8" t="str">
            <v>渡邉　正行</v>
          </cell>
          <cell r="F8" t="str">
            <v>227-5155</v>
          </cell>
          <cell r="G8" t="str">
            <v>227-5508</v>
          </cell>
          <cell r="H8" t="str">
            <v>qq5t2nmd@honey.ocn.ne.jp</v>
          </cell>
          <cell r="I8">
            <v>36346</v>
          </cell>
          <cell r="J8" t="str">
            <v>1・2F</v>
          </cell>
          <cell r="K8">
            <v>290.2</v>
          </cell>
          <cell r="L8">
            <v>130</v>
          </cell>
          <cell r="M8">
            <v>59</v>
          </cell>
          <cell r="N8" t="str">
            <v>6:00～22:00</v>
          </cell>
          <cell r="O8" t="str">
            <v>37,090～61,860円</v>
          </cell>
          <cell r="P8">
            <v>46860</v>
          </cell>
          <cell r="Q8">
            <v>40660</v>
          </cell>
          <cell r="R8">
            <v>28300</v>
          </cell>
          <cell r="S8">
            <v>27090</v>
          </cell>
          <cell r="T8">
            <v>27090</v>
          </cell>
          <cell r="U8">
            <v>27090</v>
          </cell>
          <cell r="V8">
            <v>61860</v>
          </cell>
          <cell r="W8">
            <v>55660</v>
          </cell>
          <cell r="X8">
            <v>43300</v>
          </cell>
          <cell r="Y8">
            <v>37090</v>
          </cell>
          <cell r="Z8">
            <v>37090</v>
          </cell>
          <cell r="AA8">
            <v>37090</v>
          </cell>
          <cell r="AB8" t="str">
            <v>上の子・０歳、１歳、２歳→１万５千円引き、３歳以上→１万円引</v>
          </cell>
          <cell r="AC8">
            <v>0</v>
          </cell>
          <cell r="AD8" t="str">
            <v>施設調理</v>
          </cell>
          <cell r="AE8" t="str">
            <v>○</v>
          </cell>
          <cell r="AF8" t="str">
            <v>○</v>
          </cell>
          <cell r="AG8" t="str">
            <v>株式会社</v>
          </cell>
          <cell r="AH8" t="str">
            <v>有</v>
          </cell>
          <cell r="AI8" t="str">
            <v>個人</v>
          </cell>
          <cell r="AJ8" t="str">
            <v>昼間型</v>
          </cell>
          <cell r="AK8" t="str">
            <v>（株）かずさケアーサポート</v>
          </cell>
          <cell r="AL8" t="str">
            <v>千葉市中央区神明町26番地３</v>
          </cell>
          <cell r="AM8" t="str">
            <v>代表取締役　渡邉正行</v>
          </cell>
        </row>
        <row r="9">
          <cell r="A9">
            <v>5</v>
          </cell>
          <cell r="B9" t="str">
            <v>はっぴぃルーム本千葉駅前園</v>
          </cell>
          <cell r="C9" t="str">
            <v>260-0854</v>
          </cell>
          <cell r="D9" t="str">
            <v>中央区長洲1-24-12 今井ﾋﾞﾙ1F</v>
          </cell>
          <cell r="E9" t="str">
            <v>川崎　いずみ</v>
          </cell>
          <cell r="F9" t="str">
            <v>202-2562</v>
          </cell>
          <cell r="G9" t="str">
            <v>202-2562</v>
          </cell>
          <cell r="H9" t="str">
            <v>なし</v>
          </cell>
          <cell r="I9">
            <v>37247</v>
          </cell>
          <cell r="J9" t="str">
            <v>1F</v>
          </cell>
          <cell r="K9">
            <v>55.5</v>
          </cell>
          <cell r="L9">
            <v>28</v>
          </cell>
          <cell r="M9">
            <v>28</v>
          </cell>
          <cell r="N9" t="str">
            <v>7:30～21:00</v>
          </cell>
          <cell r="O9" t="str">
            <v>51,700～64,700円</v>
          </cell>
          <cell r="P9">
            <v>44500</v>
          </cell>
          <cell r="Q9">
            <v>50700</v>
          </cell>
          <cell r="R9">
            <v>47700</v>
          </cell>
          <cell r="S9">
            <v>44700</v>
          </cell>
          <cell r="T9">
            <v>41700</v>
          </cell>
          <cell r="U9">
            <v>41700</v>
          </cell>
          <cell r="V9">
            <v>58500</v>
          </cell>
          <cell r="W9">
            <v>64700</v>
          </cell>
          <cell r="X9">
            <v>61700</v>
          </cell>
          <cell r="Y9">
            <v>58700</v>
          </cell>
          <cell r="Z9">
            <v>51700</v>
          </cell>
          <cell r="AA9">
            <v>51700</v>
          </cell>
          <cell r="AB9" t="str">
            <v>上の子・半額</v>
          </cell>
          <cell r="AC9">
            <v>10000</v>
          </cell>
          <cell r="AD9" t="str">
            <v>外部委託</v>
          </cell>
          <cell r="AE9" t="str">
            <v>×</v>
          </cell>
          <cell r="AF9" t="str">
            <v>○</v>
          </cell>
          <cell r="AG9" t="str">
            <v>個人</v>
          </cell>
          <cell r="AH9" t="str">
            <v>有</v>
          </cell>
          <cell r="AI9" t="str">
            <v>個人</v>
          </cell>
          <cell r="AJ9" t="str">
            <v>併用型</v>
          </cell>
          <cell r="AK9" t="str">
            <v>浅沼　滝二</v>
          </cell>
          <cell r="AL9" t="str">
            <v>千葉市中央区仁戸名町236-9</v>
          </cell>
          <cell r="AM9" t="str">
            <v>浅沼　滝二</v>
          </cell>
        </row>
        <row r="10">
          <cell r="A10">
            <v>6</v>
          </cell>
          <cell r="B10" t="str">
            <v>ベビールームこどものへや</v>
          </cell>
          <cell r="C10" t="str">
            <v>260-0854</v>
          </cell>
          <cell r="D10" t="str">
            <v>中央区長洲1-33-13 共栄ﾋﾞﾙ</v>
          </cell>
          <cell r="E10" t="str">
            <v>岩本　明</v>
          </cell>
          <cell r="F10" t="str">
            <v>227-0007</v>
          </cell>
          <cell r="G10" t="str">
            <v>202-2723</v>
          </cell>
          <cell r="H10" t="str">
            <v xml:space="preserve">ak.4000@tea.ocn.ne.jp
</v>
          </cell>
          <cell r="I10">
            <v>35217</v>
          </cell>
          <cell r="J10" t="str">
            <v>1F</v>
          </cell>
          <cell r="K10">
            <v>39.83</v>
          </cell>
          <cell r="L10">
            <v>23</v>
          </cell>
          <cell r="M10">
            <v>23</v>
          </cell>
          <cell r="N10" t="str">
            <v>8:00～20:00</v>
          </cell>
          <cell r="O10" t="str">
            <v>58,500～73,500円</v>
          </cell>
          <cell r="P10">
            <v>63500</v>
          </cell>
          <cell r="Q10">
            <v>53500</v>
          </cell>
          <cell r="R10">
            <v>53500</v>
          </cell>
          <cell r="S10">
            <v>48500</v>
          </cell>
          <cell r="T10">
            <v>48500</v>
          </cell>
          <cell r="U10">
            <v>48500</v>
          </cell>
          <cell r="V10">
            <v>73500</v>
          </cell>
          <cell r="W10">
            <v>63500</v>
          </cell>
          <cell r="X10">
            <v>63500</v>
          </cell>
          <cell r="Y10">
            <v>58500</v>
          </cell>
          <cell r="Z10">
            <v>58500</v>
          </cell>
          <cell r="AA10">
            <v>58500</v>
          </cell>
          <cell r="AB10" t="str">
            <v>上の子・半額</v>
          </cell>
          <cell r="AC10">
            <v>15000</v>
          </cell>
          <cell r="AD10" t="str">
            <v>外部委託</v>
          </cell>
          <cell r="AE10" t="str">
            <v>×</v>
          </cell>
          <cell r="AF10" t="str">
            <v>○</v>
          </cell>
          <cell r="AG10" t="str">
            <v>有限会社</v>
          </cell>
          <cell r="AH10" t="str">
            <v>無</v>
          </cell>
          <cell r="AI10" t="str">
            <v>民間会社</v>
          </cell>
          <cell r="AJ10" t="str">
            <v>併用型</v>
          </cell>
          <cell r="AK10" t="str">
            <v>(有)共栄サークル</v>
          </cell>
          <cell r="AL10" t="str">
            <v>千葉市中央区長洲1-33-13</v>
          </cell>
          <cell r="AM10" t="str">
            <v>代表取締役　岩本　明</v>
          </cell>
        </row>
        <row r="11">
          <cell r="A11">
            <v>7</v>
          </cell>
          <cell r="B11" t="str">
            <v>リトルガーデン千葉ポートタウン</v>
          </cell>
          <cell r="C11" t="str">
            <v>260-0025</v>
          </cell>
          <cell r="D11" t="str">
            <v>中央区問屋町1-50 千葉ﾎﾟｰﾄﾀｳﾝ1F</v>
          </cell>
          <cell r="E11" t="str">
            <v>吉田　さやか</v>
          </cell>
          <cell r="F11" t="str">
            <v>244-8839</v>
          </cell>
          <cell r="G11" t="str">
            <v>244-8839</v>
          </cell>
          <cell r="H11" t="str">
            <v>porttown@littlegarden-inter.com</v>
          </cell>
          <cell r="I11">
            <v>38403</v>
          </cell>
          <cell r="J11" t="str">
            <v>1F</v>
          </cell>
          <cell r="K11">
            <v>278.97000000000003</v>
          </cell>
          <cell r="L11">
            <v>100</v>
          </cell>
          <cell r="M11">
            <v>59</v>
          </cell>
          <cell r="N11" t="str">
            <v>7:00～19:00</v>
          </cell>
          <cell r="O11" t="str">
            <v>76,000～92,500円</v>
          </cell>
          <cell r="P11">
            <v>66000</v>
          </cell>
          <cell r="Q11">
            <v>59000</v>
          </cell>
          <cell r="R11">
            <v>59000</v>
          </cell>
          <cell r="S11">
            <v>76000</v>
          </cell>
          <cell r="T11">
            <v>72000</v>
          </cell>
          <cell r="U11">
            <v>72000</v>
          </cell>
          <cell r="V11">
            <v>86000</v>
          </cell>
          <cell r="W11">
            <v>76000</v>
          </cell>
          <cell r="X11">
            <v>76000</v>
          </cell>
          <cell r="Y11">
            <v>95000</v>
          </cell>
          <cell r="Z11">
            <v>92500</v>
          </cell>
          <cell r="AA11">
            <v>92500</v>
          </cell>
          <cell r="AB11" t="str">
            <v>第２子以降・１万円引</v>
          </cell>
          <cell r="AC11">
            <v>50000</v>
          </cell>
          <cell r="AD11" t="str">
            <v>施設調理</v>
          </cell>
          <cell r="AE11" t="str">
            <v>×</v>
          </cell>
          <cell r="AF11" t="str">
            <v>○</v>
          </cell>
          <cell r="AG11" t="str">
            <v>合資会社</v>
          </cell>
          <cell r="AH11" t="str">
            <v>無</v>
          </cell>
          <cell r="AI11" t="str">
            <v>個人</v>
          </cell>
          <cell r="AJ11" t="str">
            <v>併用型</v>
          </cell>
          <cell r="AK11" t="str">
            <v>合資会社ライフコミュニケーション</v>
          </cell>
          <cell r="AL11" t="str">
            <v>美浜区中瀬2－6－1　WBGﾏﾘﾌﾞｳｴｽﾄ2F</v>
          </cell>
          <cell r="AM11" t="str">
            <v>無限責任社員　佐々木　豊</v>
          </cell>
        </row>
        <row r="12">
          <cell r="A12">
            <v>8</v>
          </cell>
          <cell r="B12" t="str">
            <v>エバーキッズ幕張保育園</v>
          </cell>
          <cell r="C12" t="str">
            <v>262-0033</v>
          </cell>
          <cell r="D12" t="str">
            <v>花見川区幕張本郷2-4-8</v>
          </cell>
          <cell r="E12" t="str">
            <v>松原　舞</v>
          </cell>
          <cell r="F12" t="str">
            <v>276-8451</v>
          </cell>
          <cell r="G12" t="str">
            <v>276-8451</v>
          </cell>
          <cell r="H12" t="str">
            <v xml:space="preserve">maruyama@babys-breath.org </v>
          </cell>
          <cell r="I12">
            <v>39886</v>
          </cell>
          <cell r="J12" t="str">
            <v>1F</v>
          </cell>
          <cell r="K12">
            <v>39.6</v>
          </cell>
          <cell r="L12">
            <v>24</v>
          </cell>
          <cell r="M12">
            <v>24</v>
          </cell>
          <cell r="N12" t="str">
            <v>7:30～19:00</v>
          </cell>
          <cell r="O12" t="str">
            <v>55,000～59,000円</v>
          </cell>
          <cell r="P12">
            <v>54000</v>
          </cell>
          <cell r="Q12">
            <v>50000</v>
          </cell>
          <cell r="R12">
            <v>50000</v>
          </cell>
          <cell r="S12">
            <v>50000</v>
          </cell>
          <cell r="T12">
            <v>50000</v>
          </cell>
          <cell r="U12">
            <v>50000</v>
          </cell>
          <cell r="V12">
            <v>59000</v>
          </cell>
          <cell r="W12">
            <v>55000</v>
          </cell>
          <cell r="X12">
            <v>55000</v>
          </cell>
          <cell r="Y12">
            <v>55000</v>
          </cell>
          <cell r="Z12">
            <v>55000</v>
          </cell>
          <cell r="AA12">
            <v>55000</v>
          </cell>
          <cell r="AB12" t="str">
            <v>上の子・１万円引</v>
          </cell>
          <cell r="AC12">
            <v>20000</v>
          </cell>
          <cell r="AD12" t="str">
            <v>施設調理</v>
          </cell>
          <cell r="AE12" t="str">
            <v>×</v>
          </cell>
          <cell r="AF12" t="str">
            <v>○</v>
          </cell>
          <cell r="AG12" t="str">
            <v>株式会社</v>
          </cell>
          <cell r="AH12" t="str">
            <v>(株)babys breath</v>
          </cell>
          <cell r="AI12" t="str">
            <v>東京都千代田区東神田2-9-8　高橋ビル4F</v>
          </cell>
          <cell r="AJ12" t="str">
            <v>代表取締役　松原　舞</v>
          </cell>
          <cell r="AK12" t="str">
            <v>(株)babys breath</v>
          </cell>
          <cell r="AL12" t="str">
            <v>東京都千代田区東神田2-9-8　高橋ビル4F</v>
          </cell>
          <cell r="AM12" t="str">
            <v>代表取締役　松原　舞</v>
          </cell>
        </row>
        <row r="13">
          <cell r="A13">
            <v>9</v>
          </cell>
          <cell r="B13" t="str">
            <v>きっずかりん</v>
          </cell>
          <cell r="C13" t="str">
            <v>262-0012</v>
          </cell>
          <cell r="D13" t="str">
            <v>花見川区千種町112-1</v>
          </cell>
          <cell r="E13" t="str">
            <v>吉田　良則</v>
          </cell>
          <cell r="F13" t="str">
            <v>286-7755</v>
          </cell>
          <cell r="G13" t="str">
            <v>286-7850</v>
          </cell>
          <cell r="H13" t="str">
            <v>hayasaka@yamamori-inc.co.jp</v>
          </cell>
          <cell r="I13">
            <v>39983</v>
          </cell>
          <cell r="J13" t="str">
            <v>1F</v>
          </cell>
          <cell r="K13">
            <v>28.37</v>
          </cell>
          <cell r="L13">
            <v>10</v>
          </cell>
          <cell r="M13">
            <v>10</v>
          </cell>
          <cell r="N13" t="str">
            <v>8:00～18:00</v>
          </cell>
          <cell r="O13" t="str">
            <v>40,000～50,000円</v>
          </cell>
          <cell r="P13">
            <v>45000</v>
          </cell>
          <cell r="Q13">
            <v>42000</v>
          </cell>
          <cell r="R13">
            <v>42000</v>
          </cell>
          <cell r="S13">
            <v>35000</v>
          </cell>
          <cell r="T13">
            <v>35000</v>
          </cell>
          <cell r="U13">
            <v>35000</v>
          </cell>
          <cell r="V13">
            <v>50000</v>
          </cell>
          <cell r="W13">
            <v>47000</v>
          </cell>
          <cell r="X13">
            <v>47000</v>
          </cell>
          <cell r="Y13">
            <v>40000</v>
          </cell>
          <cell r="Z13">
            <v>40000</v>
          </cell>
          <cell r="AA13">
            <v>40000</v>
          </cell>
          <cell r="AB13" t="str">
            <v>上の子・半額</v>
          </cell>
          <cell r="AC13">
            <v>0</v>
          </cell>
          <cell r="AD13" t="str">
            <v>外部委託</v>
          </cell>
          <cell r="AE13" t="str">
            <v>○</v>
          </cell>
          <cell r="AF13" t="str">
            <v>○</v>
          </cell>
          <cell r="AG13" t="str">
            <v>株式会社</v>
          </cell>
          <cell r="AH13" t="str">
            <v>㈱ユタカ</v>
          </cell>
          <cell r="AI13" t="str">
            <v>花見川区千種町112-6</v>
          </cell>
          <cell r="AJ13" t="str">
            <v>代表取締役　吉田　良則</v>
          </cell>
          <cell r="AK13" t="str">
            <v>㈱ユタカ</v>
          </cell>
          <cell r="AL13" t="str">
            <v>花見川区千種町112-6</v>
          </cell>
          <cell r="AM13" t="str">
            <v>代表取締役　吉田　良則</v>
          </cell>
        </row>
        <row r="14">
          <cell r="A14">
            <v>10</v>
          </cell>
          <cell r="B14" t="str">
            <v>キッズスペース・ウィーピー幕張本郷</v>
          </cell>
          <cell r="C14" t="str">
            <v>262-0033</v>
          </cell>
          <cell r="D14" t="str">
            <v>花見川区幕張本郷2-6-4</v>
          </cell>
          <cell r="E14" t="str">
            <v>本明　日出紀</v>
          </cell>
          <cell r="F14" t="str">
            <v>213-8311</v>
          </cell>
          <cell r="G14" t="str">
            <v>213-8311</v>
          </cell>
          <cell r="H14" t="str">
            <v>info@weepee.jp</v>
          </cell>
          <cell r="I14">
            <v>37928</v>
          </cell>
          <cell r="J14" t="str">
            <v>1F</v>
          </cell>
          <cell r="K14">
            <v>112.29</v>
          </cell>
          <cell r="L14">
            <v>51</v>
          </cell>
          <cell r="M14">
            <v>51</v>
          </cell>
          <cell r="N14" t="str">
            <v>7:00～20:00</v>
          </cell>
          <cell r="O14" t="str">
            <v>48,500～71,750円</v>
          </cell>
          <cell r="P14">
            <v>50000</v>
          </cell>
          <cell r="Q14">
            <v>48200</v>
          </cell>
          <cell r="R14">
            <v>44900</v>
          </cell>
          <cell r="S14">
            <v>41500</v>
          </cell>
          <cell r="T14">
            <v>38200</v>
          </cell>
          <cell r="U14">
            <v>38200</v>
          </cell>
          <cell r="V14">
            <v>71750</v>
          </cell>
          <cell r="W14">
            <v>69500</v>
          </cell>
          <cell r="X14">
            <v>66000</v>
          </cell>
          <cell r="Y14">
            <v>53200</v>
          </cell>
          <cell r="Z14">
            <v>48500</v>
          </cell>
          <cell r="AA14">
            <v>48500</v>
          </cell>
          <cell r="AB14" t="str">
            <v>上の子・半額</v>
          </cell>
          <cell r="AC14">
            <v>10800</v>
          </cell>
          <cell r="AD14" t="str">
            <v>外部委託</v>
          </cell>
          <cell r="AE14" t="str">
            <v>×</v>
          </cell>
          <cell r="AF14" t="str">
            <v>○</v>
          </cell>
          <cell r="AG14" t="str">
            <v>株式会社</v>
          </cell>
          <cell r="AH14" t="str">
            <v>不明</v>
          </cell>
          <cell r="AI14" t="str">
            <v>不明</v>
          </cell>
          <cell r="AJ14" t="str">
            <v>習志野市津田沼3-17-18</v>
          </cell>
          <cell r="AK14" t="str">
            <v>(株)習志野駅前託児所</v>
          </cell>
          <cell r="AL14" t="str">
            <v>習志野市津田沼3-17-18</v>
          </cell>
          <cell r="AM14" t="str">
            <v>代表取締役　藤本　みのり</v>
          </cell>
        </row>
        <row r="15">
          <cell r="A15">
            <v>11</v>
          </cell>
          <cell r="B15" t="str">
            <v>ＫＩＤＤＹ　ＫＩＮＧＤＯＭ</v>
          </cell>
          <cell r="C15" t="str">
            <v>262-0033</v>
          </cell>
          <cell r="D15" t="str">
            <v>花見川区幕張本郷6-15-2</v>
          </cell>
          <cell r="E15" t="str">
            <v>濱出　真志子</v>
          </cell>
          <cell r="F15" t="str">
            <v>308-9552</v>
          </cell>
          <cell r="G15" t="str">
            <v>308-9552</v>
          </cell>
          <cell r="H15" t="str">
            <v>info@kiddykingdom.lolipop.jp</v>
          </cell>
          <cell r="I15">
            <v>39322</v>
          </cell>
          <cell r="J15" t="str">
            <v>1・2F</v>
          </cell>
          <cell r="K15">
            <v>33.700000000000003</v>
          </cell>
          <cell r="L15">
            <v>20</v>
          </cell>
          <cell r="M15">
            <v>20</v>
          </cell>
          <cell r="N15" t="str">
            <v>7:00～19:00</v>
          </cell>
          <cell r="O15" t="str">
            <v>42,000～75,000円</v>
          </cell>
          <cell r="P15">
            <v>60000</v>
          </cell>
          <cell r="Q15">
            <v>50000</v>
          </cell>
          <cell r="R15">
            <v>45000</v>
          </cell>
          <cell r="S15">
            <v>37000</v>
          </cell>
          <cell r="T15">
            <v>32000</v>
          </cell>
          <cell r="U15">
            <v>32000</v>
          </cell>
          <cell r="V15">
            <v>75000</v>
          </cell>
          <cell r="W15">
            <v>65000</v>
          </cell>
          <cell r="X15">
            <v>55000</v>
          </cell>
          <cell r="Y15">
            <v>47000</v>
          </cell>
          <cell r="Z15">
            <v>42000</v>
          </cell>
          <cell r="AA15">
            <v>42000</v>
          </cell>
          <cell r="AB15" t="str">
            <v>上の子・半額</v>
          </cell>
          <cell r="AC15">
            <v>15000</v>
          </cell>
          <cell r="AD15" t="str">
            <v>外部委託</v>
          </cell>
          <cell r="AE15" t="str">
            <v>×</v>
          </cell>
          <cell r="AF15" t="str">
            <v>○</v>
          </cell>
          <cell r="AG15" t="str">
            <v>株式会社</v>
          </cell>
          <cell r="AH15" t="str">
            <v>有</v>
          </cell>
          <cell r="AI15" t="str">
            <v>民間会社</v>
          </cell>
          <cell r="AJ15" t="str">
            <v>併用型</v>
          </cell>
          <cell r="AK15" t="str">
            <v>(株)PowerBean</v>
          </cell>
          <cell r="AL15" t="str">
            <v>千葉市花見川区幕張本郷6-26-4</v>
          </cell>
          <cell r="AM15" t="str">
            <v>代表取締役　石坂　淳</v>
          </cell>
        </row>
        <row r="16">
          <cell r="A16">
            <v>12</v>
          </cell>
          <cell r="B16" t="str">
            <v>キャンディ検見川園</v>
          </cell>
          <cell r="C16" t="str">
            <v>262-0023</v>
          </cell>
          <cell r="D16" t="str">
            <v>花見川区検見川町3-302-25</v>
          </cell>
          <cell r="E16" t="str">
            <v>平賀　淳</v>
          </cell>
          <cell r="F16" t="str">
            <v>310-3577</v>
          </cell>
          <cell r="G16" t="str">
            <v>310-3577</v>
          </cell>
          <cell r="H16" t="str">
            <v>candy_hoikuroom@yahoo.co.jp</v>
          </cell>
          <cell r="I16">
            <v>39728</v>
          </cell>
          <cell r="J16" t="str">
            <v>2F</v>
          </cell>
          <cell r="K16">
            <v>46.74</v>
          </cell>
          <cell r="L16">
            <v>27</v>
          </cell>
          <cell r="M16">
            <v>27</v>
          </cell>
          <cell r="N16" t="str">
            <v>7:30～19:00</v>
          </cell>
          <cell r="O16" t="str">
            <v>53,200～63,200円</v>
          </cell>
          <cell r="P16">
            <v>45000</v>
          </cell>
          <cell r="Q16">
            <v>53200</v>
          </cell>
          <cell r="R16">
            <v>51200</v>
          </cell>
          <cell r="S16">
            <v>51200</v>
          </cell>
          <cell r="T16">
            <v>46200</v>
          </cell>
          <cell r="U16">
            <v>46200</v>
          </cell>
          <cell r="V16">
            <v>55000</v>
          </cell>
          <cell r="W16">
            <v>63200</v>
          </cell>
          <cell r="X16">
            <v>58200</v>
          </cell>
          <cell r="Y16">
            <v>58200</v>
          </cell>
          <cell r="Z16">
            <v>53200</v>
          </cell>
          <cell r="AA16">
            <v>53200</v>
          </cell>
          <cell r="AB16" t="str">
            <v>上の子・１万円引</v>
          </cell>
          <cell r="AC16">
            <v>15000</v>
          </cell>
          <cell r="AD16" t="str">
            <v>外部委託</v>
          </cell>
          <cell r="AE16" t="str">
            <v>×</v>
          </cell>
          <cell r="AF16" t="str">
            <v>○</v>
          </cell>
          <cell r="AG16" t="str">
            <v>個人</v>
          </cell>
          <cell r="AH16" t="str">
            <v>石川　義人</v>
          </cell>
          <cell r="AI16" t="str">
            <v>千葉市花見川区検見川町3-326-3</v>
          </cell>
          <cell r="AJ16" t="str">
            <v>石川　義人</v>
          </cell>
          <cell r="AK16" t="str">
            <v>石川　義人</v>
          </cell>
          <cell r="AL16" t="str">
            <v>千葉市花見川区検見川町3-326-3</v>
          </cell>
          <cell r="AM16" t="str">
            <v>石川　義人</v>
          </cell>
        </row>
        <row r="17">
          <cell r="A17">
            <v>13</v>
          </cell>
          <cell r="B17" t="str">
            <v>新検見川駅前保育園（旧：ちびっこランド新検見川園）</v>
          </cell>
          <cell r="C17" t="str">
            <v>262-0022</v>
          </cell>
          <cell r="D17" t="str">
            <v>花見川区南花園2-2-12-ｱｺﾙﾃﾞ新検見川201</v>
          </cell>
          <cell r="E17" t="str">
            <v>西重　誠</v>
          </cell>
          <cell r="F17" t="str">
            <v>301-2877</v>
          </cell>
          <cell r="G17" t="str">
            <v>301-2877</v>
          </cell>
          <cell r="H17" t="str">
            <v xml:space="preserve">nishishige.makoto@rose.plala.or.jp
</v>
          </cell>
          <cell r="I17">
            <v>40631</v>
          </cell>
          <cell r="J17" t="str">
            <v>2F</v>
          </cell>
          <cell r="K17">
            <v>80.8</v>
          </cell>
          <cell r="L17">
            <v>40</v>
          </cell>
          <cell r="M17">
            <v>40</v>
          </cell>
          <cell r="N17" t="str">
            <v>7:30～19:00</v>
          </cell>
          <cell r="O17" t="str">
            <v>39,380～56,180円</v>
          </cell>
          <cell r="P17">
            <v>39300</v>
          </cell>
          <cell r="Q17">
            <v>37800</v>
          </cell>
          <cell r="R17">
            <v>37400</v>
          </cell>
          <cell r="S17">
            <v>39900</v>
          </cell>
          <cell r="T17">
            <v>33400</v>
          </cell>
          <cell r="U17">
            <v>31500</v>
          </cell>
          <cell r="V17">
            <v>56180</v>
          </cell>
          <cell r="W17">
            <v>53030</v>
          </cell>
          <cell r="X17">
            <v>49880</v>
          </cell>
          <cell r="Y17">
            <v>49880</v>
          </cell>
          <cell r="Z17">
            <v>39380</v>
          </cell>
          <cell r="AA17">
            <v>39380</v>
          </cell>
          <cell r="AB17" t="str">
            <v>上の子・6割引</v>
          </cell>
          <cell r="AC17">
            <v>10800</v>
          </cell>
          <cell r="AD17" t="str">
            <v>外部委託</v>
          </cell>
          <cell r="AE17" t="str">
            <v>×</v>
          </cell>
          <cell r="AF17" t="str">
            <v>○</v>
          </cell>
          <cell r="AG17" t="str">
            <v>個人</v>
          </cell>
          <cell r="AH17" t="str">
            <v>西重　誠</v>
          </cell>
          <cell r="AI17" t="str">
            <v>美浜区幸町1-7-1-709</v>
          </cell>
          <cell r="AJ17" t="str">
            <v>西重　誠</v>
          </cell>
          <cell r="AK17" t="str">
            <v>西重　誠</v>
          </cell>
          <cell r="AL17" t="str">
            <v>美浜区幸町1-7-1-709</v>
          </cell>
          <cell r="AM17" t="str">
            <v>西重　誠</v>
          </cell>
        </row>
        <row r="18">
          <cell r="A18">
            <v>14</v>
          </cell>
          <cell r="B18" t="str">
            <v>チャイルドケアセンター・プレイディア</v>
          </cell>
          <cell r="C18" t="str">
            <v>262-0033</v>
          </cell>
          <cell r="D18" t="str">
            <v>花見川区幕張本郷1-3-22　</v>
          </cell>
          <cell r="E18" t="str">
            <v>伊藤　紗智子</v>
          </cell>
          <cell r="F18" t="str">
            <v>273-8866</v>
          </cell>
          <cell r="G18" t="str">
            <v>273-8866</v>
          </cell>
          <cell r="H18" t="str">
            <v>info@playidea.jp</v>
          </cell>
          <cell r="I18">
            <v>41548</v>
          </cell>
          <cell r="J18" t="str">
            <v>1F</v>
          </cell>
          <cell r="K18">
            <v>75.63</v>
          </cell>
          <cell r="L18">
            <v>29</v>
          </cell>
          <cell r="M18">
            <v>29</v>
          </cell>
          <cell r="N18" t="str">
            <v>7:45～19:00</v>
          </cell>
          <cell r="O18" t="str">
            <v>71,000～79,000円</v>
          </cell>
          <cell r="P18">
            <v>59000</v>
          </cell>
          <cell r="Q18">
            <v>53000</v>
          </cell>
          <cell r="R18">
            <v>53000</v>
          </cell>
          <cell r="S18">
            <v>51000</v>
          </cell>
          <cell r="T18">
            <v>51000</v>
          </cell>
          <cell r="U18">
            <v>51000</v>
          </cell>
          <cell r="V18">
            <v>79000</v>
          </cell>
          <cell r="W18">
            <v>73000</v>
          </cell>
          <cell r="X18">
            <v>73000</v>
          </cell>
          <cell r="Y18">
            <v>71000</v>
          </cell>
          <cell r="Z18">
            <v>71000</v>
          </cell>
          <cell r="AA18">
            <v>71000</v>
          </cell>
          <cell r="AB18" t="str">
            <v>上の子・半額</v>
          </cell>
          <cell r="AC18">
            <v>12000</v>
          </cell>
          <cell r="AD18" t="str">
            <v>外部委託</v>
          </cell>
          <cell r="AE18" t="str">
            <v>×</v>
          </cell>
          <cell r="AF18" t="str">
            <v>○</v>
          </cell>
          <cell r="AG18" t="str">
            <v>株式会社</v>
          </cell>
          <cell r="AH18" t="str">
            <v>(株)習志野駅前託児所</v>
          </cell>
          <cell r="AI18" t="str">
            <v>習志野市津田沼3-17-18</v>
          </cell>
          <cell r="AJ18" t="str">
            <v>代表取締役　藤本　みのり</v>
          </cell>
          <cell r="AK18" t="str">
            <v>(株)習志野駅前託児所</v>
          </cell>
          <cell r="AL18" t="str">
            <v>習志野市津田沼3-17-18</v>
          </cell>
          <cell r="AM18" t="str">
            <v>代表取締役　藤本　みのり</v>
          </cell>
        </row>
        <row r="19">
          <cell r="A19">
            <v>15</v>
          </cell>
          <cell r="B19" t="str">
            <v>花見川さくら学園</v>
          </cell>
          <cell r="C19" t="str">
            <v>262-0042</v>
          </cell>
          <cell r="D19" t="str">
            <v>花見川区花島町430-35</v>
          </cell>
          <cell r="E19" t="str">
            <v>鈴木　信吾</v>
          </cell>
          <cell r="F19" t="str">
            <v>250-4150</v>
          </cell>
          <cell r="G19" t="str">
            <v>258-0246</v>
          </cell>
          <cell r="H19" t="str">
            <v>info@sakura-n.jp</v>
          </cell>
          <cell r="I19">
            <v>28581</v>
          </cell>
          <cell r="J19" t="str">
            <v>1F</v>
          </cell>
          <cell r="K19">
            <v>159</v>
          </cell>
          <cell r="L19">
            <v>78</v>
          </cell>
          <cell r="M19">
            <v>59</v>
          </cell>
          <cell r="N19" t="str">
            <v>7:00～19:00</v>
          </cell>
          <cell r="O19" t="str">
            <v>45,410～103,910円</v>
          </cell>
          <cell r="P19">
            <v>59910</v>
          </cell>
          <cell r="Q19">
            <v>55910</v>
          </cell>
          <cell r="R19">
            <v>45910</v>
          </cell>
          <cell r="S19">
            <v>31910</v>
          </cell>
          <cell r="T19">
            <v>31410</v>
          </cell>
          <cell r="U19">
            <v>31410</v>
          </cell>
          <cell r="V19">
            <v>103910</v>
          </cell>
          <cell r="W19">
            <v>99910</v>
          </cell>
          <cell r="X19">
            <v>89910</v>
          </cell>
          <cell r="Y19">
            <v>45910</v>
          </cell>
          <cell r="Z19">
            <v>45410</v>
          </cell>
          <cell r="AA19">
            <v>45410</v>
          </cell>
          <cell r="AB19" t="str">
            <v>助成対象児：下の子、対象外児：上の子・ 助成対象児：下の子が0～2歳までは下の子から2万円引、下の子が3歳以上からは下の子から1万円引 対象外児：上の子が0～2歳までは上の子から1万5千円引、上の子が3歳以上からは上の子から5千円引</v>
          </cell>
          <cell r="AC19">
            <v>50000</v>
          </cell>
          <cell r="AD19" t="str">
            <v>外部委託</v>
          </cell>
          <cell r="AE19" t="str">
            <v>×</v>
          </cell>
          <cell r="AF19" t="str">
            <v>×</v>
          </cell>
          <cell r="AG19" t="str">
            <v>個人</v>
          </cell>
          <cell r="AH19" t="str">
            <v>鈴木　信吾</v>
          </cell>
          <cell r="AI19" t="str">
            <v>千葉市花見川区花島町432－10</v>
          </cell>
          <cell r="AJ19" t="str">
            <v>鈴木　信吾</v>
          </cell>
          <cell r="AK19" t="str">
            <v>鈴木　信吾</v>
          </cell>
          <cell r="AL19" t="str">
            <v>千葉市花見川区花島町432－10</v>
          </cell>
          <cell r="AM19" t="str">
            <v>鈴木　信吾</v>
          </cell>
        </row>
        <row r="20">
          <cell r="A20">
            <v>16</v>
          </cell>
          <cell r="B20" t="str">
            <v>幕張おおぞら保育園</v>
          </cell>
          <cell r="C20" t="str">
            <v>262-0032</v>
          </cell>
          <cell r="D20" t="str">
            <v>花見川区幕張町6-291-2 ﾆｭｰｳｨﾝｸﾞ幕張2F</v>
          </cell>
          <cell r="E20" t="str">
            <v>仮屋　明浩</v>
          </cell>
          <cell r="F20" t="str">
            <v>275-7827</v>
          </cell>
          <cell r="G20" t="str">
            <v>275-7827</v>
          </cell>
          <cell r="H20" t="str">
            <v xml:space="preserve">makusorahoiku@xsj.biglobe.ne.jp
</v>
          </cell>
          <cell r="I20">
            <v>37417</v>
          </cell>
          <cell r="J20" t="str">
            <v>2F</v>
          </cell>
          <cell r="K20">
            <v>46.7</v>
          </cell>
          <cell r="L20">
            <v>28</v>
          </cell>
          <cell r="M20">
            <v>28</v>
          </cell>
          <cell r="N20" t="str">
            <v>7:00～19:00</v>
          </cell>
          <cell r="O20" t="str">
            <v>48,170～65,450円</v>
          </cell>
          <cell r="P20">
            <v>46670</v>
          </cell>
          <cell r="Q20">
            <v>44140</v>
          </cell>
          <cell r="R20">
            <v>44140</v>
          </cell>
          <cell r="S20">
            <v>43630</v>
          </cell>
          <cell r="T20">
            <v>39980</v>
          </cell>
          <cell r="U20">
            <v>39980</v>
          </cell>
          <cell r="V20">
            <v>65450</v>
          </cell>
          <cell r="W20">
            <v>62200</v>
          </cell>
          <cell r="X20">
            <v>62200</v>
          </cell>
          <cell r="Y20">
            <v>58970</v>
          </cell>
          <cell r="Z20">
            <v>48170</v>
          </cell>
          <cell r="AA20">
            <v>48170</v>
          </cell>
          <cell r="AB20" t="str">
            <v>上の子・半額</v>
          </cell>
          <cell r="AC20">
            <v>10500</v>
          </cell>
          <cell r="AD20" t="str">
            <v>外部委託</v>
          </cell>
          <cell r="AE20" t="str">
            <v>×</v>
          </cell>
          <cell r="AF20" t="str">
            <v>○</v>
          </cell>
          <cell r="AG20" t="str">
            <v>個人</v>
          </cell>
          <cell r="AH20" t="str">
            <v>有</v>
          </cell>
          <cell r="AI20" t="str">
            <v>個人</v>
          </cell>
          <cell r="AJ20" t="str">
            <v>昼間型</v>
          </cell>
          <cell r="AK20" t="str">
            <v>仮屋　明浩</v>
          </cell>
          <cell r="AL20" t="str">
            <v>花見川区み春野１－２２－６</v>
          </cell>
          <cell r="AM20" t="str">
            <v>仮屋　明浩</v>
          </cell>
        </row>
        <row r="21">
          <cell r="A21">
            <v>17</v>
          </cell>
          <cell r="B21" t="str">
            <v>幕張台保育園</v>
          </cell>
          <cell r="C21" t="str">
            <v>262-0033</v>
          </cell>
          <cell r="D21" t="str">
            <v>花見川区幕張本郷5-17-4</v>
          </cell>
          <cell r="E21" t="str">
            <v>若山　喜世子</v>
          </cell>
          <cell r="F21" t="str">
            <v>272-9206</v>
          </cell>
          <cell r="G21" t="str">
            <v>272-9206</v>
          </cell>
          <cell r="H21" t="str">
            <v>makuharidaihoikuen@yahoo.co.jp</v>
          </cell>
          <cell r="I21">
            <v>28230</v>
          </cell>
          <cell r="J21" t="str">
            <v>1F</v>
          </cell>
          <cell r="K21">
            <v>177.2</v>
          </cell>
          <cell r="L21">
            <v>30</v>
          </cell>
          <cell r="M21">
            <v>30</v>
          </cell>
          <cell r="N21" t="str">
            <v>7:30～18:00</v>
          </cell>
          <cell r="O21" t="str">
            <v>32,800～47,800円</v>
          </cell>
          <cell r="P21" t="str">
            <v>-</v>
          </cell>
          <cell r="Q21">
            <v>34000</v>
          </cell>
          <cell r="R21">
            <v>24000</v>
          </cell>
          <cell r="S21">
            <v>19000</v>
          </cell>
          <cell r="T21">
            <v>19000</v>
          </cell>
          <cell r="U21">
            <v>19000</v>
          </cell>
          <cell r="V21" t="str">
            <v>-</v>
          </cell>
          <cell r="W21">
            <v>37000</v>
          </cell>
          <cell r="X21">
            <v>27000</v>
          </cell>
          <cell r="Y21">
            <v>22000</v>
          </cell>
          <cell r="Z21">
            <v>22000</v>
          </cell>
          <cell r="AA21">
            <v>22000</v>
          </cell>
          <cell r="AB21" t="str">
            <v>下の子・1万円引</v>
          </cell>
          <cell r="AC21">
            <v>50000</v>
          </cell>
          <cell r="AD21" t="str">
            <v>外部委託</v>
          </cell>
          <cell r="AE21" t="str">
            <v>×</v>
          </cell>
          <cell r="AF21" t="str">
            <v>×</v>
          </cell>
          <cell r="AG21" t="str">
            <v>個人</v>
          </cell>
          <cell r="AH21" t="str">
            <v>若山　明日香</v>
          </cell>
          <cell r="AI21" t="str">
            <v>花見川区幕張町２－１０１０－４６</v>
          </cell>
          <cell r="AJ21" t="str">
            <v>若山　明日香</v>
          </cell>
          <cell r="AK21" t="str">
            <v>若山　明日香</v>
          </cell>
          <cell r="AL21" t="str">
            <v>花見川区幕張町２－１０１０－４６</v>
          </cell>
          <cell r="AM21" t="str">
            <v>若山　明日香</v>
          </cell>
        </row>
        <row r="22">
          <cell r="A22">
            <v>18</v>
          </cell>
          <cell r="B22" t="str">
            <v>幕張星の子保育園</v>
          </cell>
          <cell r="C22" t="str">
            <v>262-0032</v>
          </cell>
          <cell r="D22" t="str">
            <v>花見川区幕張町4－586－1</v>
          </cell>
          <cell r="E22" t="str">
            <v>伊藤　正一</v>
          </cell>
          <cell r="F22" t="str">
            <v>213-3331</v>
          </cell>
          <cell r="G22" t="str">
            <v>213-3382</v>
          </cell>
          <cell r="H22" t="str">
            <v xml:space="preserve">makuhari-hoshinoko@jbs-nursery.co.jp
</v>
          </cell>
          <cell r="I22">
            <v>41183</v>
          </cell>
          <cell r="J22" t="str">
            <v>１・2F</v>
          </cell>
          <cell r="K22">
            <v>41.63</v>
          </cell>
          <cell r="L22">
            <v>24</v>
          </cell>
          <cell r="M22">
            <v>24</v>
          </cell>
          <cell r="N22" t="str">
            <v>7:00～20:00</v>
          </cell>
          <cell r="O22" t="str">
            <v>69,000～78,000円</v>
          </cell>
          <cell r="P22">
            <v>63000</v>
          </cell>
          <cell r="Q22">
            <v>61000</v>
          </cell>
          <cell r="R22">
            <v>61000</v>
          </cell>
          <cell r="S22">
            <v>57000</v>
          </cell>
          <cell r="T22">
            <v>54000</v>
          </cell>
          <cell r="U22">
            <v>54000</v>
          </cell>
          <cell r="V22">
            <v>78000</v>
          </cell>
          <cell r="W22">
            <v>76000</v>
          </cell>
          <cell r="X22">
            <v>76000</v>
          </cell>
          <cell r="Y22">
            <v>72000</v>
          </cell>
          <cell r="Z22">
            <v>69000</v>
          </cell>
          <cell r="AA22">
            <v>69000</v>
          </cell>
          <cell r="AB22" t="str">
            <v>上の子・1万円引</v>
          </cell>
          <cell r="AC22">
            <v>15000</v>
          </cell>
          <cell r="AD22" t="str">
            <v>外部委託</v>
          </cell>
          <cell r="AE22" t="str">
            <v>×</v>
          </cell>
          <cell r="AF22" t="str">
            <v>○</v>
          </cell>
          <cell r="AG22" t="str">
            <v>株式会社</v>
          </cell>
          <cell r="AH22" t="str">
            <v>JBSナーサリー株式会社</v>
          </cell>
          <cell r="AI22" t="str">
            <v>東京都中央区銀座2丁目15番2号</v>
          </cell>
          <cell r="AJ22" t="str">
            <v>代表取締役社長　池内　規行</v>
          </cell>
          <cell r="AK22" t="str">
            <v>JBSナーサリー株式会社</v>
          </cell>
          <cell r="AL22" t="str">
            <v>東京都中央区銀座2丁目15番2号</v>
          </cell>
          <cell r="AM22" t="str">
            <v>代表取締役社長　池内　規行</v>
          </cell>
        </row>
        <row r="23">
          <cell r="A23">
            <v>19</v>
          </cell>
          <cell r="B23" t="str">
            <v>マミー＆ミー幕張</v>
          </cell>
          <cell r="C23" t="str">
            <v>262-0032</v>
          </cell>
          <cell r="D23" t="str">
            <v>花見川区幕張町5-417-222 幕張ｸﾞﾘｰﾝﾊｲﾂ117</v>
          </cell>
          <cell r="E23" t="str">
            <v>袖山　雄士</v>
          </cell>
          <cell r="F23" t="str">
            <v>213-2373</v>
          </cell>
          <cell r="G23" t="str">
            <v>213-2374</v>
          </cell>
          <cell r="H23" t="str">
            <v>kouno@spinaldesign.co.jp</v>
          </cell>
          <cell r="I23">
            <v>39171</v>
          </cell>
          <cell r="J23" t="str">
            <v>1F</v>
          </cell>
          <cell r="K23">
            <v>50.37</v>
          </cell>
          <cell r="L23">
            <v>30</v>
          </cell>
          <cell r="M23">
            <v>30</v>
          </cell>
          <cell r="N23" t="str">
            <v>7:30～18:00</v>
          </cell>
          <cell r="O23" t="str">
            <v>45,000～59,000円</v>
          </cell>
          <cell r="P23">
            <v>49000</v>
          </cell>
          <cell r="Q23">
            <v>43000</v>
          </cell>
          <cell r="R23">
            <v>43000</v>
          </cell>
          <cell r="S23">
            <v>35000</v>
          </cell>
          <cell r="T23">
            <v>35000</v>
          </cell>
          <cell r="U23">
            <v>35000</v>
          </cell>
          <cell r="V23">
            <v>59000</v>
          </cell>
          <cell r="W23">
            <v>53000</v>
          </cell>
          <cell r="X23">
            <v>53000</v>
          </cell>
          <cell r="Y23">
            <v>45000</v>
          </cell>
          <cell r="Z23">
            <v>45000</v>
          </cell>
          <cell r="AA23">
            <v>45000</v>
          </cell>
          <cell r="AB23" t="str">
            <v>上の子・１万円</v>
          </cell>
          <cell r="AC23">
            <v>10000</v>
          </cell>
          <cell r="AD23" t="str">
            <v>施設調理</v>
          </cell>
          <cell r="AE23" t="str">
            <v>×</v>
          </cell>
          <cell r="AF23" t="str">
            <v>○</v>
          </cell>
          <cell r="AG23" t="str">
            <v>株式会社</v>
          </cell>
          <cell r="AH23" t="str">
            <v>無</v>
          </cell>
          <cell r="AI23" t="str">
            <v>個人</v>
          </cell>
          <cell r="AJ23" t="str">
            <v>昼間型</v>
          </cell>
          <cell r="AK23" t="str">
            <v>(株)SPINALDESIGN</v>
          </cell>
          <cell r="AL23" t="str">
            <v>東京都江東区青海2-7-4</v>
          </cell>
          <cell r="AM23" t="str">
            <v>代表取締役　藤本　賢</v>
          </cell>
        </row>
        <row r="24">
          <cell r="A24">
            <v>20</v>
          </cell>
          <cell r="B24" t="str">
            <v>リトルガーデン　幕張本郷</v>
          </cell>
          <cell r="C24" t="str">
            <v>262-0033</v>
          </cell>
          <cell r="D24" t="str">
            <v>花見川区幕張本郷２－２１－１</v>
          </cell>
          <cell r="E24" t="str">
            <v>小宮　佳子</v>
          </cell>
          <cell r="F24" t="str">
            <v>216-2220</v>
          </cell>
          <cell r="G24" t="str">
            <v>216－2221</v>
          </cell>
          <cell r="H24" t="str">
            <v>makuharihongou@littlegarden-inter.com</v>
          </cell>
          <cell r="I24" t="str">
            <v>H25．4</v>
          </cell>
          <cell r="J24" t="str">
            <v>1F</v>
          </cell>
          <cell r="K24">
            <v>225.5</v>
          </cell>
          <cell r="L24">
            <v>100</v>
          </cell>
          <cell r="M24">
            <v>59</v>
          </cell>
          <cell r="N24" t="str">
            <v>7:00～19:00</v>
          </cell>
          <cell r="O24" t="str">
            <v>76,000～95,000円</v>
          </cell>
          <cell r="P24">
            <v>66000</v>
          </cell>
          <cell r="Q24">
            <v>59000</v>
          </cell>
          <cell r="R24">
            <v>59000</v>
          </cell>
          <cell r="S24">
            <v>76000</v>
          </cell>
          <cell r="T24">
            <v>72000</v>
          </cell>
          <cell r="U24">
            <v>72000</v>
          </cell>
          <cell r="V24">
            <v>86000</v>
          </cell>
          <cell r="W24">
            <v>76000</v>
          </cell>
          <cell r="X24">
            <v>76000</v>
          </cell>
          <cell r="Y24">
            <v>95000</v>
          </cell>
          <cell r="Z24">
            <v>92500</v>
          </cell>
          <cell r="AA24">
            <v>92500</v>
          </cell>
          <cell r="AB24" t="str">
            <v>10,000円引き</v>
          </cell>
          <cell r="AC24">
            <v>50000</v>
          </cell>
          <cell r="AD24" t="str">
            <v>施設調理</v>
          </cell>
          <cell r="AE24" t="str">
            <v>○</v>
          </cell>
          <cell r="AF24" t="str">
            <v>○</v>
          </cell>
          <cell r="AG24" t="str">
            <v>合資会社</v>
          </cell>
          <cell r="AH24" t="str">
            <v>無</v>
          </cell>
          <cell r="AI24" t="str">
            <v>個人</v>
          </cell>
          <cell r="AJ24" t="str">
            <v>併用型</v>
          </cell>
          <cell r="AK24" t="str">
            <v>合資会社ライフコミュニケーション</v>
          </cell>
          <cell r="AL24" t="str">
            <v>美浜区中瀬2－6－1　WBGﾏﾘﾌﾞｳｴｽﾄ2F</v>
          </cell>
          <cell r="AM24" t="str">
            <v>無限責任社員　佐々木　豊</v>
          </cell>
        </row>
        <row r="25">
          <cell r="A25">
            <v>21</v>
          </cell>
          <cell r="B25" t="str">
            <v>スクルドエンジェル保育園稲毛園</v>
          </cell>
          <cell r="C25" t="str">
            <v>263-0043</v>
          </cell>
          <cell r="D25" t="str">
            <v>稲毛区小仲台2-8-2 渡辺ビル1F</v>
          </cell>
          <cell r="E25" t="str">
            <v>小長井　発</v>
          </cell>
          <cell r="F25" t="str">
            <v>441-4772</v>
          </cell>
          <cell r="G25" t="str">
            <v>―</v>
          </cell>
          <cell r="H25" t="str">
            <v>inage@skuld-angel.com</v>
          </cell>
          <cell r="I25">
            <v>40924</v>
          </cell>
          <cell r="J25" t="str">
            <v>1F</v>
          </cell>
          <cell r="K25">
            <v>47</v>
          </cell>
          <cell r="L25">
            <v>28</v>
          </cell>
          <cell r="M25">
            <v>28</v>
          </cell>
          <cell r="N25" t="str">
            <v>7:30～21:00</v>
          </cell>
          <cell r="O25" t="str">
            <v>55,000～61,000円</v>
          </cell>
          <cell r="P25">
            <v>56000</v>
          </cell>
          <cell r="Q25">
            <v>54000</v>
          </cell>
          <cell r="R25">
            <v>52000</v>
          </cell>
          <cell r="S25">
            <v>50000</v>
          </cell>
          <cell r="T25">
            <v>50000</v>
          </cell>
          <cell r="U25">
            <v>50000</v>
          </cell>
          <cell r="V25">
            <v>61000</v>
          </cell>
          <cell r="W25">
            <v>59000</v>
          </cell>
          <cell r="X25">
            <v>57000</v>
          </cell>
          <cell r="Y25">
            <v>55000</v>
          </cell>
          <cell r="Z25">
            <v>55000</v>
          </cell>
          <cell r="AA25">
            <v>55000</v>
          </cell>
          <cell r="AB25" t="str">
            <v>上の子・１万円</v>
          </cell>
          <cell r="AC25">
            <v>10000</v>
          </cell>
          <cell r="AD25" t="str">
            <v>施設調理</v>
          </cell>
          <cell r="AE25" t="str">
            <v>×</v>
          </cell>
          <cell r="AF25" t="str">
            <v>○</v>
          </cell>
          <cell r="AG25" t="str">
            <v>株式会社</v>
          </cell>
          <cell r="AH25" t="str">
            <v>㈱ｽｸﾙﾄﾞｱﾝﾄﾞｶﾝﾊﾟﾆｰ</v>
          </cell>
          <cell r="AI25" t="str">
            <v>東京都新宿区新宿６－７－１エルプリメント新宿３１１</v>
          </cell>
          <cell r="AJ25" t="str">
            <v>代表取締役　若林　雅樹</v>
          </cell>
          <cell r="AK25" t="str">
            <v>㈱ｽｸﾙﾄﾞｱﾝﾄﾞｶﾝﾊﾟﾆｰ</v>
          </cell>
          <cell r="AL25" t="str">
            <v>東京都新宿区新宿６－７－１エルプリメント新宿３１１</v>
          </cell>
          <cell r="AM25" t="str">
            <v>代表取締役　若林　雅樹</v>
          </cell>
        </row>
        <row r="26">
          <cell r="A26">
            <v>22</v>
          </cell>
          <cell r="B26" t="str">
            <v>ちびっこランド稲毛愛教園</v>
          </cell>
          <cell r="C26" t="str">
            <v>263-0031</v>
          </cell>
          <cell r="D26" t="str">
            <v>稲毛区稲毛東5-1-4 斉藤ﾋﾞﾙ1F</v>
          </cell>
          <cell r="E26" t="str">
            <v>依田　直也</v>
          </cell>
          <cell r="F26" t="str">
            <v>204-2366</v>
          </cell>
          <cell r="G26" t="str">
            <v>204-2366</v>
          </cell>
          <cell r="H26" t="str">
            <v>info@inage-aikouen.com</v>
          </cell>
          <cell r="I26">
            <v>37442</v>
          </cell>
          <cell r="J26" t="str">
            <v>1F</v>
          </cell>
          <cell r="K26">
            <v>28.3</v>
          </cell>
          <cell r="L26">
            <v>17</v>
          </cell>
          <cell r="M26">
            <v>17</v>
          </cell>
          <cell r="N26" t="str">
            <v>7:30～19:00</v>
          </cell>
          <cell r="O26" t="str">
            <v>52,450～65,450円</v>
          </cell>
          <cell r="P26">
            <v>44000</v>
          </cell>
          <cell r="Q26">
            <v>50950</v>
          </cell>
          <cell r="R26">
            <v>48950</v>
          </cell>
          <cell r="S26">
            <v>48950</v>
          </cell>
          <cell r="T26">
            <v>43950</v>
          </cell>
          <cell r="U26">
            <v>43950</v>
          </cell>
          <cell r="V26">
            <v>58500</v>
          </cell>
          <cell r="W26">
            <v>65450</v>
          </cell>
          <cell r="X26">
            <v>62450</v>
          </cell>
          <cell r="Y26">
            <v>59450</v>
          </cell>
          <cell r="Z26">
            <v>52450</v>
          </cell>
          <cell r="AA26">
            <v>52450</v>
          </cell>
          <cell r="AB26" t="str">
            <v>上の子・半額 ※但し、食事・おやつ代。損害保険料を除いた保育料</v>
          </cell>
          <cell r="AC26">
            <v>10000</v>
          </cell>
          <cell r="AD26" t="str">
            <v>外部委託</v>
          </cell>
          <cell r="AE26" t="str">
            <v>×</v>
          </cell>
          <cell r="AF26" t="str">
            <v>○</v>
          </cell>
          <cell r="AG26" t="str">
            <v>個人</v>
          </cell>
          <cell r="AH26" t="str">
            <v>依田　直也</v>
          </cell>
          <cell r="AI26" t="str">
            <v>稲毛区稲毛東5-1-4 斉藤ﾋﾞﾙ1F</v>
          </cell>
          <cell r="AJ26" t="str">
            <v>依田　直也</v>
          </cell>
          <cell r="AK26" t="str">
            <v>依田　直也</v>
          </cell>
          <cell r="AL26" t="str">
            <v>稲毛区稲毛東5-1-4 斉藤ﾋﾞﾙ1F</v>
          </cell>
          <cell r="AM26" t="str">
            <v>依田　直也</v>
          </cell>
        </row>
        <row r="27">
          <cell r="A27">
            <v>23</v>
          </cell>
          <cell r="B27" t="str">
            <v>ハニーキッズ草野園</v>
          </cell>
          <cell r="C27" t="str">
            <v>263-0005</v>
          </cell>
          <cell r="D27" t="str">
            <v>稲毛区長沼町312－14</v>
          </cell>
          <cell r="E27" t="str">
            <v>関根　雅晴</v>
          </cell>
          <cell r="F27" t="str">
            <v>251-3449</v>
          </cell>
          <cell r="G27" t="str">
            <v>251-3449</v>
          </cell>
          <cell r="H27" t="str">
            <v>inage@honeykids.jp</v>
          </cell>
          <cell r="I27" t="str">
            <v>H25.3</v>
          </cell>
          <cell r="J27" t="str">
            <v>1F</v>
          </cell>
          <cell r="K27">
            <v>62.37</v>
          </cell>
          <cell r="L27">
            <v>33</v>
          </cell>
          <cell r="M27">
            <v>33</v>
          </cell>
          <cell r="N27" t="str">
            <v>7:30～18:00</v>
          </cell>
          <cell r="O27" t="str">
            <v>46,000～59,000円</v>
          </cell>
          <cell r="P27">
            <v>49000</v>
          </cell>
          <cell r="Q27">
            <v>42000</v>
          </cell>
          <cell r="R27">
            <v>42000</v>
          </cell>
          <cell r="S27">
            <v>36000</v>
          </cell>
          <cell r="T27">
            <v>36000</v>
          </cell>
          <cell r="U27">
            <v>36000</v>
          </cell>
          <cell r="V27">
            <v>59000</v>
          </cell>
          <cell r="W27">
            <v>52000</v>
          </cell>
          <cell r="X27">
            <v>52000</v>
          </cell>
          <cell r="Y27">
            <v>46000</v>
          </cell>
          <cell r="Z27">
            <v>46000</v>
          </cell>
          <cell r="AA27">
            <v>46000</v>
          </cell>
          <cell r="AB27" t="str">
            <v>10,000円引き</v>
          </cell>
          <cell r="AC27">
            <v>10000</v>
          </cell>
          <cell r="AD27" t="str">
            <v>施設調理</v>
          </cell>
          <cell r="AE27" t="str">
            <v>×</v>
          </cell>
          <cell r="AF27" t="str">
            <v>○</v>
          </cell>
          <cell r="AG27" t="str">
            <v>株式会社</v>
          </cell>
          <cell r="AH27" t="str">
            <v>(株)ハニーキッズ</v>
          </cell>
          <cell r="AI27" t="str">
            <v>稲毛区長沼町312-14</v>
          </cell>
          <cell r="AJ27" t="str">
            <v>代表取締役　関根　雅晴</v>
          </cell>
          <cell r="AK27" t="str">
            <v>(株)ハニーキッズ</v>
          </cell>
          <cell r="AL27" t="str">
            <v>稲毛区長沼町312-14</v>
          </cell>
          <cell r="AM27" t="str">
            <v>代表取締役　関根　雅晴</v>
          </cell>
        </row>
        <row r="28">
          <cell r="A28">
            <v>24</v>
          </cell>
          <cell r="B28" t="str">
            <v>ぴょこたんランド</v>
          </cell>
          <cell r="C28" t="str">
            <v>263-0021</v>
          </cell>
          <cell r="D28" t="str">
            <v>稲毛区轟町4‐6‐23グランドメゾンとどろき２０１</v>
          </cell>
          <cell r="E28" t="str">
            <v>徳成　日出人</v>
          </cell>
          <cell r="F28" t="str">
            <v>216-3957</v>
          </cell>
          <cell r="G28" t="str">
            <v>216-3957</v>
          </cell>
          <cell r="H28" t="str">
            <v>tptokunari@aol.com</v>
          </cell>
          <cell r="I28">
            <v>40664</v>
          </cell>
          <cell r="J28" t="str">
            <v>2F</v>
          </cell>
          <cell r="K28">
            <v>80</v>
          </cell>
          <cell r="L28">
            <v>35</v>
          </cell>
          <cell r="M28">
            <v>35</v>
          </cell>
          <cell r="N28" t="str">
            <v>24時間</v>
          </cell>
          <cell r="O28" t="str">
            <v>45,000～60,000円</v>
          </cell>
          <cell r="P28">
            <v>50000</v>
          </cell>
          <cell r="Q28">
            <v>45000</v>
          </cell>
          <cell r="R28">
            <v>45000</v>
          </cell>
          <cell r="S28">
            <v>38000</v>
          </cell>
          <cell r="T28">
            <v>38000</v>
          </cell>
          <cell r="U28">
            <v>38000</v>
          </cell>
          <cell r="V28">
            <v>60000</v>
          </cell>
          <cell r="W28">
            <v>54000</v>
          </cell>
          <cell r="X28">
            <v>54000</v>
          </cell>
          <cell r="Y28">
            <v>45000</v>
          </cell>
          <cell r="Z28">
            <v>45000</v>
          </cell>
          <cell r="AA28">
            <v>45000</v>
          </cell>
          <cell r="AB28" t="str">
            <v>上の子・半額</v>
          </cell>
          <cell r="AC28">
            <v>10000</v>
          </cell>
          <cell r="AD28" t="str">
            <v>外部委託</v>
          </cell>
          <cell r="AE28" t="str">
            <v>○</v>
          </cell>
          <cell r="AF28" t="str">
            <v>○</v>
          </cell>
          <cell r="AG28" t="str">
            <v>株式会社</v>
          </cell>
          <cell r="AH28" t="str">
            <v>(株)DEPARTURES</v>
          </cell>
          <cell r="AI28" t="str">
            <v>千葉市稲毛区作草部５９２番地２</v>
          </cell>
          <cell r="AJ28" t="str">
            <v>代表取締役　龍崎　真実</v>
          </cell>
          <cell r="AK28" t="str">
            <v>(株)DEPARTURES</v>
          </cell>
          <cell r="AL28" t="str">
            <v>千葉市稲毛区作草部５９２番地２</v>
          </cell>
          <cell r="AM28" t="str">
            <v>代表取締役　龍崎　真実</v>
          </cell>
        </row>
        <row r="29">
          <cell r="A29">
            <v>25</v>
          </cell>
          <cell r="B29" t="str">
            <v>かるがも保育園都賀園</v>
          </cell>
          <cell r="C29" t="str">
            <v>264-0025</v>
          </cell>
          <cell r="D29" t="str">
            <v>若葉区都賀5-20-4</v>
          </cell>
          <cell r="E29" t="str">
            <v>目片　智恵美</v>
          </cell>
          <cell r="F29" t="str">
            <v>235-3715</v>
          </cell>
          <cell r="G29" t="str">
            <v>235-3715</v>
          </cell>
          <cell r="H29" t="str">
            <v>rnqsc985@ybb.ne.jp</v>
          </cell>
          <cell r="I29">
            <v>36720</v>
          </cell>
          <cell r="J29" t="str">
            <v>1F</v>
          </cell>
          <cell r="K29">
            <v>123.7</v>
          </cell>
          <cell r="L29">
            <v>46</v>
          </cell>
          <cell r="M29">
            <v>46</v>
          </cell>
          <cell r="N29" t="str">
            <v>7:00～20:00</v>
          </cell>
          <cell r="O29" t="str">
            <v>51,500～74,300円</v>
          </cell>
          <cell r="P29">
            <v>53300</v>
          </cell>
          <cell r="Q29">
            <v>43000</v>
          </cell>
          <cell r="R29">
            <v>43000</v>
          </cell>
          <cell r="S29">
            <v>44500</v>
          </cell>
          <cell r="T29">
            <v>44500</v>
          </cell>
          <cell r="U29">
            <v>44500</v>
          </cell>
          <cell r="V29">
            <v>74300</v>
          </cell>
          <cell r="W29">
            <v>64000</v>
          </cell>
          <cell r="X29">
            <v>64000</v>
          </cell>
          <cell r="Y29">
            <v>51500</v>
          </cell>
          <cell r="Z29">
            <v>51500</v>
          </cell>
          <cell r="AA29">
            <v>51500</v>
          </cell>
          <cell r="AB29" t="str">
            <v>上の子・１万円引</v>
          </cell>
          <cell r="AC29">
            <v>21000</v>
          </cell>
          <cell r="AD29" t="str">
            <v>施設調理</v>
          </cell>
          <cell r="AE29" t="str">
            <v>○</v>
          </cell>
          <cell r="AF29" t="str">
            <v>○</v>
          </cell>
          <cell r="AG29" t="str">
            <v>株式会社</v>
          </cell>
          <cell r="AH29" t="str">
            <v>株式会社　かるがも</v>
          </cell>
          <cell r="AI29" t="str">
            <v>四街道市四街道1-5-5</v>
          </cell>
          <cell r="AJ29" t="str">
            <v>代表取締役　目片智恵美</v>
          </cell>
          <cell r="AK29" t="str">
            <v>株式会社　かるがも</v>
          </cell>
          <cell r="AL29" t="str">
            <v>四街道市四街道1-5-5</v>
          </cell>
          <cell r="AM29" t="str">
            <v>代表取締役　目片智恵美</v>
          </cell>
        </row>
        <row r="30">
          <cell r="A30">
            <v>26</v>
          </cell>
          <cell r="B30" t="str">
            <v>キッズ倶楽部</v>
          </cell>
          <cell r="C30" t="str">
            <v>264-0025</v>
          </cell>
          <cell r="D30" t="str">
            <v>若葉区都賀3-17-5 戸村第2ﾊｲﾂ101</v>
          </cell>
          <cell r="E30" t="str">
            <v>土屋　秀規</v>
          </cell>
          <cell r="F30" t="str">
            <v>233-8622</v>
          </cell>
          <cell r="G30" t="str">
            <v>233-8622</v>
          </cell>
          <cell r="H30" t="str">
            <v>kidsclub.tsuga@mb.point.ne.jp</v>
          </cell>
          <cell r="I30">
            <v>38231</v>
          </cell>
          <cell r="J30" t="str">
            <v>1F</v>
          </cell>
          <cell r="K30">
            <v>41.13</v>
          </cell>
          <cell r="L30">
            <v>23</v>
          </cell>
          <cell r="M30">
            <v>23</v>
          </cell>
          <cell r="N30" t="str">
            <v>24時間</v>
          </cell>
          <cell r="O30" t="str">
            <v>42,000～57,000円</v>
          </cell>
          <cell r="P30">
            <v>33000</v>
          </cell>
          <cell r="Q30">
            <v>33000</v>
          </cell>
          <cell r="R30">
            <v>35000</v>
          </cell>
          <cell r="S30">
            <v>33000</v>
          </cell>
          <cell r="T30">
            <v>32000</v>
          </cell>
          <cell r="U30">
            <v>32000</v>
          </cell>
          <cell r="V30">
            <v>57000</v>
          </cell>
          <cell r="W30">
            <v>57000</v>
          </cell>
          <cell r="X30">
            <v>54000</v>
          </cell>
          <cell r="Y30">
            <v>43000</v>
          </cell>
          <cell r="Z30">
            <v>42000</v>
          </cell>
          <cell r="AA30">
            <v>42000</v>
          </cell>
          <cell r="AB30" t="str">
            <v>末子以外・半額</v>
          </cell>
          <cell r="AC30">
            <v>10000</v>
          </cell>
          <cell r="AD30" t="str">
            <v>施設調理</v>
          </cell>
          <cell r="AE30" t="str">
            <v>○</v>
          </cell>
          <cell r="AF30" t="str">
            <v>○</v>
          </cell>
          <cell r="AG30" t="str">
            <v>個人</v>
          </cell>
          <cell r="AH30" t="str">
            <v>有</v>
          </cell>
          <cell r="AI30" t="str">
            <v>個人</v>
          </cell>
          <cell r="AJ30" t="str">
            <v>昼間型</v>
          </cell>
          <cell r="AK30" t="str">
            <v>土屋　秀規</v>
          </cell>
          <cell r="AL30" t="str">
            <v>いすみ市岬町長者301</v>
          </cell>
          <cell r="AM30" t="str">
            <v>土屋　秀規</v>
          </cell>
        </row>
        <row r="31">
          <cell r="A31">
            <v>27</v>
          </cell>
          <cell r="B31" t="str">
            <v>ひまわり保育園</v>
          </cell>
          <cell r="C31" t="str">
            <v>264-0029</v>
          </cell>
          <cell r="D31" t="str">
            <v>若葉区桜木北1-15-1</v>
          </cell>
          <cell r="E31" t="str">
            <v>久保　孝子</v>
          </cell>
          <cell r="F31" t="str">
            <v>232-6090</v>
          </cell>
          <cell r="G31" t="str">
            <v>232-6090</v>
          </cell>
          <cell r="H31" t="str">
            <v>himawarihoikuen_sakuragi@ybb.nejp</v>
          </cell>
          <cell r="I31">
            <v>39904</v>
          </cell>
          <cell r="J31" t="str">
            <v>1F</v>
          </cell>
          <cell r="K31">
            <v>36.799999999999997</v>
          </cell>
          <cell r="L31">
            <v>22</v>
          </cell>
          <cell r="M31">
            <v>22</v>
          </cell>
          <cell r="N31" t="str">
            <v>7:30～19:00</v>
          </cell>
          <cell r="O31" t="str">
            <v>35,000～44,000円</v>
          </cell>
          <cell r="P31">
            <v>34000</v>
          </cell>
          <cell r="Q31">
            <v>32000</v>
          </cell>
          <cell r="R31">
            <v>32000</v>
          </cell>
          <cell r="S31">
            <v>30000</v>
          </cell>
          <cell r="T31">
            <v>25000</v>
          </cell>
          <cell r="U31">
            <v>25000</v>
          </cell>
          <cell r="V31">
            <v>44000</v>
          </cell>
          <cell r="W31">
            <v>42000</v>
          </cell>
          <cell r="X31">
            <v>42000</v>
          </cell>
          <cell r="Y31">
            <v>40000</v>
          </cell>
          <cell r="Z31">
            <v>35000</v>
          </cell>
          <cell r="AA31">
            <v>35000</v>
          </cell>
          <cell r="AB31" t="str">
            <v>上の子・半額</v>
          </cell>
          <cell r="AC31">
            <v>5000</v>
          </cell>
          <cell r="AD31" t="str">
            <v>施設調理</v>
          </cell>
          <cell r="AE31" t="str">
            <v>×</v>
          </cell>
          <cell r="AF31" t="str">
            <v>×</v>
          </cell>
          <cell r="AG31" t="str">
            <v>個人</v>
          </cell>
          <cell r="AH31" t="str">
            <v>久保　孝子</v>
          </cell>
          <cell r="AI31" t="str">
            <v>千葉市若葉区桜木８－２０－３２</v>
          </cell>
          <cell r="AJ31" t="str">
            <v>久保　孝子</v>
          </cell>
          <cell r="AK31" t="str">
            <v>久保　孝子</v>
          </cell>
          <cell r="AL31" t="str">
            <v>千葉市若葉区桜木８－２０－３２</v>
          </cell>
          <cell r="AM31" t="str">
            <v>久保　孝子</v>
          </cell>
        </row>
        <row r="32">
          <cell r="A32">
            <v>28</v>
          </cell>
          <cell r="B32" t="str">
            <v>ベビー＆キッズルームおあふ</v>
          </cell>
          <cell r="C32" t="str">
            <v>264-0002</v>
          </cell>
          <cell r="D32" t="str">
            <v>若葉区千城台東3-23-3</v>
          </cell>
          <cell r="E32" t="str">
            <v>中山　えい子</v>
          </cell>
          <cell r="F32" t="str">
            <v>236-3624</v>
          </cell>
          <cell r="G32" t="str">
            <v>236-3624</v>
          </cell>
          <cell r="H32" t="str">
            <v>eiko-n@cnc.jp</v>
          </cell>
          <cell r="I32">
            <v>36434</v>
          </cell>
          <cell r="J32" t="str">
            <v>1F</v>
          </cell>
          <cell r="K32">
            <v>36.299999999999997</v>
          </cell>
          <cell r="L32">
            <v>20</v>
          </cell>
          <cell r="M32">
            <v>20</v>
          </cell>
          <cell r="N32" t="str">
            <v>7:00～20:00</v>
          </cell>
          <cell r="O32" t="str">
            <v>36,100～50,300円</v>
          </cell>
          <cell r="P32">
            <v>45300</v>
          </cell>
          <cell r="Q32">
            <v>39800</v>
          </cell>
          <cell r="R32">
            <v>39800</v>
          </cell>
          <cell r="S32">
            <v>33100</v>
          </cell>
          <cell r="T32">
            <v>33100</v>
          </cell>
          <cell r="U32">
            <v>33100</v>
          </cell>
          <cell r="V32">
            <v>50300</v>
          </cell>
          <cell r="W32">
            <v>44800</v>
          </cell>
          <cell r="X32">
            <v>44800</v>
          </cell>
          <cell r="Y32">
            <v>36100</v>
          </cell>
          <cell r="Z32">
            <v>36100</v>
          </cell>
          <cell r="AA32">
            <v>36100</v>
          </cell>
          <cell r="AB32" t="str">
            <v>上の子・１万円引</v>
          </cell>
          <cell r="AC32">
            <v>10000</v>
          </cell>
          <cell r="AD32" t="str">
            <v>施設調理</v>
          </cell>
          <cell r="AE32" t="str">
            <v>×</v>
          </cell>
          <cell r="AF32" t="str">
            <v>○</v>
          </cell>
          <cell r="AG32" t="str">
            <v>個人</v>
          </cell>
          <cell r="AH32" t="str">
            <v>有</v>
          </cell>
          <cell r="AI32" t="str">
            <v>個人</v>
          </cell>
          <cell r="AJ32" t="str">
            <v>昼間型</v>
          </cell>
          <cell r="AK32" t="str">
            <v>中山　えい子</v>
          </cell>
          <cell r="AL32" t="str">
            <v>千葉市若葉区千城台東3-23-3</v>
          </cell>
          <cell r="AM32" t="str">
            <v>中山　えい子</v>
          </cell>
        </row>
        <row r="33">
          <cell r="A33">
            <v>29</v>
          </cell>
          <cell r="B33" t="str">
            <v>保育ルームねこのて</v>
          </cell>
          <cell r="C33" t="str">
            <v>264-0032</v>
          </cell>
          <cell r="D33" t="str">
            <v>若葉区みつわ台5-1-86-1</v>
          </cell>
          <cell r="E33" t="str">
            <v>黒木　健司</v>
          </cell>
          <cell r="F33" t="str">
            <v>290-6555</v>
          </cell>
          <cell r="G33" t="str">
            <v>290-6554</v>
          </cell>
          <cell r="H33" t="str">
            <v>babyroom_nekonote@yahoo.co.jp</v>
          </cell>
          <cell r="I33">
            <v>40969</v>
          </cell>
          <cell r="J33" t="str">
            <v>1F</v>
          </cell>
          <cell r="K33">
            <v>52</v>
          </cell>
          <cell r="L33">
            <v>29</v>
          </cell>
          <cell r="M33">
            <v>29</v>
          </cell>
          <cell r="N33" t="str">
            <v>7:30～20:00</v>
          </cell>
          <cell r="O33" t="str">
            <v>51,500円</v>
          </cell>
          <cell r="P33">
            <v>39500</v>
          </cell>
          <cell r="Q33">
            <v>39500</v>
          </cell>
          <cell r="R33">
            <v>39500</v>
          </cell>
          <cell r="S33">
            <v>39500</v>
          </cell>
          <cell r="T33">
            <v>39500</v>
          </cell>
          <cell r="U33">
            <v>39500</v>
          </cell>
          <cell r="V33">
            <v>51500</v>
          </cell>
          <cell r="W33">
            <v>51500</v>
          </cell>
          <cell r="X33">
            <v>51500</v>
          </cell>
          <cell r="Y33">
            <v>51500</v>
          </cell>
          <cell r="Z33">
            <v>51500</v>
          </cell>
          <cell r="AA33">
            <v>51500</v>
          </cell>
          <cell r="AB33" t="str">
            <v>下の子・1万円引き</v>
          </cell>
          <cell r="AC33">
            <v>10000</v>
          </cell>
          <cell r="AD33" t="str">
            <v>施設調理</v>
          </cell>
          <cell r="AE33" t="str">
            <v>×</v>
          </cell>
          <cell r="AF33" t="str">
            <v>○</v>
          </cell>
          <cell r="AG33" t="str">
            <v>個人</v>
          </cell>
          <cell r="AH33" t="str">
            <v>内山　立康</v>
          </cell>
          <cell r="AI33" t="str">
            <v>八街市八街へ199-1586</v>
          </cell>
          <cell r="AJ33" t="str">
            <v>内山　立康</v>
          </cell>
          <cell r="AK33" t="str">
            <v>内山　立康</v>
          </cell>
          <cell r="AL33" t="str">
            <v>八街市八街へ199-1586</v>
          </cell>
          <cell r="AM33" t="str">
            <v>内山　立康</v>
          </cell>
        </row>
        <row r="34">
          <cell r="A34">
            <v>30</v>
          </cell>
          <cell r="B34" t="str">
            <v>みつばち保育園</v>
          </cell>
          <cell r="C34" t="str">
            <v>264-0029</v>
          </cell>
          <cell r="D34" t="str">
            <v>若葉区桜木北2-10-6</v>
          </cell>
          <cell r="E34" t="str">
            <v>豊田　美恵</v>
          </cell>
          <cell r="F34" t="str">
            <v>231-1846</v>
          </cell>
          <cell r="G34" t="str">
            <v>231-1846</v>
          </cell>
          <cell r="H34" t="str">
            <v>mitsubachikids@gmail.com</v>
          </cell>
          <cell r="I34">
            <v>27829</v>
          </cell>
          <cell r="J34" t="str">
            <v>1F</v>
          </cell>
          <cell r="K34">
            <v>49.5</v>
          </cell>
          <cell r="L34">
            <v>26</v>
          </cell>
          <cell r="M34">
            <v>26</v>
          </cell>
          <cell r="N34" t="str">
            <v>7:00～19:00</v>
          </cell>
          <cell r="O34" t="str">
            <v>37,000円</v>
          </cell>
          <cell r="P34">
            <v>27000</v>
          </cell>
          <cell r="Q34">
            <v>27000</v>
          </cell>
          <cell r="R34">
            <v>27000</v>
          </cell>
          <cell r="S34">
            <v>27000</v>
          </cell>
          <cell r="T34">
            <v>27000</v>
          </cell>
          <cell r="U34">
            <v>27000</v>
          </cell>
          <cell r="V34">
            <v>37000</v>
          </cell>
          <cell r="W34">
            <v>37000</v>
          </cell>
          <cell r="X34">
            <v>37000</v>
          </cell>
          <cell r="Y34">
            <v>37000</v>
          </cell>
          <cell r="Z34">
            <v>37000</v>
          </cell>
          <cell r="AA34">
            <v>37000</v>
          </cell>
          <cell r="AB34" t="str">
            <v>上の子・1万円引き</v>
          </cell>
          <cell r="AC34">
            <v>0</v>
          </cell>
          <cell r="AD34" t="str">
            <v>施設調理</v>
          </cell>
          <cell r="AE34" t="str">
            <v>×</v>
          </cell>
          <cell r="AF34" t="str">
            <v>○</v>
          </cell>
          <cell r="AG34" t="str">
            <v>個人</v>
          </cell>
          <cell r="AH34" t="str">
            <v>有</v>
          </cell>
          <cell r="AI34" t="str">
            <v>個人</v>
          </cell>
          <cell r="AJ34" t="str">
            <v>昼間型</v>
          </cell>
          <cell r="AK34" t="str">
            <v>豊田　美恵</v>
          </cell>
          <cell r="AL34" t="str">
            <v>千葉市若葉区桜木北2-10-6</v>
          </cell>
          <cell r="AM34" t="str">
            <v>豊田　美恵</v>
          </cell>
        </row>
        <row r="35">
          <cell r="A35">
            <v>31</v>
          </cell>
          <cell r="B35" t="str">
            <v>あすみ東保育園</v>
          </cell>
          <cell r="C35" t="str">
            <v>267-0061</v>
          </cell>
          <cell r="D35" t="str">
            <v>緑区あすみが丘東4-9-2</v>
          </cell>
          <cell r="E35" t="str">
            <v>木原　真裕美</v>
          </cell>
          <cell r="F35" t="str">
            <v>295-5823</v>
          </cell>
          <cell r="G35" t="str">
            <v>295-0766</v>
          </cell>
          <cell r="H35" t="str">
            <v>rb2@goldluys.jp</v>
          </cell>
          <cell r="I35">
            <v>37469</v>
          </cell>
          <cell r="J35" t="str">
            <v>1F</v>
          </cell>
          <cell r="K35">
            <v>124.14</v>
          </cell>
          <cell r="L35">
            <v>59</v>
          </cell>
          <cell r="M35">
            <v>59</v>
          </cell>
          <cell r="N35" t="str">
            <v>7:00～19:00</v>
          </cell>
          <cell r="O35" t="str">
            <v>64,720～76,220円</v>
          </cell>
          <cell r="P35">
            <v>58220</v>
          </cell>
          <cell r="Q35">
            <v>51220</v>
          </cell>
          <cell r="R35">
            <v>51220</v>
          </cell>
          <cell r="S35">
            <v>46720</v>
          </cell>
          <cell r="T35">
            <v>46720</v>
          </cell>
          <cell r="U35">
            <v>46720</v>
          </cell>
          <cell r="V35">
            <v>76220</v>
          </cell>
          <cell r="W35">
            <v>69220</v>
          </cell>
          <cell r="X35">
            <v>69220</v>
          </cell>
          <cell r="Y35">
            <v>64720</v>
          </cell>
          <cell r="Z35">
            <v>64720</v>
          </cell>
          <cell r="AA35">
            <v>64720</v>
          </cell>
          <cell r="AB35" t="str">
            <v>上の子・１万円引</v>
          </cell>
          <cell r="AC35">
            <v>26000</v>
          </cell>
          <cell r="AD35" t="str">
            <v>施設調理</v>
          </cell>
          <cell r="AE35" t="str">
            <v>×</v>
          </cell>
          <cell r="AF35" t="str">
            <v>○</v>
          </cell>
          <cell r="AG35" t="str">
            <v>株式会社</v>
          </cell>
          <cell r="AH35" t="str">
            <v>無</v>
          </cell>
          <cell r="AI35" t="str">
            <v>個人</v>
          </cell>
          <cell r="AJ35" t="str">
            <v>昼間型</v>
          </cell>
          <cell r="AK35" t="str">
            <v>(株)GOLDLUYS</v>
          </cell>
          <cell r="AL35" t="str">
            <v>千葉市緑区あすみが丘東4-9-2</v>
          </cell>
          <cell r="AM35" t="str">
            <v>代表取締役　粒良　知史</v>
          </cell>
        </row>
        <row r="36">
          <cell r="A36">
            <v>32</v>
          </cell>
          <cell r="B36" t="str">
            <v>保育所　ドルフィンキッズランド</v>
          </cell>
          <cell r="C36" t="str">
            <v>266-0031</v>
          </cell>
          <cell r="D36" t="str">
            <v>緑区おゆみ野3-39-1　ｾﾝﾄｱﾍﾞﾆｭｰ102</v>
          </cell>
          <cell r="E36" t="str">
            <v>長谷川　郁代</v>
          </cell>
          <cell r="F36" t="str">
            <v>300-1943</v>
          </cell>
          <cell r="G36" t="str">
            <v>300-1943</v>
          </cell>
          <cell r="H36" t="str">
            <v>oyuminoen1943@mail.goo.ne.jp</v>
          </cell>
          <cell r="I36">
            <v>39757</v>
          </cell>
          <cell r="J36" t="str">
            <v>1F</v>
          </cell>
          <cell r="K36">
            <v>83.5</v>
          </cell>
          <cell r="L36">
            <v>40</v>
          </cell>
          <cell r="M36">
            <v>40</v>
          </cell>
          <cell r="N36" t="str">
            <v>7:30～19:30</v>
          </cell>
          <cell r="O36" t="str">
            <v>43,000～59,000円</v>
          </cell>
          <cell r="P36">
            <v>49000</v>
          </cell>
          <cell r="Q36">
            <v>48000</v>
          </cell>
          <cell r="R36">
            <v>43000</v>
          </cell>
          <cell r="S36">
            <v>41000</v>
          </cell>
          <cell r="T36">
            <v>37000</v>
          </cell>
          <cell r="U36">
            <v>37000</v>
          </cell>
          <cell r="V36">
            <v>59000</v>
          </cell>
          <cell r="W36">
            <v>58000</v>
          </cell>
          <cell r="X36">
            <v>53000</v>
          </cell>
          <cell r="Y36">
            <v>51000</v>
          </cell>
          <cell r="Z36">
            <v>43000</v>
          </cell>
          <cell r="AA36">
            <v>43000</v>
          </cell>
          <cell r="AB36" t="str">
            <v>上の子・半額</v>
          </cell>
          <cell r="AC36">
            <v>20000</v>
          </cell>
          <cell r="AD36" t="str">
            <v>外部委託</v>
          </cell>
          <cell r="AE36" t="str">
            <v>×</v>
          </cell>
          <cell r="AF36" t="str">
            <v>○</v>
          </cell>
          <cell r="AG36" t="str">
            <v>株式会社</v>
          </cell>
          <cell r="AH36" t="str">
            <v>（株）ディーケーエル</v>
          </cell>
          <cell r="AI36" t="str">
            <v>千葉市緑区おゆみ野3-39-1 ｾﾝﾄｱﾍﾞﾆｭｰ102</v>
          </cell>
          <cell r="AJ36" t="str">
            <v>代表取締役　長谷川郁代</v>
          </cell>
          <cell r="AK36" t="str">
            <v>（株）ディーケーエル</v>
          </cell>
          <cell r="AL36" t="str">
            <v>千葉市緑区おゆみ野3-39-1 ｾﾝﾄｱﾍﾞﾆｭｰ102</v>
          </cell>
          <cell r="AM36" t="str">
            <v>代表取締役　長谷川郁代</v>
          </cell>
        </row>
        <row r="37">
          <cell r="A37">
            <v>33</v>
          </cell>
          <cell r="B37" t="str">
            <v>トレジャーキッズ</v>
          </cell>
          <cell r="C37" t="str">
            <v>266-0033</v>
          </cell>
          <cell r="D37" t="str">
            <v>緑区おゆみ野南3-30　サンクレイドルおゆみ野ステーションウィズ</v>
          </cell>
          <cell r="E37" t="str">
            <v>井上　富美子</v>
          </cell>
          <cell r="F37" t="str">
            <v>309-8677</v>
          </cell>
          <cell r="G37" t="str">
            <v>309-8677</v>
          </cell>
          <cell r="H37" t="str">
            <v>torejya_kids_oyumino@yahoo.co.jp</v>
          </cell>
          <cell r="I37">
            <v>41000</v>
          </cell>
          <cell r="J37" t="str">
            <v>1F</v>
          </cell>
          <cell r="K37">
            <v>128</v>
          </cell>
          <cell r="L37">
            <v>35</v>
          </cell>
          <cell r="M37">
            <v>35</v>
          </cell>
          <cell r="N37" t="str">
            <v>7:00～19:00</v>
          </cell>
          <cell r="O37" t="str">
            <v>42,000～75,000円</v>
          </cell>
          <cell r="P37">
            <v>55000</v>
          </cell>
          <cell r="Q37">
            <v>45000</v>
          </cell>
          <cell r="R37">
            <v>40000</v>
          </cell>
          <cell r="S37">
            <v>38000</v>
          </cell>
          <cell r="T37">
            <v>35000</v>
          </cell>
          <cell r="U37">
            <v>35000</v>
          </cell>
          <cell r="V37">
            <v>75000</v>
          </cell>
          <cell r="W37">
            <v>65000</v>
          </cell>
          <cell r="X37">
            <v>55000</v>
          </cell>
          <cell r="Y37">
            <v>48000</v>
          </cell>
          <cell r="Z37">
            <v>42000</v>
          </cell>
          <cell r="AA37">
            <v>42000</v>
          </cell>
          <cell r="AB37" t="str">
            <v>下の子・1万円引</v>
          </cell>
          <cell r="AC37">
            <v>20000</v>
          </cell>
          <cell r="AD37" t="str">
            <v>外部委託</v>
          </cell>
          <cell r="AE37" t="str">
            <v>×</v>
          </cell>
          <cell r="AF37" t="str">
            <v>○</v>
          </cell>
          <cell r="AG37" t="str">
            <v>合同会社</v>
          </cell>
          <cell r="AH37" t="str">
            <v>オフィスツゥトゥー合同会社</v>
          </cell>
          <cell r="AI37" t="str">
            <v>千葉市おゆみ野中央8-17-1</v>
          </cell>
          <cell r="AJ37" t="str">
            <v>代表社員　早水　由美子</v>
          </cell>
          <cell r="AK37" t="str">
            <v>オフィスツゥトゥー合同会社</v>
          </cell>
          <cell r="AL37" t="str">
            <v>千葉市おゆみ野中央8-17-1</v>
          </cell>
          <cell r="AM37" t="str">
            <v>代表社員　早水　由美子</v>
          </cell>
        </row>
        <row r="38">
          <cell r="A38">
            <v>34</v>
          </cell>
          <cell r="B38" t="str">
            <v>リトルガーデンおゆみ野</v>
          </cell>
          <cell r="C38" t="str">
            <v>266-0033</v>
          </cell>
          <cell r="D38" t="str">
            <v>緑区おゆみ野南2-12-1</v>
          </cell>
          <cell r="E38" t="str">
            <v>臼井　桜織</v>
          </cell>
          <cell r="F38" t="str">
            <v>292-6014</v>
          </cell>
          <cell r="G38" t="str">
            <v>292-6014</v>
          </cell>
          <cell r="H38" t="str">
            <v>oyumino@littlegarden-inter.com</v>
          </cell>
          <cell r="I38">
            <v>38437</v>
          </cell>
          <cell r="J38" t="str">
            <v>1F</v>
          </cell>
          <cell r="K38">
            <v>230.61</v>
          </cell>
          <cell r="L38">
            <v>100</v>
          </cell>
          <cell r="M38">
            <v>59</v>
          </cell>
          <cell r="N38" t="str">
            <v>7:00～20:00</v>
          </cell>
          <cell r="O38" t="str">
            <v>76,000～98,000円</v>
          </cell>
          <cell r="P38">
            <v>66000</v>
          </cell>
          <cell r="Q38">
            <v>59000</v>
          </cell>
          <cell r="R38">
            <v>59000</v>
          </cell>
          <cell r="S38">
            <v>78000</v>
          </cell>
          <cell r="T38">
            <v>76000</v>
          </cell>
          <cell r="U38">
            <v>72000</v>
          </cell>
          <cell r="V38">
            <v>86000</v>
          </cell>
          <cell r="W38">
            <v>76000</v>
          </cell>
          <cell r="X38">
            <v>76000</v>
          </cell>
          <cell r="Y38">
            <v>98000</v>
          </cell>
          <cell r="Z38">
            <v>95000</v>
          </cell>
          <cell r="AA38">
            <v>92500</v>
          </cell>
          <cell r="AB38" t="str">
            <v>下の子・１万円引</v>
          </cell>
          <cell r="AC38">
            <v>50000</v>
          </cell>
          <cell r="AD38" t="str">
            <v>施設調理</v>
          </cell>
          <cell r="AE38" t="str">
            <v>×</v>
          </cell>
          <cell r="AF38" t="str">
            <v>○</v>
          </cell>
          <cell r="AG38" t="str">
            <v>合資会社</v>
          </cell>
          <cell r="AH38" t="str">
            <v>無</v>
          </cell>
          <cell r="AI38" t="str">
            <v>個人</v>
          </cell>
          <cell r="AJ38" t="str">
            <v>併用型</v>
          </cell>
          <cell r="AK38" t="str">
            <v>合資会社ライフコミュニケーション</v>
          </cell>
          <cell r="AL38" t="str">
            <v>美浜区中瀬2－6－1　WBGﾏﾘﾌﾞｳｴｽﾄ2F</v>
          </cell>
          <cell r="AM38" t="str">
            <v>無限責任社員　佐々木　豊</v>
          </cell>
        </row>
        <row r="39">
          <cell r="A39">
            <v>35</v>
          </cell>
          <cell r="B39" t="str">
            <v>スクルドエンジェル保育園検見川浜園</v>
          </cell>
          <cell r="C39" t="str">
            <v>261-0011</v>
          </cell>
          <cell r="D39" t="str">
            <v>美浜区真砂3-13-12　BAYPERCH真砂２階</v>
          </cell>
          <cell r="E39" t="str">
            <v>笹原　嘉純</v>
          </cell>
          <cell r="F39" t="str">
            <v>279-3400</v>
          </cell>
          <cell r="G39" t="str">
            <v>279-3400</v>
          </cell>
          <cell r="H39" t="str">
            <v>kemigawahama@skuld-angel.com</v>
          </cell>
          <cell r="I39">
            <v>41246</v>
          </cell>
          <cell r="J39" t="str">
            <v>2F</v>
          </cell>
          <cell r="K39">
            <v>60</v>
          </cell>
          <cell r="L39">
            <v>30</v>
          </cell>
          <cell r="M39">
            <v>27</v>
          </cell>
          <cell r="N39" t="str">
            <v>7:30～19:30</v>
          </cell>
          <cell r="O39" t="str">
            <v>54,000～60,000円</v>
          </cell>
          <cell r="P39">
            <v>55000</v>
          </cell>
          <cell r="Q39">
            <v>53000</v>
          </cell>
          <cell r="R39">
            <v>51000</v>
          </cell>
          <cell r="S39">
            <v>49000</v>
          </cell>
          <cell r="T39">
            <v>49000</v>
          </cell>
          <cell r="U39">
            <v>49000</v>
          </cell>
          <cell r="V39">
            <v>60000</v>
          </cell>
          <cell r="W39">
            <v>58000</v>
          </cell>
          <cell r="X39">
            <v>56000</v>
          </cell>
          <cell r="Y39">
            <v>54000</v>
          </cell>
          <cell r="Z39">
            <v>54000</v>
          </cell>
          <cell r="AA39">
            <v>54000</v>
          </cell>
          <cell r="AB39" t="str">
            <v>上の子・半額</v>
          </cell>
          <cell r="AC39">
            <v>10000</v>
          </cell>
          <cell r="AD39" t="str">
            <v>施設調理</v>
          </cell>
          <cell r="AE39" t="str">
            <v>×</v>
          </cell>
          <cell r="AF39" t="str">
            <v>○</v>
          </cell>
          <cell r="AG39" t="str">
            <v>合同会社</v>
          </cell>
          <cell r="AH39" t="str">
            <v>合同会社　育未来</v>
          </cell>
          <cell r="AI39" t="str">
            <v>静岡県沼津市志下４７３－２</v>
          </cell>
          <cell r="AJ39" t="str">
            <v>代表社員　笹原　嘉純</v>
          </cell>
          <cell r="AK39" t="str">
            <v>合同会社　育未来</v>
          </cell>
          <cell r="AL39" t="str">
            <v>静岡県沼津市志下４７３－２</v>
          </cell>
          <cell r="AM39" t="str">
            <v>代表社員　笹原　嘉純</v>
          </cell>
        </row>
        <row r="40">
          <cell r="A40">
            <v>36</v>
          </cell>
          <cell r="B40" t="str">
            <v>リトルガーデンＷＢＧ</v>
          </cell>
          <cell r="C40" t="str">
            <v>261-7102</v>
          </cell>
          <cell r="D40" t="str">
            <v>美浜区中瀬2-6　WBGﾏﾘﾌﾞｳｪｽﾄ2F</v>
          </cell>
          <cell r="E40" t="str">
            <v>三迫　崇広</v>
          </cell>
          <cell r="F40" t="str">
            <v>351-1630</v>
          </cell>
          <cell r="G40" t="str">
            <v>351-1629</v>
          </cell>
          <cell r="H40" t="str">
            <v>makuhari-wbg@littlegarden-inter.com</v>
          </cell>
          <cell r="I40">
            <v>36965</v>
          </cell>
          <cell r="J40" t="str">
            <v>2F</v>
          </cell>
          <cell r="K40">
            <v>111.1</v>
          </cell>
          <cell r="L40">
            <v>65</v>
          </cell>
          <cell r="M40">
            <v>59</v>
          </cell>
          <cell r="N40" t="str">
            <v>7:00～21:00</v>
          </cell>
          <cell r="O40" t="str">
            <v>66,000～86,000円</v>
          </cell>
          <cell r="P40">
            <v>66000</v>
          </cell>
          <cell r="Q40">
            <v>59000</v>
          </cell>
          <cell r="R40">
            <v>59000</v>
          </cell>
          <cell r="S40">
            <v>57000</v>
          </cell>
          <cell r="T40">
            <v>57000</v>
          </cell>
          <cell r="U40">
            <v>57000</v>
          </cell>
          <cell r="V40">
            <v>86000</v>
          </cell>
          <cell r="W40">
            <v>76000</v>
          </cell>
          <cell r="X40">
            <v>76000</v>
          </cell>
          <cell r="Y40">
            <v>66000</v>
          </cell>
          <cell r="Z40">
            <v>66000</v>
          </cell>
          <cell r="AA40">
            <v>66000</v>
          </cell>
          <cell r="AB40" t="str">
            <v>下の子・1万円引</v>
          </cell>
          <cell r="AC40">
            <v>35000</v>
          </cell>
          <cell r="AD40" t="str">
            <v>施設調理</v>
          </cell>
          <cell r="AE40" t="str">
            <v>○</v>
          </cell>
          <cell r="AF40" t="str">
            <v>○</v>
          </cell>
          <cell r="AG40" t="str">
            <v>合資会社</v>
          </cell>
          <cell r="AH40" t="str">
            <v>無</v>
          </cell>
          <cell r="AI40" t="str">
            <v>個人</v>
          </cell>
          <cell r="AJ40" t="str">
            <v>併用型</v>
          </cell>
          <cell r="AK40" t="str">
            <v>合資会社ライフコミュニケーション</v>
          </cell>
          <cell r="AL40" t="str">
            <v>美浜区中瀬2－6－1　WBGﾏﾘﾌﾞｳｴｽﾄ2F</v>
          </cell>
          <cell r="AM40" t="str">
            <v>無限責任社員　佐々木　豊</v>
          </cell>
        </row>
        <row r="41">
          <cell r="A41">
            <v>37</v>
          </cell>
          <cell r="B41" t="str">
            <v>リトルガーデン幕張</v>
          </cell>
          <cell r="C41" t="str">
            <v>261-0023</v>
          </cell>
          <cell r="D41" t="str">
            <v>美浜区中瀬1-6NTT幕張ﾋﾞﾙ１F</v>
          </cell>
          <cell r="E41" t="str">
            <v>菊池　真弓</v>
          </cell>
          <cell r="F41" t="str">
            <v>351-7670</v>
          </cell>
          <cell r="G41" t="str">
            <v>306-7260</v>
          </cell>
          <cell r="H41" t="str">
            <v xml:space="preserve">makuhari-ntt@littlegarden-inter.com
</v>
          </cell>
          <cell r="I41">
            <v>39174</v>
          </cell>
          <cell r="J41" t="str">
            <v>1F</v>
          </cell>
          <cell r="K41">
            <v>165.44</v>
          </cell>
          <cell r="L41">
            <v>100</v>
          </cell>
          <cell r="M41">
            <v>59</v>
          </cell>
          <cell r="N41" t="str">
            <v>7:00～19:00</v>
          </cell>
          <cell r="O41" t="str">
            <v>76,000～98,000円</v>
          </cell>
          <cell r="P41">
            <v>66000</v>
          </cell>
          <cell r="Q41">
            <v>59000</v>
          </cell>
          <cell r="R41">
            <v>78000</v>
          </cell>
          <cell r="S41">
            <v>76000</v>
          </cell>
          <cell r="T41">
            <v>72000</v>
          </cell>
          <cell r="U41">
            <v>72000</v>
          </cell>
          <cell r="V41">
            <v>86000</v>
          </cell>
          <cell r="W41">
            <v>76000</v>
          </cell>
          <cell r="X41">
            <v>98000</v>
          </cell>
          <cell r="Y41">
            <v>95000</v>
          </cell>
          <cell r="Z41">
            <v>92500</v>
          </cell>
          <cell r="AA41">
            <v>92500</v>
          </cell>
          <cell r="AB41" t="str">
            <v>下の子・1万円引</v>
          </cell>
          <cell r="AC41">
            <v>50000</v>
          </cell>
          <cell r="AD41" t="str">
            <v>施設調理</v>
          </cell>
          <cell r="AE41" t="str">
            <v>×</v>
          </cell>
          <cell r="AF41" t="str">
            <v>○</v>
          </cell>
          <cell r="AG41" t="str">
            <v>合資会社</v>
          </cell>
          <cell r="AH41" t="str">
            <v>無</v>
          </cell>
          <cell r="AI41" t="str">
            <v>個人</v>
          </cell>
          <cell r="AJ41" t="str">
            <v>併用型</v>
          </cell>
          <cell r="AK41" t="str">
            <v>合資会社ライフコミュニケーション</v>
          </cell>
          <cell r="AL41" t="str">
            <v>美浜区中瀬2－6－1　WBGﾏﾘﾌﾞｳｴｽﾄ2F</v>
          </cell>
          <cell r="AM41" t="str">
            <v>無限責任社員　佐々木　豊</v>
          </cell>
        </row>
        <row r="42">
          <cell r="A42" t="str">
            <v>　</v>
          </cell>
        </row>
        <row r="43">
          <cell r="A43" t="str">
            <v>平成２7年度　千葉市先取りP認定施設一覧</v>
          </cell>
        </row>
        <row r="44">
          <cell r="A44">
            <v>39</v>
          </cell>
          <cell r="B44" t="str">
            <v>あい・あい保育園　今井園</v>
          </cell>
          <cell r="C44" t="str">
            <v>260-0834</v>
          </cell>
          <cell r="D44" t="str">
            <v>中央区今井1-17-4</v>
          </cell>
          <cell r="E44" t="str">
            <v>吉田　英子</v>
          </cell>
          <cell r="F44" t="str">
            <v>208-7286</v>
          </cell>
          <cell r="G44" t="str">
            <v>208-7289</v>
          </cell>
          <cell r="H44" t="str">
            <v>imaien@dgb21.com</v>
          </cell>
          <cell r="I44" t="str">
            <v>H22.4</v>
          </cell>
          <cell r="J44" t="str">
            <v>1F</v>
          </cell>
          <cell r="K44">
            <v>47.64</v>
          </cell>
          <cell r="L44">
            <v>20</v>
          </cell>
          <cell r="M44">
            <v>20</v>
          </cell>
          <cell r="N44" t="str">
            <v>7:00～20:00</v>
          </cell>
          <cell r="O44" t="str">
            <v>63,000円</v>
          </cell>
          <cell r="P44">
            <v>53000</v>
          </cell>
          <cell r="Q44">
            <v>53000</v>
          </cell>
          <cell r="R44">
            <v>53000</v>
          </cell>
          <cell r="S44">
            <v>53000</v>
          </cell>
          <cell r="T44">
            <v>53000</v>
          </cell>
          <cell r="U44">
            <v>53000</v>
          </cell>
          <cell r="V44">
            <v>63000</v>
          </cell>
          <cell r="W44">
            <v>63000</v>
          </cell>
          <cell r="X44">
            <v>63000</v>
          </cell>
          <cell r="Y44">
            <v>63000</v>
          </cell>
          <cell r="Z44">
            <v>63000</v>
          </cell>
          <cell r="AA44">
            <v>63000</v>
          </cell>
          <cell r="AB44" t="str">
            <v>上の子・半額</v>
          </cell>
          <cell r="AC44">
            <v>20000</v>
          </cell>
          <cell r="AD44" t="str">
            <v>施設調理</v>
          </cell>
          <cell r="AE44" t="str">
            <v>×</v>
          </cell>
          <cell r="AF44" t="str">
            <v>○</v>
          </cell>
          <cell r="AG44" t="str">
            <v>株式会社</v>
          </cell>
          <cell r="AH44" t="str">
            <v>（株）global bridge</v>
          </cell>
          <cell r="AI44" t="str">
            <v>東京都墨田区亀沢4-5-4　プルームビル2階</v>
          </cell>
          <cell r="AJ44" t="str">
            <v>代表取締役　貞松　成</v>
          </cell>
          <cell r="AK44" t="str">
            <v>（株）global bridge</v>
          </cell>
          <cell r="AL44" t="str">
            <v>東京都墨田区亀沢4-5-4　プルームビル2階</v>
          </cell>
          <cell r="AM44" t="str">
            <v>代表取締役　貞松　成</v>
          </cell>
        </row>
        <row r="45">
          <cell r="A45">
            <v>40</v>
          </cell>
          <cell r="B45" t="str">
            <v>そがチャイルドハウス</v>
          </cell>
          <cell r="C45" t="str">
            <v>260-0842</v>
          </cell>
          <cell r="D45" t="str">
            <v>中央区南町3-12-1</v>
          </cell>
          <cell r="E45" t="str">
            <v>藤原　一美</v>
          </cell>
          <cell r="F45" t="str">
            <v>488-5445</v>
          </cell>
          <cell r="G45" t="str">
            <v>488-5445</v>
          </cell>
          <cell r="H45" t="str">
            <v>spu25zr9@bell.ocn.ne.jp</v>
          </cell>
          <cell r="I45" t="str">
            <v>H21.4</v>
          </cell>
          <cell r="J45" t="str">
            <v>1F</v>
          </cell>
          <cell r="K45">
            <v>80.61</v>
          </cell>
          <cell r="L45">
            <v>24</v>
          </cell>
          <cell r="M45">
            <v>24</v>
          </cell>
          <cell r="N45" t="str">
            <v>7:00～19:00</v>
          </cell>
          <cell r="O45" t="str">
            <v>50,000～65,000円</v>
          </cell>
          <cell r="P45">
            <v>45000</v>
          </cell>
          <cell r="Q45">
            <v>40000</v>
          </cell>
          <cell r="R45">
            <v>40000</v>
          </cell>
          <cell r="S45">
            <v>35000</v>
          </cell>
          <cell r="T45">
            <v>30000</v>
          </cell>
          <cell r="U45">
            <v>30000</v>
          </cell>
          <cell r="V45">
            <v>65000</v>
          </cell>
          <cell r="W45">
            <v>60000</v>
          </cell>
          <cell r="X45">
            <v>60000</v>
          </cell>
          <cell r="Y45">
            <v>55000</v>
          </cell>
          <cell r="Z45">
            <v>50000</v>
          </cell>
          <cell r="AA45">
            <v>50000</v>
          </cell>
          <cell r="AB45" t="str">
            <v>上の子・１万円引</v>
          </cell>
          <cell r="AC45">
            <v>10000</v>
          </cell>
          <cell r="AD45" t="str">
            <v>施設調理</v>
          </cell>
          <cell r="AE45" t="str">
            <v>×</v>
          </cell>
          <cell r="AF45" t="str">
            <v>○</v>
          </cell>
          <cell r="AG45" t="str">
            <v>NPO法人</v>
          </cell>
          <cell r="AH45" t="str">
            <v>NPO法人　すこやかキッズ</v>
          </cell>
          <cell r="AI45" t="str">
            <v>茂原市緑が丘1-48-11</v>
          </cell>
          <cell r="AJ45" t="str">
            <v>理事長　若菜　敬子</v>
          </cell>
          <cell r="AK45" t="str">
            <v>NPO法人　すこやかキッズ</v>
          </cell>
          <cell r="AL45" t="str">
            <v>茂原市緑が丘1-48-11</v>
          </cell>
          <cell r="AM45" t="str">
            <v>理事長　若菜　敬子</v>
          </cell>
        </row>
        <row r="46">
          <cell r="A46">
            <v>41</v>
          </cell>
          <cell r="B46" t="str">
            <v>チャイルドタイム千葉寺エンゼルホーム</v>
          </cell>
          <cell r="C46" t="str">
            <v>260-0844</v>
          </cell>
          <cell r="D46" t="str">
            <v>中央区千葉寺町886-1　ﾀﾞｲｱﾊﾟﾚｽﾋﾙﾄｯﾌﾟｴﾌ千葉寺駅前204</v>
          </cell>
          <cell r="E46" t="str">
            <v>大泉　章子</v>
          </cell>
          <cell r="F46" t="str">
            <v>268-1153</v>
          </cell>
          <cell r="G46" t="str">
            <v>309-5005</v>
          </cell>
          <cell r="H46" t="str">
            <v>chibadera@sand.ocn.ne.jp</v>
          </cell>
          <cell r="I46" t="str">
            <v>H13.4</v>
          </cell>
          <cell r="J46" t="str">
            <v>2F</v>
          </cell>
          <cell r="K46">
            <v>84.12</v>
          </cell>
          <cell r="L46">
            <v>35</v>
          </cell>
          <cell r="M46">
            <v>35</v>
          </cell>
          <cell r="N46" t="str">
            <v>7:00～20:00</v>
          </cell>
          <cell r="O46" t="str">
            <v>67,800～87,800円</v>
          </cell>
          <cell r="P46">
            <v>65800</v>
          </cell>
          <cell r="Q46">
            <v>62800</v>
          </cell>
          <cell r="R46">
            <v>59800</v>
          </cell>
          <cell r="S46">
            <v>57800</v>
          </cell>
          <cell r="T46">
            <v>55800</v>
          </cell>
          <cell r="U46">
            <v>53800</v>
          </cell>
          <cell r="V46">
            <v>87800</v>
          </cell>
          <cell r="W46">
            <v>83800</v>
          </cell>
          <cell r="X46">
            <v>79800</v>
          </cell>
          <cell r="Y46">
            <v>73800</v>
          </cell>
          <cell r="Z46">
            <v>71800</v>
          </cell>
          <cell r="AA46">
            <v>67800</v>
          </cell>
          <cell r="AB46" t="str">
            <v>上の子・１万円引</v>
          </cell>
          <cell r="AC46">
            <v>10000</v>
          </cell>
          <cell r="AD46" t="str">
            <v>施設調理</v>
          </cell>
          <cell r="AE46" t="str">
            <v>×</v>
          </cell>
          <cell r="AF46" t="str">
            <v>○</v>
          </cell>
          <cell r="AG46" t="str">
            <v>株式会社</v>
          </cell>
          <cell r="AH46" t="str">
            <v>（株）チャイルドタイム</v>
          </cell>
          <cell r="AI46" t="str">
            <v>東京都八王子市明神町4-7-3　やまとビル6F</v>
          </cell>
          <cell r="AJ46" t="str">
            <v>代表取締役　毎熊　嘉郎</v>
          </cell>
          <cell r="AK46" t="str">
            <v>（株）チャイルドタイム</v>
          </cell>
          <cell r="AL46" t="str">
            <v>東京都八王子市明神町4-7-3　やまとビル6F</v>
          </cell>
          <cell r="AM46" t="str">
            <v>代表取締役　毎熊　嘉郎</v>
          </cell>
        </row>
        <row r="47">
          <cell r="A47">
            <v>42</v>
          </cell>
          <cell r="B47" t="str">
            <v>まほろば保育所</v>
          </cell>
          <cell r="C47" t="str">
            <v>260-0001</v>
          </cell>
          <cell r="D47" t="str">
            <v>中央区都町2-13-1　ﾊﾟｰｸｱﾍﾞﾆｭｰ103</v>
          </cell>
          <cell r="E47" t="str">
            <v>原岡　愛弥</v>
          </cell>
          <cell r="F47" t="str">
            <v>231-0080</v>
          </cell>
          <cell r="G47" t="str">
            <v>231-0080</v>
          </cell>
          <cell r="H47" t="str">
            <v>miyako020610@ybb.ne.jp</v>
          </cell>
          <cell r="I47" t="str">
            <v>H14.6</v>
          </cell>
          <cell r="J47" t="str">
            <v>1F</v>
          </cell>
          <cell r="K47">
            <v>67.900000000000006</v>
          </cell>
          <cell r="L47">
            <v>24</v>
          </cell>
          <cell r="M47">
            <v>24</v>
          </cell>
          <cell r="N47" t="str">
            <v>7:00～20:00</v>
          </cell>
          <cell r="O47" t="str">
            <v>48,500～58,500円</v>
          </cell>
          <cell r="P47">
            <v>48500</v>
          </cell>
          <cell r="Q47">
            <v>48500</v>
          </cell>
          <cell r="R47">
            <v>48500</v>
          </cell>
          <cell r="S47">
            <v>48500</v>
          </cell>
          <cell r="T47">
            <v>38500</v>
          </cell>
          <cell r="U47">
            <v>38500</v>
          </cell>
          <cell r="V47">
            <v>58500</v>
          </cell>
          <cell r="W47">
            <v>58500</v>
          </cell>
          <cell r="X47">
            <v>58500</v>
          </cell>
          <cell r="Y47">
            <v>58500</v>
          </cell>
          <cell r="Z47">
            <v>48500</v>
          </cell>
          <cell r="AA47">
            <v>48500</v>
          </cell>
          <cell r="AB47" t="str">
            <v>上の子・半額</v>
          </cell>
          <cell r="AC47">
            <v>10000</v>
          </cell>
          <cell r="AD47" t="str">
            <v>施設調理</v>
          </cell>
          <cell r="AE47" t="str">
            <v>×</v>
          </cell>
          <cell r="AF47" t="str">
            <v>○</v>
          </cell>
          <cell r="AG47" t="str">
            <v>個人</v>
          </cell>
          <cell r="AH47" t="str">
            <v>千葉市中央区都町1-52-9　ルミエール102</v>
          </cell>
          <cell r="AI47" t="str">
            <v>橘原　隆之</v>
          </cell>
          <cell r="AL47" t="str">
            <v>千葉市中央区都町1-52-9　ルミエール102</v>
          </cell>
          <cell r="AM47" t="str">
            <v>橘原　隆之</v>
          </cell>
        </row>
        <row r="48">
          <cell r="A48">
            <v>43</v>
          </cell>
          <cell r="B48" t="str">
            <v>キッズルームぴょんぴょん</v>
          </cell>
          <cell r="C48" t="str">
            <v>262-0045</v>
          </cell>
          <cell r="D48" t="str">
            <v>花見川区作新台1-6-11</v>
          </cell>
          <cell r="E48" t="str">
            <v>矢島　祐子</v>
          </cell>
          <cell r="F48" t="str">
            <v>257-6730</v>
          </cell>
          <cell r="G48" t="str">
            <v>257-6730</v>
          </cell>
          <cell r="H48" t="str">
            <v>yuko-kiku@ams.odn.ne.jp</v>
          </cell>
          <cell r="I48" t="str">
            <v>H19.6</v>
          </cell>
          <cell r="J48" t="str">
            <v>1F</v>
          </cell>
          <cell r="K48">
            <v>50.74</v>
          </cell>
          <cell r="L48">
            <v>20</v>
          </cell>
          <cell r="M48">
            <v>20</v>
          </cell>
          <cell r="N48" t="str">
            <v>7:00～19:00</v>
          </cell>
          <cell r="O48" t="str">
            <v>59,000～85,000円</v>
          </cell>
          <cell r="P48">
            <v>65000</v>
          </cell>
          <cell r="Q48">
            <v>60000</v>
          </cell>
          <cell r="R48">
            <v>57000</v>
          </cell>
          <cell r="S48">
            <v>56000</v>
          </cell>
          <cell r="T48">
            <v>45000</v>
          </cell>
          <cell r="U48">
            <v>45000</v>
          </cell>
          <cell r="V48">
            <v>85000</v>
          </cell>
          <cell r="W48">
            <v>80000</v>
          </cell>
          <cell r="X48">
            <v>72000</v>
          </cell>
          <cell r="Y48">
            <v>70000</v>
          </cell>
          <cell r="Z48">
            <v>59000</v>
          </cell>
          <cell r="AA48">
            <v>59000</v>
          </cell>
          <cell r="AB48" t="str">
            <v>上の子・半額</v>
          </cell>
          <cell r="AC48">
            <v>3000</v>
          </cell>
          <cell r="AD48" t="str">
            <v>施設調理</v>
          </cell>
          <cell r="AE48" t="str">
            <v>×</v>
          </cell>
          <cell r="AF48" t="str">
            <v>○</v>
          </cell>
          <cell r="AG48" t="str">
            <v>個人</v>
          </cell>
          <cell r="AH48" t="str">
            <v>千葉市花見川区作新台1-6-11</v>
          </cell>
          <cell r="AI48" t="str">
            <v>矢島　祐子</v>
          </cell>
          <cell r="AL48" t="str">
            <v>千葉市花見川区作新台1-6-11</v>
          </cell>
          <cell r="AM48" t="str">
            <v>矢島　祐子</v>
          </cell>
        </row>
        <row r="49">
          <cell r="A49">
            <v>44</v>
          </cell>
          <cell r="B49" t="str">
            <v>キッズルームＫＯＲＵ</v>
          </cell>
          <cell r="C49" t="str">
            <v>263-0043</v>
          </cell>
          <cell r="D49" t="str">
            <v>稲毛区小仲台2-8-25　第8横土ﾋﾞﾙ1F</v>
          </cell>
          <cell r="E49" t="str">
            <v>横土　ノリ子</v>
          </cell>
          <cell r="F49" t="str">
            <v>251-0220</v>
          </cell>
          <cell r="G49" t="str">
            <v>306-5269</v>
          </cell>
          <cell r="H49" t="str">
            <v>yokodo@peach.ocn.ne.jp</v>
          </cell>
          <cell r="I49" t="str">
            <v>H17.3</v>
          </cell>
          <cell r="J49" t="str">
            <v>1F</v>
          </cell>
          <cell r="K49">
            <v>76.3</v>
          </cell>
          <cell r="L49">
            <v>34</v>
          </cell>
          <cell r="M49">
            <v>34</v>
          </cell>
          <cell r="N49" t="str">
            <v>7:00～19:00</v>
          </cell>
          <cell r="O49" t="str">
            <v>61,250～71,750円</v>
          </cell>
          <cell r="P49">
            <v>61750</v>
          </cell>
          <cell r="Q49">
            <v>61750</v>
          </cell>
          <cell r="R49">
            <v>61750</v>
          </cell>
          <cell r="S49">
            <v>61750</v>
          </cell>
          <cell r="T49">
            <v>56250</v>
          </cell>
          <cell r="U49">
            <v>56250</v>
          </cell>
          <cell r="V49">
            <v>71750</v>
          </cell>
          <cell r="W49">
            <v>71750</v>
          </cell>
          <cell r="X49">
            <v>71750</v>
          </cell>
          <cell r="Y49">
            <v>71750</v>
          </cell>
          <cell r="Z49">
            <v>61250</v>
          </cell>
          <cell r="AA49">
            <v>61250</v>
          </cell>
          <cell r="AB49" t="str">
            <v>上の子・１万円引</v>
          </cell>
          <cell r="AC49">
            <v>10000</v>
          </cell>
          <cell r="AD49" t="str">
            <v>施設調理</v>
          </cell>
          <cell r="AE49" t="str">
            <v>×</v>
          </cell>
          <cell r="AF49" t="str">
            <v>○</v>
          </cell>
          <cell r="AG49" t="str">
            <v>株式会社</v>
          </cell>
          <cell r="AH49" t="str">
            <v>（株）KORU</v>
          </cell>
          <cell r="AI49" t="str">
            <v>千葉市稲毛区小仲台2-8-25　第8横土ビル1F</v>
          </cell>
          <cell r="AJ49" t="str">
            <v>代表取締役　横土　ノリ子</v>
          </cell>
          <cell r="AK49" t="str">
            <v>（株）KORU</v>
          </cell>
          <cell r="AL49" t="str">
            <v>千葉市稲毛区小仲台2-8-25　第8横土ビル1F</v>
          </cell>
          <cell r="AM49" t="str">
            <v>代表取締役　横土　ノリ子</v>
          </cell>
        </row>
        <row r="50">
          <cell r="A50">
            <v>45</v>
          </cell>
          <cell r="B50" t="str">
            <v>たくみん保育園</v>
          </cell>
          <cell r="C50" t="str">
            <v>264-0006</v>
          </cell>
          <cell r="D50" t="str">
            <v>若葉区小倉台4-19-2</v>
          </cell>
          <cell r="E50" t="str">
            <v>小甲　明子</v>
          </cell>
          <cell r="F50" t="str">
            <v>214-2711</v>
          </cell>
          <cell r="G50" t="str">
            <v>214-2711</v>
          </cell>
          <cell r="H50" t="str">
            <v>info@takumin.jp</v>
          </cell>
          <cell r="I50" t="str">
            <v>H17.3</v>
          </cell>
          <cell r="J50" t="str">
            <v>1F</v>
          </cell>
          <cell r="K50">
            <v>69.83</v>
          </cell>
          <cell r="L50">
            <v>24</v>
          </cell>
          <cell r="M50">
            <v>24</v>
          </cell>
          <cell r="N50" t="str">
            <v>7:00～19:00</v>
          </cell>
          <cell r="O50" t="str">
            <v>53,000～58,000円</v>
          </cell>
          <cell r="P50">
            <v>43000</v>
          </cell>
          <cell r="Q50">
            <v>43000</v>
          </cell>
          <cell r="R50">
            <v>43000</v>
          </cell>
          <cell r="S50">
            <v>38000</v>
          </cell>
          <cell r="T50">
            <v>38000</v>
          </cell>
          <cell r="U50">
            <v>38000</v>
          </cell>
          <cell r="V50">
            <v>58000</v>
          </cell>
          <cell r="W50">
            <v>58000</v>
          </cell>
          <cell r="X50">
            <v>58000</v>
          </cell>
          <cell r="Y50">
            <v>53000</v>
          </cell>
          <cell r="Z50">
            <v>53000</v>
          </cell>
          <cell r="AA50">
            <v>53000</v>
          </cell>
          <cell r="AB50" t="str">
            <v>下の子・半額</v>
          </cell>
          <cell r="AC50">
            <v>5000</v>
          </cell>
          <cell r="AD50" t="str">
            <v>施設調理</v>
          </cell>
          <cell r="AE50" t="str">
            <v>×</v>
          </cell>
          <cell r="AF50" t="str">
            <v>●</v>
          </cell>
          <cell r="AG50" t="str">
            <v>社会福祉法人</v>
          </cell>
          <cell r="AH50" t="str">
            <v>（福）大きな家族</v>
          </cell>
          <cell r="AI50" t="str">
            <v>千葉市中央区問屋町13-5</v>
          </cell>
          <cell r="AJ50" t="str">
            <v>理事長　間山　有子</v>
          </cell>
          <cell r="AK50" t="str">
            <v>（福）大きな家族</v>
          </cell>
          <cell r="AL50" t="str">
            <v>千葉市中央区問屋町13-5</v>
          </cell>
          <cell r="AM50" t="str">
            <v>理事長　間山　有子</v>
          </cell>
        </row>
        <row r="51">
          <cell r="A51">
            <v>46</v>
          </cell>
          <cell r="B51" t="str">
            <v>マミー＆ミー西都賀</v>
          </cell>
          <cell r="C51" t="str">
            <v>264-0026</v>
          </cell>
          <cell r="D51" t="str">
            <v>若葉区西都賀3-20-3　ｼﾊﾞﾀﾊｲﾂ都賀１Ｆ</v>
          </cell>
          <cell r="E51" t="str">
            <v>小林　美由起</v>
          </cell>
          <cell r="F51" t="str">
            <v>290-5860</v>
          </cell>
          <cell r="G51" t="str">
            <v>290-5861</v>
          </cell>
          <cell r="H51" t="str">
            <v>kouno@spinaldesign.co.jp</v>
          </cell>
          <cell r="I51" t="str">
            <v>H19.3</v>
          </cell>
          <cell r="J51" t="str">
            <v>1F</v>
          </cell>
          <cell r="K51">
            <v>62.99</v>
          </cell>
          <cell r="L51">
            <v>20</v>
          </cell>
          <cell r="M51">
            <v>20</v>
          </cell>
          <cell r="N51" t="str">
            <v>7:00～18:00</v>
          </cell>
          <cell r="O51" t="str">
            <v>58,000～64,000円</v>
          </cell>
          <cell r="P51">
            <v>54000</v>
          </cell>
          <cell r="Q51">
            <v>48000</v>
          </cell>
          <cell r="R51">
            <v>48000</v>
          </cell>
          <cell r="S51">
            <v>52000</v>
          </cell>
          <cell r="T51">
            <v>52000</v>
          </cell>
          <cell r="U51">
            <v>52000</v>
          </cell>
          <cell r="V51">
            <v>64000</v>
          </cell>
          <cell r="W51">
            <v>58000</v>
          </cell>
          <cell r="X51">
            <v>58000</v>
          </cell>
          <cell r="Y51">
            <v>62000</v>
          </cell>
          <cell r="Z51">
            <v>62000</v>
          </cell>
          <cell r="AA51">
            <v>62000</v>
          </cell>
          <cell r="AB51" t="str">
            <v>上の子・１万円引</v>
          </cell>
          <cell r="AC51">
            <v>10000</v>
          </cell>
          <cell r="AD51" t="str">
            <v>施設調理</v>
          </cell>
          <cell r="AE51" t="str">
            <v>×</v>
          </cell>
          <cell r="AF51" t="str">
            <v>○</v>
          </cell>
          <cell r="AG51" t="str">
            <v>株式会社</v>
          </cell>
          <cell r="AH51" t="str">
            <v>（株）SPINAL　DESIGN</v>
          </cell>
          <cell r="AI51" t="str">
            <v>東京都江東区青海2-7-4-810</v>
          </cell>
          <cell r="AJ51" t="str">
            <v>代表取締役　藤本　賢</v>
          </cell>
          <cell r="AK51" t="str">
            <v>（株）SPINAL　DESIGN</v>
          </cell>
          <cell r="AL51" t="str">
            <v>東京都江東区青海2-7-4-810</v>
          </cell>
          <cell r="AM51" t="str">
            <v>代表取締役　藤本　賢</v>
          </cell>
        </row>
        <row r="52">
          <cell r="A52">
            <v>47</v>
          </cell>
          <cell r="B52" t="str">
            <v>ミルキーホーム都賀園</v>
          </cell>
          <cell r="C52" t="str">
            <v>264-0025</v>
          </cell>
          <cell r="D52" t="str">
            <v>若葉区都賀3-12-3　ﾌﾟﾗﾄｰ都賀102</v>
          </cell>
          <cell r="E52" t="str">
            <v>久保　隆</v>
          </cell>
          <cell r="F52" t="str">
            <v>235-1077</v>
          </cell>
          <cell r="G52" t="str">
            <v>235-1077</v>
          </cell>
          <cell r="H52" t="str">
            <v>mi@ssss.co.jp</v>
          </cell>
          <cell r="I52" t="str">
            <v>H14.4</v>
          </cell>
          <cell r="J52" t="str">
            <v>1F</v>
          </cell>
          <cell r="K52">
            <v>69.680000000000007</v>
          </cell>
          <cell r="L52">
            <v>28</v>
          </cell>
          <cell r="M52">
            <v>28</v>
          </cell>
          <cell r="N52" t="str">
            <v>7:00～21:00</v>
          </cell>
          <cell r="O52" t="str">
            <v>46,550～60,550円</v>
          </cell>
          <cell r="P52">
            <v>46600</v>
          </cell>
          <cell r="Q52">
            <v>42600</v>
          </cell>
          <cell r="R52">
            <v>42600</v>
          </cell>
          <cell r="S52">
            <v>36800</v>
          </cell>
          <cell r="T52">
            <v>36800</v>
          </cell>
          <cell r="U52">
            <v>36800</v>
          </cell>
          <cell r="V52">
            <v>60550</v>
          </cell>
          <cell r="W52">
            <v>56550</v>
          </cell>
          <cell r="X52">
            <v>56550</v>
          </cell>
          <cell r="Y52">
            <v>46550</v>
          </cell>
          <cell r="Z52">
            <v>46550</v>
          </cell>
          <cell r="AA52">
            <v>46550</v>
          </cell>
          <cell r="AB52" t="str">
            <v>ケース別に異なるため記載困難</v>
          </cell>
          <cell r="AC52">
            <v>13000</v>
          </cell>
          <cell r="AD52" t="str">
            <v>施設調理</v>
          </cell>
          <cell r="AE52" t="str">
            <v>○</v>
          </cell>
          <cell r="AF52" t="str">
            <v>●</v>
          </cell>
          <cell r="AG52" t="str">
            <v>株式会社</v>
          </cell>
          <cell r="AH52" t="str">
            <v>（株）ハッピーナース</v>
          </cell>
          <cell r="AI52" t="str">
            <v>柏市増尾台3－6－41</v>
          </cell>
          <cell r="AJ52" t="str">
            <v>岡崎　玲子</v>
          </cell>
          <cell r="AK52" t="str">
            <v>（株）ハッピーナース</v>
          </cell>
          <cell r="AL52" t="str">
            <v>柏市増尾台3－6－41</v>
          </cell>
          <cell r="AM52" t="str">
            <v>岡崎　玲子</v>
          </cell>
        </row>
        <row r="53">
          <cell r="A53">
            <v>48</v>
          </cell>
          <cell r="B53" t="str">
            <v>やまどり保育園</v>
          </cell>
          <cell r="C53" t="str">
            <v>264-0025</v>
          </cell>
          <cell r="D53" t="str">
            <v>若葉区都賀2-12-11 技工ﾋﾞﾙ１F</v>
          </cell>
          <cell r="E53" t="str">
            <v>鳥山　弘章</v>
          </cell>
          <cell r="F53" t="str">
            <v>214-5730</v>
          </cell>
          <cell r="G53" t="str">
            <v>214-5735</v>
          </cell>
          <cell r="H53" t="str">
            <v xml:space="preserve">yamadori500321@yahoo.co.jp
</v>
          </cell>
          <cell r="I53">
            <v>39055</v>
          </cell>
          <cell r="J53" t="str">
            <v>1・2F</v>
          </cell>
          <cell r="K53">
            <v>192.24</v>
          </cell>
          <cell r="L53">
            <v>59</v>
          </cell>
          <cell r="M53">
            <v>59</v>
          </cell>
          <cell r="N53" t="str">
            <v>7:00～21:00</v>
          </cell>
          <cell r="O53" t="str">
            <v>52,500～57,000円</v>
          </cell>
          <cell r="P53">
            <v>47000</v>
          </cell>
          <cell r="Q53">
            <v>42500</v>
          </cell>
          <cell r="R53">
            <v>42500</v>
          </cell>
          <cell r="S53">
            <v>42500</v>
          </cell>
          <cell r="T53">
            <v>42500</v>
          </cell>
          <cell r="U53">
            <v>42500</v>
          </cell>
          <cell r="V53">
            <v>57000</v>
          </cell>
          <cell r="W53">
            <v>52500</v>
          </cell>
          <cell r="X53">
            <v>52500</v>
          </cell>
          <cell r="Y53">
            <v>52500</v>
          </cell>
          <cell r="Z53">
            <v>52500</v>
          </cell>
          <cell r="AA53">
            <v>52500</v>
          </cell>
          <cell r="AB53" t="str">
            <v>上の子・１万円引</v>
          </cell>
          <cell r="AC53">
            <v>5000</v>
          </cell>
          <cell r="AD53" t="str">
            <v>施設調理</v>
          </cell>
          <cell r="AE53" t="str">
            <v>×</v>
          </cell>
          <cell r="AF53" t="str">
            <v>○</v>
          </cell>
          <cell r="AG53" t="str">
            <v>株式会社</v>
          </cell>
          <cell r="AH53" t="str">
            <v>無</v>
          </cell>
          <cell r="AI53" t="str">
            <v>民間会社</v>
          </cell>
          <cell r="AJ53" t="str">
            <v>併用型</v>
          </cell>
          <cell r="AK53" t="str">
            <v>（株）TORIコーポレーション</v>
          </cell>
          <cell r="AL53" t="str">
            <v>千葉市若葉区都賀2-12-11 技工ﾋﾞﾙ3F</v>
          </cell>
          <cell r="AM53" t="str">
            <v>代表取締役　鳥山　弘章</v>
          </cell>
        </row>
        <row r="54">
          <cell r="A54">
            <v>49</v>
          </cell>
          <cell r="B54" t="str">
            <v>かるがも保育園鎌取駅前園</v>
          </cell>
          <cell r="C54" t="str">
            <v>266-0031</v>
          </cell>
          <cell r="D54" t="str">
            <v>緑区おゆみ野3-10-7</v>
          </cell>
          <cell r="E54" t="str">
            <v>平松　弥穂</v>
          </cell>
          <cell r="F54" t="str">
            <v>292-8349</v>
          </cell>
          <cell r="G54" t="str">
            <v>292-8349</v>
          </cell>
          <cell r="H54" t="str">
            <v>rnqsc984@ybb.ne.jp</v>
          </cell>
          <cell r="I54" t="str">
            <v>H14.4</v>
          </cell>
          <cell r="J54" t="str">
            <v>1・2F</v>
          </cell>
          <cell r="K54">
            <v>195.03</v>
          </cell>
          <cell r="L54">
            <v>59</v>
          </cell>
          <cell r="M54">
            <v>59</v>
          </cell>
          <cell r="N54" t="str">
            <v>7:00～20:00</v>
          </cell>
          <cell r="O54" t="str">
            <v>60,700～85,500円</v>
          </cell>
          <cell r="P54">
            <v>64500</v>
          </cell>
          <cell r="Q54">
            <v>54500</v>
          </cell>
          <cell r="R54">
            <v>54500</v>
          </cell>
          <cell r="S54">
            <v>53700</v>
          </cell>
          <cell r="T54">
            <v>53700</v>
          </cell>
          <cell r="U54">
            <v>53700</v>
          </cell>
          <cell r="V54">
            <v>85500</v>
          </cell>
          <cell r="W54">
            <v>75500</v>
          </cell>
          <cell r="X54">
            <v>75500</v>
          </cell>
          <cell r="Y54">
            <v>60700</v>
          </cell>
          <cell r="Z54">
            <v>60700</v>
          </cell>
          <cell r="AA54">
            <v>60700</v>
          </cell>
          <cell r="AB54" t="str">
            <v>上の子・１万円引</v>
          </cell>
          <cell r="AC54">
            <v>20000</v>
          </cell>
          <cell r="AD54" t="str">
            <v>施設調理</v>
          </cell>
          <cell r="AE54" t="str">
            <v>○</v>
          </cell>
          <cell r="AF54" t="str">
            <v>○</v>
          </cell>
          <cell r="AG54" t="str">
            <v>株式会社</v>
          </cell>
          <cell r="AH54" t="str">
            <v>株式会社　かるがも</v>
          </cell>
          <cell r="AI54" t="str">
            <v>四街道市四街道1-5-5</v>
          </cell>
          <cell r="AJ54" t="str">
            <v>代表取締役　目片智恵美</v>
          </cell>
          <cell r="AK54" t="str">
            <v>株式会社　かるがも</v>
          </cell>
          <cell r="AL54" t="str">
            <v>四街道市四街道1-5-5</v>
          </cell>
          <cell r="AM54" t="str">
            <v>代表取締役　目片智恵美</v>
          </cell>
        </row>
        <row r="55">
          <cell r="A55">
            <v>50</v>
          </cell>
          <cell r="B55" t="str">
            <v>かるがも保育園鎌取小がも園</v>
          </cell>
          <cell r="C55" t="str">
            <v>266-0031</v>
          </cell>
          <cell r="D55" t="str">
            <v>緑区おゆみ野4-23-2</v>
          </cell>
          <cell r="E55" t="str">
            <v>古澤　由美子</v>
          </cell>
          <cell r="F55" t="str">
            <v>300-1152</v>
          </cell>
          <cell r="G55" t="str">
            <v>300-1152</v>
          </cell>
          <cell r="H55" t="str">
            <v>rnqsc985@ybb.ne.jp</v>
          </cell>
          <cell r="I55" t="str">
            <v>H17.1</v>
          </cell>
          <cell r="J55" t="str">
            <v>1F</v>
          </cell>
          <cell r="K55">
            <v>100.66</v>
          </cell>
          <cell r="L55">
            <v>36</v>
          </cell>
          <cell r="M55">
            <v>36</v>
          </cell>
          <cell r="N55" t="str">
            <v>7:00～20:00</v>
          </cell>
          <cell r="O55" t="str">
            <v>60,700～85,500円</v>
          </cell>
          <cell r="P55">
            <v>64500</v>
          </cell>
          <cell r="Q55">
            <v>54500</v>
          </cell>
          <cell r="R55">
            <v>54500</v>
          </cell>
          <cell r="S55">
            <v>53700</v>
          </cell>
          <cell r="T55">
            <v>53700</v>
          </cell>
          <cell r="U55">
            <v>53700</v>
          </cell>
          <cell r="V55">
            <v>85500</v>
          </cell>
          <cell r="W55">
            <v>75500</v>
          </cell>
          <cell r="X55">
            <v>75500</v>
          </cell>
          <cell r="Y55">
            <v>60700</v>
          </cell>
          <cell r="Z55">
            <v>60700</v>
          </cell>
          <cell r="AA55">
            <v>60700</v>
          </cell>
          <cell r="AB55" t="str">
            <v>上の子・１万円引</v>
          </cell>
          <cell r="AC55">
            <v>20000</v>
          </cell>
          <cell r="AD55" t="str">
            <v>施設調理</v>
          </cell>
          <cell r="AE55" t="str">
            <v>○</v>
          </cell>
          <cell r="AF55" t="str">
            <v>○</v>
          </cell>
          <cell r="AG55" t="str">
            <v>株式会社</v>
          </cell>
          <cell r="AH55" t="str">
            <v>株式会社　かるがも</v>
          </cell>
          <cell r="AI55" t="str">
            <v>四街道市四街道1-5-5</v>
          </cell>
          <cell r="AJ55" t="str">
            <v>代表取締役　目片智恵美</v>
          </cell>
          <cell r="AK55" t="str">
            <v>株式会社　かるがも</v>
          </cell>
          <cell r="AL55" t="str">
            <v>四街道市四街道1-5-5</v>
          </cell>
          <cell r="AM55" t="str">
            <v>代表取締役　目片智恵美</v>
          </cell>
        </row>
        <row r="56">
          <cell r="A56">
            <v>51</v>
          </cell>
          <cell r="B56" t="str">
            <v>子どものまきば保育園</v>
          </cell>
          <cell r="C56" t="str">
            <v>267-0061</v>
          </cell>
          <cell r="D56" t="str">
            <v>緑区土気町630-8</v>
          </cell>
          <cell r="E56" t="str">
            <v>宗像　正雄</v>
          </cell>
          <cell r="F56" t="str">
            <v>295-3349</v>
          </cell>
          <cell r="G56" t="str">
            <v>295-3349</v>
          </cell>
          <cell r="H56" t="str">
            <v>X90machan-shopping@yahoo.co.jp</v>
          </cell>
          <cell r="I56" t="str">
            <v>H15.2</v>
          </cell>
          <cell r="J56" t="str">
            <v>1F</v>
          </cell>
          <cell r="K56">
            <v>61.7</v>
          </cell>
          <cell r="L56">
            <v>31</v>
          </cell>
          <cell r="M56">
            <v>31</v>
          </cell>
          <cell r="N56" t="str">
            <v>7:00～19:00</v>
          </cell>
          <cell r="O56" t="str">
            <v>59,600～79,600円</v>
          </cell>
          <cell r="P56">
            <v>36000</v>
          </cell>
          <cell r="Q56">
            <v>42600</v>
          </cell>
          <cell r="R56">
            <v>40600</v>
          </cell>
          <cell r="S56">
            <v>39600</v>
          </cell>
          <cell r="T56">
            <v>39600</v>
          </cell>
          <cell r="U56">
            <v>39600</v>
          </cell>
          <cell r="V56">
            <v>77000</v>
          </cell>
          <cell r="W56">
            <v>79600</v>
          </cell>
          <cell r="X56">
            <v>75600</v>
          </cell>
          <cell r="Y56">
            <v>59600</v>
          </cell>
          <cell r="Z56">
            <v>59600</v>
          </cell>
          <cell r="AA56">
            <v>59600</v>
          </cell>
          <cell r="AB56" t="str">
            <v>上の子・１万円引</v>
          </cell>
          <cell r="AC56">
            <v>20000</v>
          </cell>
          <cell r="AD56" t="str">
            <v>施設調理</v>
          </cell>
          <cell r="AE56" t="str">
            <v>×</v>
          </cell>
          <cell r="AF56" t="str">
            <v>○</v>
          </cell>
          <cell r="AG56" t="str">
            <v>株式会社</v>
          </cell>
          <cell r="AH56" t="str">
            <v>ジェー・エス・テー株式会社</v>
          </cell>
          <cell r="AI56" t="str">
            <v>千葉市緑区土気町630-1</v>
          </cell>
          <cell r="AJ56" t="str">
            <v>代表取締役　星　恵子</v>
          </cell>
          <cell r="AK56" t="str">
            <v>ジェー・エス・テー株式会社</v>
          </cell>
          <cell r="AL56" t="str">
            <v>千葉市緑区土気町630-1</v>
          </cell>
          <cell r="AM56" t="str">
            <v>代表取締役　星　恵子</v>
          </cell>
        </row>
        <row r="57">
          <cell r="A57">
            <v>52</v>
          </cell>
          <cell r="B57" t="str">
            <v>キッズ・ガーデン　海浜幕張</v>
          </cell>
          <cell r="C57" t="str">
            <v>261-0021</v>
          </cell>
          <cell r="D57" t="str">
            <v>美浜区ひび野2－1－1　QVCスクエア2階</v>
          </cell>
          <cell r="E57" t="str">
            <v>井手　健二郎</v>
          </cell>
          <cell r="F57" t="str">
            <v>306-6288</v>
          </cell>
          <cell r="G57" t="str">
            <v>306-6287</v>
          </cell>
          <cell r="H57" t="str">
            <v>ide@kids-garden.co.jp</v>
          </cell>
          <cell r="I57" t="str">
            <v>H25,4</v>
          </cell>
          <cell r="J57" t="str">
            <v>2F</v>
          </cell>
          <cell r="K57">
            <v>152.27000000000001</v>
          </cell>
          <cell r="L57">
            <v>59</v>
          </cell>
          <cell r="M57">
            <v>59</v>
          </cell>
          <cell r="N57" t="str">
            <v>7:00～19:00</v>
          </cell>
          <cell r="O57" t="str">
            <v>68,800～73,800円</v>
          </cell>
          <cell r="P57">
            <v>83800</v>
          </cell>
          <cell r="Q57">
            <v>83800</v>
          </cell>
          <cell r="R57">
            <v>83800</v>
          </cell>
          <cell r="S57">
            <v>78800</v>
          </cell>
          <cell r="T57">
            <v>78800</v>
          </cell>
          <cell r="U57">
            <v>78800</v>
          </cell>
          <cell r="V57">
            <v>88800</v>
          </cell>
          <cell r="W57">
            <v>88800</v>
          </cell>
          <cell r="X57">
            <v>88800</v>
          </cell>
          <cell r="Y57">
            <v>83800</v>
          </cell>
          <cell r="Z57">
            <v>83800</v>
          </cell>
          <cell r="AA57">
            <v>83800</v>
          </cell>
          <cell r="AB57" t="str">
            <v>下の子3割引き</v>
          </cell>
          <cell r="AC57">
            <v>15000</v>
          </cell>
          <cell r="AD57" t="str">
            <v>施設調理</v>
          </cell>
          <cell r="AE57" t="str">
            <v>×</v>
          </cell>
          <cell r="AF57" t="str">
            <v>●</v>
          </cell>
          <cell r="AG57" t="str">
            <v>株式会社</v>
          </cell>
          <cell r="AH57" t="str">
            <v>(株)生活設計</v>
          </cell>
          <cell r="AI57" t="str">
            <v>八千代市勝田1247-6</v>
          </cell>
          <cell r="AJ57" t="str">
            <v>代表取締役　井手　健二郎</v>
          </cell>
          <cell r="AK57" t="str">
            <v>(株)生活設計</v>
          </cell>
          <cell r="AL57" t="str">
            <v>八千代市勝田1247-6</v>
          </cell>
          <cell r="AM57" t="str">
            <v>代表取締役　井手　健二郎</v>
          </cell>
        </row>
        <row r="58">
          <cell r="A58">
            <v>53</v>
          </cell>
          <cell r="B58" t="str">
            <v>なのはな保育所幸町ルーム</v>
          </cell>
          <cell r="C58" t="str">
            <v>261-0001</v>
          </cell>
          <cell r="D58" t="str">
            <v>美浜区幸町1-16-5　ｶﾈｼｮｳﾋﾞﾙ2F</v>
          </cell>
          <cell r="E58" t="str">
            <v>岡別府　陽子</v>
          </cell>
          <cell r="F58" t="str">
            <v>248-2478</v>
          </cell>
          <cell r="G58" t="str">
            <v>248-2478</v>
          </cell>
          <cell r="H58" t="str">
            <v>staff@nanohana-hoiku.com</v>
          </cell>
          <cell r="I58" t="str">
            <v>H17.9</v>
          </cell>
          <cell r="J58" t="str">
            <v>2F</v>
          </cell>
          <cell r="K58">
            <v>73</v>
          </cell>
          <cell r="L58">
            <v>27</v>
          </cell>
          <cell r="M58">
            <v>27</v>
          </cell>
          <cell r="N58" t="str">
            <v>7:00～20:00</v>
          </cell>
          <cell r="O58" t="str">
            <v>43,000～70,000円</v>
          </cell>
          <cell r="P58">
            <v>55000</v>
          </cell>
          <cell r="Q58">
            <v>45000</v>
          </cell>
          <cell r="R58">
            <v>37000</v>
          </cell>
          <cell r="S58">
            <v>34000</v>
          </cell>
          <cell r="T58">
            <v>30000</v>
          </cell>
          <cell r="U58">
            <v>30000</v>
          </cell>
          <cell r="V58">
            <v>70000</v>
          </cell>
          <cell r="W58">
            <v>60000</v>
          </cell>
          <cell r="X58">
            <v>55000</v>
          </cell>
          <cell r="Y58">
            <v>45000</v>
          </cell>
          <cell r="Z58">
            <v>43000</v>
          </cell>
          <cell r="AA58">
            <v>43000</v>
          </cell>
          <cell r="AB58" t="str">
            <v>下の子2万円引き</v>
          </cell>
          <cell r="AC58">
            <v>10000</v>
          </cell>
          <cell r="AD58" t="str">
            <v>施設調理</v>
          </cell>
          <cell r="AE58" t="str">
            <v>×</v>
          </cell>
          <cell r="AF58" t="str">
            <v>○</v>
          </cell>
          <cell r="AG58" t="str">
            <v>株式会社</v>
          </cell>
          <cell r="AH58" t="str">
            <v>（株）なのはな</v>
          </cell>
          <cell r="AI58" t="str">
            <v>千葉市美浜区幸町1-16-5　ｶﾈｼｮｳﾋﾞﾙ2F</v>
          </cell>
          <cell r="AJ58" t="str">
            <v>代表取締役　薮崎　流美子</v>
          </cell>
          <cell r="AK58" t="str">
            <v>（株）なのはな</v>
          </cell>
          <cell r="AL58" t="str">
            <v>千葉市美浜区幸町1-16-5　ｶﾈｼｮｳﾋﾞﾙ2F</v>
          </cell>
          <cell r="AM58" t="str">
            <v>代表取締役　薮崎　流美子</v>
          </cell>
        </row>
        <row r="60">
          <cell r="A60" t="str">
            <v>平成２６年度　認可外保育施設一覧（保育ルーム・先P除く）</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情報"/>
      <sheetName val="交付決定内訳一覧"/>
      <sheetName val="3.31現在職員数"/>
      <sheetName val="交付決定一覧"/>
      <sheetName val="決定通知（様式第２号）"/>
      <sheetName val="第１四半期"/>
      <sheetName val="第２四半期 "/>
      <sheetName val="第２支払"/>
      <sheetName val="第３四半期"/>
      <sheetName val="第３支払"/>
      <sheetName val="10月予備申請"/>
      <sheetName val="変更決定一覧"/>
      <sheetName val="変更通知（様式第5号）"/>
      <sheetName val="確定通知（様式第7号）"/>
      <sheetName val="差引所要額一覧"/>
      <sheetName val="差引所要額内訳 "/>
      <sheetName val="確定額一覧"/>
      <sheetName val="精算分"/>
      <sheetName val="精算書"/>
      <sheetName val="枝番号簿"/>
      <sheetName val="支払い一覧"/>
    </sheetNames>
    <sheetDataSet>
      <sheetData sheetId="0"/>
      <sheetData sheetId="1">
        <row r="4">
          <cell r="A4">
            <v>1</v>
          </cell>
          <cell r="B4" t="str">
            <v>院内保育園</v>
          </cell>
          <cell r="C4">
            <v>0</v>
          </cell>
          <cell r="D4">
            <v>2517000</v>
          </cell>
          <cell r="E4">
            <v>4116000</v>
          </cell>
          <cell r="F4">
            <v>0</v>
          </cell>
          <cell r="G4">
            <v>1502000</v>
          </cell>
          <cell r="H4">
            <v>0</v>
          </cell>
          <cell r="I4">
            <v>8135000</v>
          </cell>
        </row>
        <row r="5">
          <cell r="A5">
            <v>2</v>
          </cell>
          <cell r="B5" t="str">
            <v>旭ケ丘保育園</v>
          </cell>
          <cell r="C5">
            <v>0</v>
          </cell>
          <cell r="D5">
            <v>2517000</v>
          </cell>
          <cell r="E5">
            <v>4116000</v>
          </cell>
          <cell r="F5">
            <v>467000</v>
          </cell>
          <cell r="G5">
            <v>1588000</v>
          </cell>
          <cell r="H5">
            <v>2352000</v>
          </cell>
          <cell r="I5">
            <v>11040000</v>
          </cell>
        </row>
        <row r="6">
          <cell r="A6">
            <v>3</v>
          </cell>
          <cell r="B6" t="str">
            <v>稲毛保育園</v>
          </cell>
          <cell r="C6">
            <v>0</v>
          </cell>
          <cell r="D6">
            <v>2517000</v>
          </cell>
          <cell r="E6">
            <v>4116000</v>
          </cell>
          <cell r="F6">
            <v>0</v>
          </cell>
          <cell r="G6">
            <v>1588000</v>
          </cell>
          <cell r="H6">
            <v>2352000</v>
          </cell>
          <cell r="I6">
            <v>10573000</v>
          </cell>
        </row>
        <row r="7">
          <cell r="A7">
            <v>4</v>
          </cell>
          <cell r="B7" t="str">
            <v>みどり学園附属保育園</v>
          </cell>
          <cell r="C7">
            <v>0</v>
          </cell>
          <cell r="D7">
            <v>2517000</v>
          </cell>
          <cell r="E7">
            <v>4116000</v>
          </cell>
          <cell r="F7">
            <v>0</v>
          </cell>
          <cell r="G7">
            <v>1588000</v>
          </cell>
          <cell r="H7">
            <v>0</v>
          </cell>
          <cell r="I7">
            <v>8221000</v>
          </cell>
        </row>
        <row r="8">
          <cell r="A8">
            <v>5</v>
          </cell>
          <cell r="B8" t="str">
            <v>ちどり保育園</v>
          </cell>
          <cell r="C8">
            <v>0</v>
          </cell>
          <cell r="D8">
            <v>2517000</v>
          </cell>
          <cell r="E8">
            <v>4116000</v>
          </cell>
          <cell r="F8">
            <v>467000</v>
          </cell>
          <cell r="G8">
            <v>1584000</v>
          </cell>
          <cell r="H8">
            <v>0</v>
          </cell>
          <cell r="I8">
            <v>8684000</v>
          </cell>
        </row>
        <row r="9">
          <cell r="A9">
            <v>6</v>
          </cell>
          <cell r="B9" t="str">
            <v>今井保育園</v>
          </cell>
          <cell r="C9">
            <v>935000</v>
          </cell>
          <cell r="D9">
            <v>2517000</v>
          </cell>
          <cell r="E9">
            <v>4116000</v>
          </cell>
          <cell r="F9">
            <v>467000</v>
          </cell>
          <cell r="G9">
            <v>1588000</v>
          </cell>
          <cell r="H9">
            <v>2352000</v>
          </cell>
          <cell r="I9">
            <v>11975000</v>
          </cell>
        </row>
        <row r="10">
          <cell r="A10">
            <v>7</v>
          </cell>
          <cell r="B10" t="str">
            <v>若竹保育園</v>
          </cell>
          <cell r="C10">
            <v>0</v>
          </cell>
          <cell r="D10">
            <v>2517000</v>
          </cell>
          <cell r="E10">
            <v>4116000</v>
          </cell>
          <cell r="F10">
            <v>467000</v>
          </cell>
          <cell r="G10">
            <v>1588000</v>
          </cell>
          <cell r="H10">
            <v>2352000</v>
          </cell>
          <cell r="I10">
            <v>11040000</v>
          </cell>
        </row>
        <row r="11">
          <cell r="A11">
            <v>8</v>
          </cell>
          <cell r="B11" t="str">
            <v>千葉寺保育園</v>
          </cell>
          <cell r="C11">
            <v>0</v>
          </cell>
          <cell r="D11">
            <v>2517000</v>
          </cell>
          <cell r="E11">
            <v>4116000</v>
          </cell>
          <cell r="F11">
            <v>0</v>
          </cell>
          <cell r="G11">
            <v>1588000</v>
          </cell>
          <cell r="H11">
            <v>2352000</v>
          </cell>
          <cell r="I11">
            <v>10573000</v>
          </cell>
        </row>
        <row r="12">
          <cell r="A12">
            <v>9</v>
          </cell>
          <cell r="B12" t="str">
            <v>慈光保育園</v>
          </cell>
          <cell r="C12">
            <v>0</v>
          </cell>
          <cell r="D12">
            <v>2517000</v>
          </cell>
          <cell r="E12">
            <v>4116000</v>
          </cell>
          <cell r="F12">
            <v>467000</v>
          </cell>
          <cell r="G12">
            <v>1588000</v>
          </cell>
          <cell r="H12">
            <v>2352000</v>
          </cell>
          <cell r="I12">
            <v>11040000</v>
          </cell>
        </row>
        <row r="13">
          <cell r="A13">
            <v>10</v>
          </cell>
          <cell r="B13" t="str">
            <v>若梅保育園</v>
          </cell>
          <cell r="C13">
            <v>0</v>
          </cell>
          <cell r="D13">
            <v>2517000</v>
          </cell>
          <cell r="E13">
            <v>4116000</v>
          </cell>
          <cell r="F13">
            <v>467000</v>
          </cell>
          <cell r="G13">
            <v>1588000</v>
          </cell>
          <cell r="H13">
            <v>2352000</v>
          </cell>
          <cell r="I13">
            <v>11040000</v>
          </cell>
        </row>
        <row r="14">
          <cell r="A14">
            <v>11</v>
          </cell>
          <cell r="B14" t="str">
            <v>チューリップ保育園</v>
          </cell>
          <cell r="C14">
            <v>0</v>
          </cell>
          <cell r="D14">
            <v>2517000</v>
          </cell>
          <cell r="E14">
            <v>4116000</v>
          </cell>
          <cell r="F14">
            <v>0</v>
          </cell>
          <cell r="G14">
            <v>1077000</v>
          </cell>
          <cell r="H14">
            <v>2352000</v>
          </cell>
          <cell r="I14">
            <v>10062000</v>
          </cell>
        </row>
        <row r="15">
          <cell r="A15">
            <v>12</v>
          </cell>
          <cell r="B15" t="str">
            <v>幕張海浜保育園</v>
          </cell>
          <cell r="C15">
            <v>0</v>
          </cell>
          <cell r="D15">
            <v>2517000</v>
          </cell>
          <cell r="E15">
            <v>4116000</v>
          </cell>
          <cell r="F15">
            <v>467000</v>
          </cell>
          <cell r="G15">
            <v>1588000</v>
          </cell>
          <cell r="H15">
            <v>0</v>
          </cell>
          <cell r="I15">
            <v>8688000</v>
          </cell>
        </row>
        <row r="16">
          <cell r="A16">
            <v>13</v>
          </cell>
          <cell r="B16" t="str">
            <v>みつわ台保育園</v>
          </cell>
          <cell r="C16">
            <v>0</v>
          </cell>
          <cell r="D16">
            <v>2517000</v>
          </cell>
          <cell r="E16">
            <v>4116000</v>
          </cell>
          <cell r="F16">
            <v>467000</v>
          </cell>
          <cell r="G16">
            <v>1588000</v>
          </cell>
          <cell r="H16">
            <v>7056000</v>
          </cell>
          <cell r="I16">
            <v>15744000</v>
          </cell>
        </row>
        <row r="17">
          <cell r="A17">
            <v>14</v>
          </cell>
          <cell r="B17" t="str">
            <v>まどか保育園</v>
          </cell>
          <cell r="C17">
            <v>0</v>
          </cell>
          <cell r="D17">
            <v>2517000</v>
          </cell>
          <cell r="E17">
            <v>4116000</v>
          </cell>
          <cell r="F17">
            <v>467000</v>
          </cell>
          <cell r="G17">
            <v>1588000</v>
          </cell>
          <cell r="H17">
            <v>0</v>
          </cell>
          <cell r="I17">
            <v>8688000</v>
          </cell>
        </row>
        <row r="18">
          <cell r="A18">
            <v>15</v>
          </cell>
          <cell r="B18" t="str">
            <v>わかくさ保育園</v>
          </cell>
          <cell r="C18">
            <v>0</v>
          </cell>
          <cell r="D18">
            <v>2517000</v>
          </cell>
          <cell r="E18">
            <v>4116000</v>
          </cell>
          <cell r="F18">
            <v>467000</v>
          </cell>
          <cell r="G18">
            <v>1588000</v>
          </cell>
          <cell r="H18">
            <v>0</v>
          </cell>
          <cell r="I18">
            <v>8688000</v>
          </cell>
        </row>
        <row r="19">
          <cell r="A19">
            <v>16</v>
          </cell>
          <cell r="B19" t="str">
            <v>たいよう保育園</v>
          </cell>
          <cell r="C19">
            <v>0</v>
          </cell>
          <cell r="D19">
            <v>2517000</v>
          </cell>
          <cell r="E19">
            <v>4116000</v>
          </cell>
          <cell r="F19">
            <v>467000</v>
          </cell>
          <cell r="G19">
            <v>1588000</v>
          </cell>
          <cell r="H19">
            <v>0</v>
          </cell>
          <cell r="I19">
            <v>8688000</v>
          </cell>
        </row>
        <row r="20">
          <cell r="A20">
            <v>17</v>
          </cell>
          <cell r="B20" t="str">
            <v>松ケ丘保育園</v>
          </cell>
          <cell r="C20">
            <v>0</v>
          </cell>
          <cell r="D20">
            <v>2517000</v>
          </cell>
          <cell r="E20">
            <v>4116000</v>
          </cell>
          <cell r="F20">
            <v>467000</v>
          </cell>
          <cell r="G20">
            <v>1288000</v>
          </cell>
          <cell r="H20">
            <v>2352000</v>
          </cell>
          <cell r="I20">
            <v>10740000</v>
          </cell>
        </row>
        <row r="21">
          <cell r="A21">
            <v>18</v>
          </cell>
          <cell r="B21" t="str">
            <v>作草部保育園</v>
          </cell>
          <cell r="C21">
            <v>0</v>
          </cell>
          <cell r="D21">
            <v>2517000</v>
          </cell>
          <cell r="E21">
            <v>4116000</v>
          </cell>
          <cell r="F21">
            <v>467000</v>
          </cell>
          <cell r="G21">
            <v>1588000</v>
          </cell>
          <cell r="H21">
            <v>2352000</v>
          </cell>
          <cell r="I21">
            <v>11040000</v>
          </cell>
        </row>
        <row r="22">
          <cell r="A22">
            <v>19</v>
          </cell>
          <cell r="B22" t="str">
            <v>すずらん保育園</v>
          </cell>
          <cell r="C22">
            <v>0</v>
          </cell>
          <cell r="D22">
            <v>2517000</v>
          </cell>
          <cell r="E22">
            <v>4116000</v>
          </cell>
          <cell r="F22">
            <v>467000</v>
          </cell>
          <cell r="G22">
            <v>1588000</v>
          </cell>
          <cell r="H22">
            <v>2352000</v>
          </cell>
          <cell r="I22">
            <v>11040000</v>
          </cell>
        </row>
        <row r="23">
          <cell r="A23">
            <v>20</v>
          </cell>
          <cell r="B23" t="str">
            <v>なぎさ保育園</v>
          </cell>
          <cell r="C23">
            <v>0</v>
          </cell>
          <cell r="D23">
            <v>2517000</v>
          </cell>
          <cell r="E23">
            <v>4116000</v>
          </cell>
          <cell r="F23">
            <v>467000</v>
          </cell>
          <cell r="G23">
            <v>1588000</v>
          </cell>
          <cell r="H23">
            <v>0</v>
          </cell>
          <cell r="I23">
            <v>8688000</v>
          </cell>
        </row>
        <row r="24">
          <cell r="A24">
            <v>21</v>
          </cell>
          <cell r="B24" t="str">
            <v>南小中台保育園</v>
          </cell>
          <cell r="C24">
            <v>0</v>
          </cell>
          <cell r="D24">
            <v>2517000</v>
          </cell>
          <cell r="E24">
            <v>4116000</v>
          </cell>
          <cell r="F24">
            <v>467000</v>
          </cell>
          <cell r="G24">
            <v>1588000</v>
          </cell>
          <cell r="H24">
            <v>2352000</v>
          </cell>
          <cell r="I24">
            <v>11040000</v>
          </cell>
        </row>
        <row r="25">
          <cell r="A25">
            <v>22</v>
          </cell>
          <cell r="B25" t="str">
            <v>もみじ保育園</v>
          </cell>
          <cell r="C25">
            <v>0</v>
          </cell>
          <cell r="D25">
            <v>2517000</v>
          </cell>
          <cell r="E25">
            <v>4116000</v>
          </cell>
          <cell r="F25">
            <v>0</v>
          </cell>
          <cell r="G25">
            <v>1588000</v>
          </cell>
          <cell r="H25">
            <v>2352000</v>
          </cell>
          <cell r="I25">
            <v>10573000</v>
          </cell>
        </row>
        <row r="26">
          <cell r="A26">
            <v>23</v>
          </cell>
          <cell r="B26" t="str">
            <v>おゆみ野保育園</v>
          </cell>
          <cell r="C26">
            <v>0</v>
          </cell>
          <cell r="D26">
            <v>2517000</v>
          </cell>
          <cell r="E26">
            <v>4116000</v>
          </cell>
          <cell r="F26">
            <v>467000</v>
          </cell>
          <cell r="G26">
            <v>1588000</v>
          </cell>
          <cell r="H26">
            <v>2352000</v>
          </cell>
          <cell r="I26">
            <v>11040000</v>
          </cell>
        </row>
        <row r="27">
          <cell r="A27">
            <v>24</v>
          </cell>
          <cell r="B27" t="str">
            <v>ナーセリー鏡戸</v>
          </cell>
          <cell r="C27">
            <v>935000</v>
          </cell>
          <cell r="D27">
            <v>2517000</v>
          </cell>
          <cell r="E27">
            <v>4116000</v>
          </cell>
          <cell r="F27">
            <v>467000</v>
          </cell>
          <cell r="G27">
            <v>1588000</v>
          </cell>
          <cell r="H27">
            <v>0</v>
          </cell>
          <cell r="I27">
            <v>9623000</v>
          </cell>
        </row>
        <row r="28">
          <cell r="A28">
            <v>25</v>
          </cell>
          <cell r="B28" t="str">
            <v>打瀬保育園</v>
          </cell>
          <cell r="C28">
            <v>0</v>
          </cell>
          <cell r="D28">
            <v>2517000</v>
          </cell>
          <cell r="E28">
            <v>4116000</v>
          </cell>
          <cell r="F28">
            <v>467000</v>
          </cell>
          <cell r="G28">
            <v>1588000</v>
          </cell>
          <cell r="H28">
            <v>0</v>
          </cell>
          <cell r="I28">
            <v>8688000</v>
          </cell>
        </row>
        <row r="29">
          <cell r="A29">
            <v>26</v>
          </cell>
          <cell r="B29" t="str">
            <v>ふたば保育園</v>
          </cell>
          <cell r="C29">
            <v>0</v>
          </cell>
          <cell r="D29">
            <v>2517000</v>
          </cell>
          <cell r="E29">
            <v>4116000</v>
          </cell>
          <cell r="F29">
            <v>467000</v>
          </cell>
          <cell r="G29">
            <v>1588000</v>
          </cell>
          <cell r="H29">
            <v>4704000</v>
          </cell>
          <cell r="I29">
            <v>13392000</v>
          </cell>
        </row>
        <row r="30">
          <cell r="A30">
            <v>27</v>
          </cell>
          <cell r="B30" t="str">
            <v>明和輝保育園</v>
          </cell>
          <cell r="C30">
            <v>935000</v>
          </cell>
          <cell r="D30">
            <v>2517000</v>
          </cell>
          <cell r="E30">
            <v>4116000</v>
          </cell>
          <cell r="F30">
            <v>0</v>
          </cell>
          <cell r="G30">
            <v>1588000</v>
          </cell>
          <cell r="H30">
            <v>2352000</v>
          </cell>
          <cell r="I30">
            <v>11508000</v>
          </cell>
        </row>
        <row r="31">
          <cell r="A31">
            <v>28</v>
          </cell>
          <cell r="B31" t="str">
            <v>山王保育園</v>
          </cell>
          <cell r="C31">
            <v>0</v>
          </cell>
          <cell r="D31">
            <v>2517000</v>
          </cell>
          <cell r="E31">
            <v>4116000</v>
          </cell>
          <cell r="F31">
            <v>467000</v>
          </cell>
          <cell r="G31">
            <v>1588000</v>
          </cell>
          <cell r="H31">
            <v>0</v>
          </cell>
          <cell r="I31">
            <v>8688000</v>
          </cell>
        </row>
        <row r="32">
          <cell r="A32">
            <v>29</v>
          </cell>
          <cell r="B32" t="str">
            <v>チャイルド・ガーデン保育園</v>
          </cell>
          <cell r="C32">
            <v>0</v>
          </cell>
          <cell r="D32">
            <v>2517000</v>
          </cell>
          <cell r="E32">
            <v>4116000</v>
          </cell>
          <cell r="F32">
            <v>0</v>
          </cell>
          <cell r="G32">
            <v>1588000</v>
          </cell>
          <cell r="H32">
            <v>0</v>
          </cell>
          <cell r="I32">
            <v>8221000</v>
          </cell>
        </row>
        <row r="33">
          <cell r="A33">
            <v>30</v>
          </cell>
          <cell r="B33" t="str">
            <v>明徳土気保育園</v>
          </cell>
          <cell r="C33">
            <v>0</v>
          </cell>
          <cell r="D33">
            <v>2517000</v>
          </cell>
          <cell r="E33">
            <v>4116000</v>
          </cell>
          <cell r="F33">
            <v>467000</v>
          </cell>
          <cell r="G33">
            <v>1588000</v>
          </cell>
          <cell r="H33">
            <v>4704000</v>
          </cell>
          <cell r="I33">
            <v>13392000</v>
          </cell>
        </row>
        <row r="34">
          <cell r="A34">
            <v>31</v>
          </cell>
          <cell r="B34" t="str">
            <v>グレース保育園</v>
          </cell>
          <cell r="C34">
            <v>0</v>
          </cell>
          <cell r="D34">
            <v>2517000</v>
          </cell>
          <cell r="E34">
            <v>4116000</v>
          </cell>
          <cell r="F34">
            <v>0</v>
          </cell>
          <cell r="G34">
            <v>1588000</v>
          </cell>
          <cell r="H34">
            <v>2352000</v>
          </cell>
          <cell r="I34">
            <v>10573000</v>
          </cell>
        </row>
        <row r="35">
          <cell r="A35">
            <v>32</v>
          </cell>
          <cell r="B35" t="str">
            <v>みらい保育園</v>
          </cell>
          <cell r="C35">
            <v>0</v>
          </cell>
          <cell r="D35">
            <v>2517000</v>
          </cell>
          <cell r="E35">
            <v>4116000</v>
          </cell>
          <cell r="F35">
            <v>0</v>
          </cell>
          <cell r="G35">
            <v>1588000</v>
          </cell>
          <cell r="H35">
            <v>2352000</v>
          </cell>
          <cell r="I35">
            <v>10573000</v>
          </cell>
        </row>
        <row r="36">
          <cell r="A36">
            <v>33</v>
          </cell>
          <cell r="B36" t="str">
            <v>かまとり保育園</v>
          </cell>
          <cell r="C36">
            <v>0</v>
          </cell>
          <cell r="D36">
            <v>2517000</v>
          </cell>
          <cell r="E36">
            <v>4116000</v>
          </cell>
          <cell r="F36">
            <v>0</v>
          </cell>
          <cell r="G36">
            <v>1588000</v>
          </cell>
          <cell r="H36">
            <v>2352000</v>
          </cell>
          <cell r="I36">
            <v>10573000</v>
          </cell>
        </row>
        <row r="37">
          <cell r="A37">
            <v>34</v>
          </cell>
          <cell r="B37" t="str">
            <v>植草弁天保育園</v>
          </cell>
          <cell r="C37">
            <v>935000</v>
          </cell>
          <cell r="D37">
            <v>2517000</v>
          </cell>
          <cell r="E37">
            <v>4116000</v>
          </cell>
          <cell r="F37">
            <v>467000</v>
          </cell>
          <cell r="G37">
            <v>1588000</v>
          </cell>
          <cell r="H37">
            <v>0</v>
          </cell>
          <cell r="I37">
            <v>9623000</v>
          </cell>
        </row>
        <row r="38">
          <cell r="A38">
            <v>35</v>
          </cell>
          <cell r="B38" t="str">
            <v>ひなたぼっこ保育園</v>
          </cell>
          <cell r="C38">
            <v>0</v>
          </cell>
          <cell r="D38">
            <v>2517000</v>
          </cell>
          <cell r="E38">
            <v>4116000</v>
          </cell>
          <cell r="F38">
            <v>467000</v>
          </cell>
          <cell r="G38">
            <v>1588000</v>
          </cell>
          <cell r="H38">
            <v>0</v>
          </cell>
          <cell r="I38">
            <v>8688000</v>
          </cell>
        </row>
        <row r="39">
          <cell r="A39">
            <v>36</v>
          </cell>
          <cell r="B39" t="str">
            <v>はまかぜ保育園</v>
          </cell>
          <cell r="C39">
            <v>0</v>
          </cell>
          <cell r="D39">
            <v>2517000</v>
          </cell>
          <cell r="E39">
            <v>4116000</v>
          </cell>
          <cell r="F39">
            <v>467000</v>
          </cell>
          <cell r="G39">
            <v>1588000</v>
          </cell>
          <cell r="H39">
            <v>0</v>
          </cell>
          <cell r="I39">
            <v>8688000</v>
          </cell>
        </row>
        <row r="40">
          <cell r="A40">
            <v>37</v>
          </cell>
          <cell r="B40" t="str">
            <v>いなほ保育園</v>
          </cell>
          <cell r="C40">
            <v>0</v>
          </cell>
          <cell r="D40">
            <v>2517000</v>
          </cell>
          <cell r="E40">
            <v>4116000</v>
          </cell>
          <cell r="F40">
            <v>467000</v>
          </cell>
          <cell r="G40">
            <v>1588000</v>
          </cell>
          <cell r="H40">
            <v>0</v>
          </cell>
          <cell r="I40">
            <v>8688000</v>
          </cell>
        </row>
        <row r="41">
          <cell r="A41">
            <v>38</v>
          </cell>
          <cell r="B41" t="str">
            <v>キッズマーム保育園</v>
          </cell>
          <cell r="C41">
            <v>0</v>
          </cell>
          <cell r="D41">
            <v>2517000</v>
          </cell>
          <cell r="E41">
            <v>4116000</v>
          </cell>
          <cell r="F41">
            <v>0</v>
          </cell>
          <cell r="G41">
            <v>1588000</v>
          </cell>
          <cell r="H41">
            <v>2352000</v>
          </cell>
          <cell r="I41">
            <v>10573000</v>
          </cell>
        </row>
        <row r="42">
          <cell r="A42">
            <v>39</v>
          </cell>
          <cell r="B42" t="str">
            <v>アスク海浜幕張保育園</v>
          </cell>
          <cell r="C42">
            <v>0</v>
          </cell>
          <cell r="D42">
            <v>2517000</v>
          </cell>
          <cell r="E42">
            <v>4116000</v>
          </cell>
          <cell r="F42">
            <v>467000</v>
          </cell>
          <cell r="G42">
            <v>0</v>
          </cell>
          <cell r="H42">
            <v>0</v>
          </cell>
          <cell r="I42">
            <v>7100000</v>
          </cell>
        </row>
        <row r="43">
          <cell r="A43">
            <v>40</v>
          </cell>
          <cell r="B43" t="str">
            <v>明徳浜野駅保育園</v>
          </cell>
          <cell r="C43">
            <v>0</v>
          </cell>
          <cell r="D43">
            <v>2517000</v>
          </cell>
          <cell r="E43">
            <v>4116000</v>
          </cell>
          <cell r="F43">
            <v>0</v>
          </cell>
          <cell r="G43">
            <v>1588000</v>
          </cell>
          <cell r="H43">
            <v>0</v>
          </cell>
          <cell r="I43">
            <v>8221000</v>
          </cell>
        </row>
        <row r="44">
          <cell r="A44">
            <v>41</v>
          </cell>
          <cell r="B44" t="str">
            <v>幕張いもっこ保育園</v>
          </cell>
          <cell r="C44">
            <v>0</v>
          </cell>
          <cell r="D44">
            <v>2517000</v>
          </cell>
          <cell r="E44">
            <v>4116000</v>
          </cell>
          <cell r="F44">
            <v>467000</v>
          </cell>
          <cell r="G44">
            <v>1122000</v>
          </cell>
          <cell r="H44">
            <v>0</v>
          </cell>
          <cell r="I44">
            <v>8222000</v>
          </cell>
        </row>
        <row r="45">
          <cell r="A45">
            <v>42</v>
          </cell>
          <cell r="B45" t="str">
            <v>稲毛すきっぷ保育園</v>
          </cell>
          <cell r="C45">
            <v>0</v>
          </cell>
          <cell r="D45">
            <v>2517000</v>
          </cell>
          <cell r="E45">
            <v>4116000</v>
          </cell>
          <cell r="F45">
            <v>467000</v>
          </cell>
          <cell r="G45">
            <v>0</v>
          </cell>
          <cell r="H45">
            <v>0</v>
          </cell>
          <cell r="I45">
            <v>7100000</v>
          </cell>
        </row>
        <row r="46">
          <cell r="A46">
            <v>43</v>
          </cell>
          <cell r="B46" t="str">
            <v>千葉聖心保育園</v>
          </cell>
          <cell r="C46">
            <v>935000</v>
          </cell>
          <cell r="D46">
            <v>2517000</v>
          </cell>
          <cell r="E46">
            <v>4116000</v>
          </cell>
          <cell r="F46">
            <v>0</v>
          </cell>
          <cell r="G46">
            <v>0</v>
          </cell>
          <cell r="H46">
            <v>0</v>
          </cell>
          <cell r="I46">
            <v>7568000</v>
          </cell>
        </row>
        <row r="47">
          <cell r="A47">
            <v>44</v>
          </cell>
          <cell r="B47" t="str">
            <v>真生保育園</v>
          </cell>
          <cell r="C47">
            <v>0</v>
          </cell>
          <cell r="D47">
            <v>2517000</v>
          </cell>
          <cell r="E47">
            <v>4116000</v>
          </cell>
          <cell r="F47">
            <v>467000</v>
          </cell>
          <cell r="G47">
            <v>1588000</v>
          </cell>
          <cell r="H47">
            <v>0</v>
          </cell>
          <cell r="I47">
            <v>8688000</v>
          </cell>
        </row>
        <row r="48">
          <cell r="A48">
            <v>45</v>
          </cell>
          <cell r="B48" t="str">
            <v>アップルナースリー検見川浜保育園</v>
          </cell>
          <cell r="C48">
            <v>0</v>
          </cell>
          <cell r="D48">
            <v>2517000</v>
          </cell>
          <cell r="E48">
            <v>4116000</v>
          </cell>
          <cell r="F48">
            <v>467000</v>
          </cell>
          <cell r="G48">
            <v>1588000</v>
          </cell>
          <cell r="H48">
            <v>0</v>
          </cell>
          <cell r="I48">
            <v>8688000</v>
          </cell>
        </row>
        <row r="49">
          <cell r="A49">
            <v>46</v>
          </cell>
          <cell r="B49">
            <v>0</v>
          </cell>
          <cell r="C49">
            <v>0</v>
          </cell>
          <cell r="D49">
            <v>0</v>
          </cell>
          <cell r="E49">
            <v>0</v>
          </cell>
          <cell r="I49">
            <v>0</v>
          </cell>
        </row>
        <row r="50">
          <cell r="A50">
            <v>47</v>
          </cell>
          <cell r="B50">
            <v>0</v>
          </cell>
          <cell r="C50">
            <v>0</v>
          </cell>
          <cell r="D50">
            <v>0</v>
          </cell>
          <cell r="E50">
            <v>0</v>
          </cell>
          <cell r="I50">
            <v>0</v>
          </cell>
        </row>
        <row r="51">
          <cell r="A51">
            <v>48</v>
          </cell>
          <cell r="B51">
            <v>0</v>
          </cell>
          <cell r="C51">
            <v>0</v>
          </cell>
          <cell r="D51">
            <v>0</v>
          </cell>
          <cell r="E51">
            <v>0</v>
          </cell>
          <cell r="I51">
            <v>0</v>
          </cell>
        </row>
        <row r="52">
          <cell r="A52">
            <v>49</v>
          </cell>
          <cell r="B52">
            <v>0</v>
          </cell>
          <cell r="C52">
            <v>0</v>
          </cell>
          <cell r="D52">
            <v>0</v>
          </cell>
          <cell r="E52">
            <v>0</v>
          </cell>
          <cell r="I52">
            <v>0</v>
          </cell>
        </row>
        <row r="53">
          <cell r="A53">
            <v>50</v>
          </cell>
          <cell r="B53">
            <v>0</v>
          </cell>
          <cell r="C53">
            <v>0</v>
          </cell>
          <cell r="D53">
            <v>0</v>
          </cell>
          <cell r="E53">
            <v>0</v>
          </cell>
          <cell r="I53">
            <v>0</v>
          </cell>
        </row>
        <row r="54">
          <cell r="B54" t="str">
            <v>この行は使わないこと</v>
          </cell>
        </row>
        <row r="55">
          <cell r="B55" t="str">
            <v>合計</v>
          </cell>
          <cell r="C55">
            <v>4675000</v>
          </cell>
          <cell r="D55">
            <v>113265000</v>
          </cell>
          <cell r="E55">
            <v>185220000</v>
          </cell>
          <cell r="F55">
            <v>14477000</v>
          </cell>
          <cell r="G55">
            <v>65329000</v>
          </cell>
          <cell r="H55">
            <v>61152000</v>
          </cell>
          <cell r="I55">
            <v>444118000</v>
          </cell>
        </row>
      </sheetData>
      <sheetData sheetId="2"/>
      <sheetData sheetId="3"/>
      <sheetData sheetId="4"/>
      <sheetData sheetId="5"/>
      <sheetData sheetId="6"/>
      <sheetData sheetId="7"/>
      <sheetData sheetId="8"/>
      <sheetData sheetId="9"/>
      <sheetData sheetId="10"/>
      <sheetData sheetId="11">
        <row r="4">
          <cell r="A4">
            <v>1</v>
          </cell>
          <cell r="B4" t="str">
            <v>院内保育園</v>
          </cell>
          <cell r="C4" t="str">
            <v>(財)千葉愛育会</v>
          </cell>
          <cell r="D4" t="str">
            <v>日高   正和</v>
          </cell>
          <cell r="E4" t="str">
            <v>千葉市中央区院内2-5-6</v>
          </cell>
          <cell r="F4">
            <v>935000</v>
          </cell>
          <cell r="G4">
            <v>2572000</v>
          </cell>
          <cell r="H4">
            <v>3159000</v>
          </cell>
          <cell r="I4">
            <v>0</v>
          </cell>
          <cell r="J4">
            <v>1588000</v>
          </cell>
          <cell r="K4">
            <v>8254000</v>
          </cell>
          <cell r="L4">
            <v>8254000</v>
          </cell>
        </row>
        <row r="5">
          <cell r="A5">
            <v>2</v>
          </cell>
          <cell r="B5" t="str">
            <v>旭ケ丘保育園</v>
          </cell>
          <cell r="C5" t="str">
            <v>(福)千葉ベタニヤホーム</v>
          </cell>
          <cell r="D5" t="str">
            <v>中島　康文</v>
          </cell>
          <cell r="E5" t="str">
            <v>市川市国府台2-9-13</v>
          </cell>
          <cell r="F5">
            <v>2572000</v>
          </cell>
          <cell r="G5">
            <v>2572000</v>
          </cell>
          <cell r="H5">
            <v>4212000</v>
          </cell>
          <cell r="I5">
            <v>467000</v>
          </cell>
          <cell r="J5">
            <v>1588000</v>
          </cell>
          <cell r="K5">
            <v>2352000</v>
          </cell>
          <cell r="L5">
            <v>11191000</v>
          </cell>
        </row>
        <row r="6">
          <cell r="A6">
            <v>3</v>
          </cell>
          <cell r="B6" t="str">
            <v>稲毛保育園</v>
          </cell>
          <cell r="C6" t="str">
            <v>(福)千葉県厚生事業団</v>
          </cell>
          <cell r="D6" t="str">
            <v>佐藤 悦光</v>
          </cell>
          <cell r="E6" t="str">
            <v>柏市十余二175-42</v>
          </cell>
          <cell r="F6">
            <v>0</v>
          </cell>
          <cell r="G6">
            <v>2357000</v>
          </cell>
          <cell r="H6">
            <v>3510000</v>
          </cell>
          <cell r="I6">
            <v>0</v>
          </cell>
          <cell r="J6">
            <v>1588000</v>
          </cell>
          <cell r="K6">
            <v>2352000</v>
          </cell>
          <cell r="L6">
            <v>9807000</v>
          </cell>
        </row>
        <row r="7">
          <cell r="A7">
            <v>4</v>
          </cell>
          <cell r="B7" t="str">
            <v>みどり学園附属保育園</v>
          </cell>
          <cell r="C7" t="str">
            <v>(財)みどり学園附属保育園</v>
          </cell>
          <cell r="D7" t="str">
            <v>相原 美知江</v>
          </cell>
          <cell r="E7" t="str">
            <v>千葉市花見川区幕張町2-972</v>
          </cell>
          <cell r="F7">
            <v>0</v>
          </cell>
          <cell r="G7">
            <v>2572000</v>
          </cell>
          <cell r="H7">
            <v>4212000</v>
          </cell>
          <cell r="I7">
            <v>467000</v>
          </cell>
          <cell r="J7">
            <v>1588000</v>
          </cell>
          <cell r="K7">
            <v>0</v>
          </cell>
          <cell r="L7">
            <v>8839000</v>
          </cell>
        </row>
        <row r="8">
          <cell r="A8">
            <v>5</v>
          </cell>
          <cell r="B8" t="str">
            <v>ちどり保育園</v>
          </cell>
          <cell r="C8" t="str">
            <v>(財)ちどり保育園</v>
          </cell>
          <cell r="D8" t="str">
            <v>吉岡   正夫</v>
          </cell>
          <cell r="E8" t="str">
            <v>千葉市花見川区検見川町3-331-4</v>
          </cell>
          <cell r="F8">
            <v>1870000</v>
          </cell>
          <cell r="G8">
            <v>2572000</v>
          </cell>
          <cell r="H8">
            <v>4212000</v>
          </cell>
          <cell r="I8">
            <v>467000</v>
          </cell>
          <cell r="J8">
            <v>1588000</v>
          </cell>
          <cell r="K8">
            <v>2352000</v>
          </cell>
          <cell r="L8">
            <v>13061000</v>
          </cell>
        </row>
        <row r="9">
          <cell r="A9">
            <v>6</v>
          </cell>
          <cell r="B9" t="str">
            <v>今井保育園</v>
          </cell>
          <cell r="C9" t="str">
            <v>(財)今井保育園</v>
          </cell>
          <cell r="D9" t="str">
            <v>大森 権四郎</v>
          </cell>
          <cell r="E9" t="str">
            <v>千葉市中央区今井2-12-7</v>
          </cell>
          <cell r="F9">
            <v>935000</v>
          </cell>
          <cell r="G9">
            <v>2572000</v>
          </cell>
          <cell r="H9">
            <v>4212000</v>
          </cell>
          <cell r="I9">
            <v>467000</v>
          </cell>
          <cell r="J9">
            <v>1588000</v>
          </cell>
          <cell r="K9">
            <v>2352000</v>
          </cell>
          <cell r="L9">
            <v>12126000</v>
          </cell>
        </row>
        <row r="10">
          <cell r="A10">
            <v>7</v>
          </cell>
          <cell r="B10" t="str">
            <v>若竹保育園</v>
          </cell>
          <cell r="C10" t="str">
            <v>(福)恵福祉会</v>
          </cell>
          <cell r="D10" t="str">
            <v>片倉  憲太郎</v>
          </cell>
          <cell r="E10" t="str">
            <v>袖ケ浦市蔵波2598-1</v>
          </cell>
          <cell r="F10">
            <v>935000</v>
          </cell>
          <cell r="G10">
            <v>2572000</v>
          </cell>
          <cell r="H10">
            <v>4212000</v>
          </cell>
          <cell r="I10">
            <v>467000</v>
          </cell>
          <cell r="J10">
            <v>1588000</v>
          </cell>
          <cell r="K10">
            <v>2352000</v>
          </cell>
          <cell r="L10">
            <v>12126000</v>
          </cell>
        </row>
        <row r="11">
          <cell r="A11">
            <v>8</v>
          </cell>
          <cell r="B11" t="str">
            <v>千葉寺保育園</v>
          </cell>
          <cell r="C11" t="str">
            <v>(福)千葉寺福祉会</v>
          </cell>
          <cell r="D11" t="str">
            <v>鈴木敏弘</v>
          </cell>
          <cell r="E11" t="str">
            <v>千葉市中央区末広4-17-3</v>
          </cell>
          <cell r="F11">
            <v>935000</v>
          </cell>
          <cell r="G11">
            <v>2572000</v>
          </cell>
          <cell r="H11">
            <v>4212000</v>
          </cell>
          <cell r="I11">
            <v>467000</v>
          </cell>
          <cell r="J11">
            <v>1588000</v>
          </cell>
          <cell r="K11">
            <v>2352000</v>
          </cell>
          <cell r="L11">
            <v>12126000</v>
          </cell>
        </row>
        <row r="12">
          <cell r="A12">
            <v>9</v>
          </cell>
          <cell r="B12" t="str">
            <v>慈光保育園</v>
          </cell>
          <cell r="C12" t="str">
            <v>(福)龍澤園</v>
          </cell>
          <cell r="D12" t="str">
            <v>長谷川 和世</v>
          </cell>
          <cell r="E12" t="str">
            <v>千葉市中央区大巌寺町457-5</v>
          </cell>
          <cell r="F12">
            <v>0</v>
          </cell>
          <cell r="G12">
            <v>2572000</v>
          </cell>
          <cell r="H12">
            <v>4212000</v>
          </cell>
          <cell r="I12">
            <v>467000</v>
          </cell>
          <cell r="J12">
            <v>894000</v>
          </cell>
          <cell r="K12">
            <v>2352000</v>
          </cell>
          <cell r="L12">
            <v>10497000</v>
          </cell>
        </row>
        <row r="13">
          <cell r="A13">
            <v>10</v>
          </cell>
          <cell r="B13" t="str">
            <v>若梅保育園</v>
          </cell>
          <cell r="C13" t="str">
            <v>(福)恵福祉会</v>
          </cell>
          <cell r="D13" t="str">
            <v>片倉  憲太郎</v>
          </cell>
          <cell r="E13" t="str">
            <v>袖ケ浦市蔵波2598-1</v>
          </cell>
          <cell r="F13">
            <v>0</v>
          </cell>
          <cell r="G13">
            <v>2572000</v>
          </cell>
          <cell r="H13">
            <v>4212000</v>
          </cell>
          <cell r="I13">
            <v>467000</v>
          </cell>
          <cell r="J13">
            <v>1588000</v>
          </cell>
          <cell r="K13">
            <v>2352000</v>
          </cell>
          <cell r="L13">
            <v>11191000</v>
          </cell>
        </row>
        <row r="14">
          <cell r="A14">
            <v>11</v>
          </cell>
          <cell r="B14" t="str">
            <v>チューリップ保育園</v>
          </cell>
          <cell r="C14" t="str">
            <v>(福)聖心福祉会</v>
          </cell>
          <cell r="D14" t="str">
            <v>藤井 二佐枝</v>
          </cell>
          <cell r="E14" t="str">
            <v>千葉市美浜区真砂3-15-14</v>
          </cell>
          <cell r="F14">
            <v>935000</v>
          </cell>
          <cell r="G14">
            <v>2572000</v>
          </cell>
          <cell r="H14">
            <v>4212000</v>
          </cell>
          <cell r="I14">
            <v>467000</v>
          </cell>
          <cell r="J14">
            <v>955000</v>
          </cell>
          <cell r="K14">
            <v>2352000</v>
          </cell>
          <cell r="L14">
            <v>11493000</v>
          </cell>
        </row>
        <row r="15">
          <cell r="A15">
            <v>12</v>
          </cell>
          <cell r="B15" t="str">
            <v>幕張海浜保育園</v>
          </cell>
          <cell r="C15" t="str">
            <v>(福)愛の園福祉会</v>
          </cell>
          <cell r="D15" t="str">
            <v>堀口   路加</v>
          </cell>
          <cell r="E15" t="str">
            <v>八千代市大字米本1359米本団地4-39</v>
          </cell>
          <cell r="F15">
            <v>0</v>
          </cell>
          <cell r="G15">
            <v>2572000</v>
          </cell>
          <cell r="H15">
            <v>4212000</v>
          </cell>
          <cell r="I15">
            <v>467000</v>
          </cell>
          <cell r="J15">
            <v>1588000</v>
          </cell>
          <cell r="K15">
            <v>2352000</v>
          </cell>
          <cell r="L15">
            <v>11191000</v>
          </cell>
        </row>
        <row r="16">
          <cell r="A16">
            <v>13</v>
          </cell>
          <cell r="B16" t="str">
            <v>みつわ台保育園</v>
          </cell>
          <cell r="C16" t="str">
            <v xml:space="preserve">(福)豊福祉会 </v>
          </cell>
          <cell r="D16" t="str">
            <v>御園　愛子</v>
          </cell>
          <cell r="E16" t="str">
            <v>千葉市若葉区みつわ台5-8-8</v>
          </cell>
          <cell r="F16">
            <v>0</v>
          </cell>
          <cell r="G16">
            <v>2572000</v>
          </cell>
          <cell r="H16">
            <v>4212000</v>
          </cell>
          <cell r="I16">
            <v>467000</v>
          </cell>
          <cell r="J16">
            <v>1588000</v>
          </cell>
          <cell r="K16">
            <v>4704000</v>
          </cell>
          <cell r="L16">
            <v>13543000</v>
          </cell>
        </row>
        <row r="17">
          <cell r="A17">
            <v>14</v>
          </cell>
          <cell r="B17" t="str">
            <v>まどか保育園</v>
          </cell>
          <cell r="C17" t="str">
            <v>(福)高洲福祉会</v>
          </cell>
          <cell r="D17" t="str">
            <v>樋口　正春</v>
          </cell>
          <cell r="E17" t="str">
            <v>千葉市美浜区高洲1-15-2</v>
          </cell>
          <cell r="F17">
            <v>935000</v>
          </cell>
          <cell r="G17">
            <v>2572000</v>
          </cell>
          <cell r="H17">
            <v>4212000</v>
          </cell>
          <cell r="I17">
            <v>467000</v>
          </cell>
          <cell r="J17">
            <v>1456000</v>
          </cell>
          <cell r="K17">
            <v>0</v>
          </cell>
          <cell r="L17">
            <v>9642000</v>
          </cell>
        </row>
        <row r="18">
          <cell r="A18">
            <v>15</v>
          </cell>
          <cell r="B18" t="str">
            <v>わかくさ保育園</v>
          </cell>
          <cell r="C18" t="str">
            <v>(福)如水福祉会</v>
          </cell>
          <cell r="D18" t="str">
            <v>行木　道嗣</v>
          </cell>
          <cell r="E18" t="str">
            <v>千葉市緑区大椎町1199-2</v>
          </cell>
          <cell r="F18">
            <v>0</v>
          </cell>
          <cell r="G18">
            <v>2572000</v>
          </cell>
          <cell r="H18">
            <v>3510000</v>
          </cell>
          <cell r="I18">
            <v>467000</v>
          </cell>
          <cell r="J18">
            <v>1148000</v>
          </cell>
          <cell r="K18">
            <v>0</v>
          </cell>
          <cell r="L18">
            <v>7697000</v>
          </cell>
        </row>
        <row r="19">
          <cell r="A19">
            <v>16</v>
          </cell>
          <cell r="B19" t="str">
            <v>たいよう保育園</v>
          </cell>
          <cell r="C19" t="str">
            <v>(福)千葉福祉会</v>
          </cell>
          <cell r="D19" t="str">
            <v>中村　くに子</v>
          </cell>
          <cell r="E19" t="str">
            <v>千葉市若葉区みつわ台3-12-1</v>
          </cell>
          <cell r="F19">
            <v>935000</v>
          </cell>
          <cell r="G19">
            <v>2572000</v>
          </cell>
          <cell r="H19">
            <v>4212000</v>
          </cell>
          <cell r="I19">
            <v>467000</v>
          </cell>
          <cell r="J19">
            <v>1588000</v>
          </cell>
          <cell r="K19">
            <v>0</v>
          </cell>
          <cell r="L19">
            <v>9774000</v>
          </cell>
        </row>
        <row r="20">
          <cell r="A20">
            <v>17</v>
          </cell>
          <cell r="B20" t="str">
            <v>松ケ丘保育園</v>
          </cell>
          <cell r="C20" t="str">
            <v>(福)清流福祉会</v>
          </cell>
          <cell r="D20" t="str">
            <v>渡辺   光範</v>
          </cell>
          <cell r="E20" t="str">
            <v>千葉市中央区松ケ丘町563-1</v>
          </cell>
          <cell r="F20">
            <v>0</v>
          </cell>
          <cell r="G20">
            <v>2572000</v>
          </cell>
          <cell r="H20">
            <v>4212000</v>
          </cell>
          <cell r="I20">
            <v>467000</v>
          </cell>
          <cell r="J20">
            <v>1043000</v>
          </cell>
          <cell r="K20">
            <v>2352000</v>
          </cell>
          <cell r="L20">
            <v>10646000</v>
          </cell>
        </row>
        <row r="21">
          <cell r="A21">
            <v>18</v>
          </cell>
          <cell r="B21" t="str">
            <v>作草部保育園</v>
          </cell>
          <cell r="C21" t="str">
            <v>(福)扶葉福祉会</v>
          </cell>
          <cell r="D21" t="str">
            <v>竝木     清</v>
          </cell>
          <cell r="E21" t="str">
            <v>千葉市稲毛区作草部町698-3</v>
          </cell>
          <cell r="F21">
            <v>0</v>
          </cell>
          <cell r="G21">
            <v>2572000</v>
          </cell>
          <cell r="H21">
            <v>4212000</v>
          </cell>
          <cell r="I21">
            <v>467000</v>
          </cell>
          <cell r="J21">
            <v>1588000</v>
          </cell>
          <cell r="K21">
            <v>0</v>
          </cell>
          <cell r="L21">
            <v>8839000</v>
          </cell>
        </row>
        <row r="22">
          <cell r="A22">
            <v>19</v>
          </cell>
          <cell r="B22" t="str">
            <v>すずらん保育園</v>
          </cell>
          <cell r="C22" t="str">
            <v>(福)精粋福祉会</v>
          </cell>
          <cell r="D22" t="str">
            <v>林      榮子</v>
          </cell>
          <cell r="E22" t="str">
            <v>千葉市若葉区若松町2106-3</v>
          </cell>
          <cell r="F22">
            <v>0</v>
          </cell>
          <cell r="G22">
            <v>2572000</v>
          </cell>
          <cell r="H22">
            <v>4212000</v>
          </cell>
          <cell r="I22">
            <v>467000</v>
          </cell>
          <cell r="J22">
            <v>1588000</v>
          </cell>
          <cell r="K22">
            <v>2352000</v>
          </cell>
          <cell r="L22">
            <v>11191000</v>
          </cell>
        </row>
        <row r="23">
          <cell r="A23">
            <v>20</v>
          </cell>
          <cell r="B23" t="str">
            <v>なぎさ保育園</v>
          </cell>
          <cell r="C23" t="str">
            <v>(福)愛誠福祉会</v>
          </cell>
          <cell r="D23" t="str">
            <v>森田  喜代八</v>
          </cell>
          <cell r="E23" t="str">
            <v>千葉市美浜区高浜4-4-1</v>
          </cell>
          <cell r="F23">
            <v>0</v>
          </cell>
          <cell r="G23">
            <v>2572000</v>
          </cell>
          <cell r="H23">
            <v>4212000</v>
          </cell>
          <cell r="I23">
            <v>467000</v>
          </cell>
          <cell r="J23">
            <v>1588000</v>
          </cell>
          <cell r="K23">
            <v>0</v>
          </cell>
          <cell r="L23">
            <v>8839000</v>
          </cell>
        </row>
        <row r="24">
          <cell r="A24">
            <v>21</v>
          </cell>
          <cell r="B24" t="str">
            <v>南小中台保育園</v>
          </cell>
          <cell r="C24" t="str">
            <v>(福)南小中台福祉会</v>
          </cell>
          <cell r="D24" t="str">
            <v>原   八代重</v>
          </cell>
          <cell r="E24" t="str">
            <v>千葉市稲毛区小仲台8-21-1</v>
          </cell>
          <cell r="F24">
            <v>0</v>
          </cell>
          <cell r="G24">
            <v>2572000</v>
          </cell>
          <cell r="H24">
            <v>3861000</v>
          </cell>
          <cell r="I24">
            <v>467000</v>
          </cell>
          <cell r="J24">
            <v>1588000</v>
          </cell>
          <cell r="K24">
            <v>2352000</v>
          </cell>
          <cell r="L24">
            <v>10840000</v>
          </cell>
        </row>
        <row r="25">
          <cell r="A25">
            <v>22</v>
          </cell>
          <cell r="B25" t="str">
            <v>もみじ保育園</v>
          </cell>
          <cell r="C25" t="str">
            <v>(福)光楓福祉会</v>
          </cell>
          <cell r="D25" t="str">
            <v>大川   さ己</v>
          </cell>
          <cell r="E25" t="str">
            <v>千葉市美浜区磯辺5-14-5</v>
          </cell>
          <cell r="F25">
            <v>935000</v>
          </cell>
          <cell r="G25">
            <v>2572000</v>
          </cell>
          <cell r="H25">
            <v>4212000</v>
          </cell>
          <cell r="I25">
            <v>467000</v>
          </cell>
          <cell r="J25">
            <v>1588000</v>
          </cell>
          <cell r="K25">
            <v>2352000</v>
          </cell>
          <cell r="L25">
            <v>12126000</v>
          </cell>
        </row>
        <row r="26">
          <cell r="A26">
            <v>23</v>
          </cell>
          <cell r="B26" t="str">
            <v>おゆみ野保育園</v>
          </cell>
          <cell r="C26" t="str">
            <v>(福)おゆみ野福祉会</v>
          </cell>
          <cell r="D26" t="str">
            <v>長谷川 光男</v>
          </cell>
          <cell r="E26" t="str">
            <v>千葉市緑区おゆみ野２－７</v>
          </cell>
          <cell r="F26">
            <v>0</v>
          </cell>
          <cell r="G26">
            <v>2572000</v>
          </cell>
          <cell r="H26">
            <v>4212000</v>
          </cell>
          <cell r="I26">
            <v>467000</v>
          </cell>
          <cell r="J26">
            <v>1588000</v>
          </cell>
          <cell r="K26">
            <v>2352000</v>
          </cell>
          <cell r="L26">
            <v>11191000</v>
          </cell>
        </row>
        <row r="27">
          <cell r="A27">
            <v>24</v>
          </cell>
          <cell r="B27" t="str">
            <v>ナーセリー鏡戸</v>
          </cell>
          <cell r="C27" t="str">
            <v>(福)鏡明福祉会</v>
          </cell>
          <cell r="D27" t="str">
            <v>片岡  明</v>
          </cell>
          <cell r="E27" t="str">
            <v>千葉市緑区あすみが丘4-21-1</v>
          </cell>
          <cell r="F27">
            <v>0</v>
          </cell>
          <cell r="G27">
            <v>2572000</v>
          </cell>
          <cell r="H27">
            <v>4212000</v>
          </cell>
          <cell r="I27">
            <v>467000</v>
          </cell>
          <cell r="J27">
            <v>1588000</v>
          </cell>
          <cell r="K27">
            <v>0</v>
          </cell>
          <cell r="L27">
            <v>8839000</v>
          </cell>
        </row>
        <row r="28">
          <cell r="A28">
            <v>25</v>
          </cell>
          <cell r="B28" t="str">
            <v>打瀬保育園</v>
          </cell>
          <cell r="C28" t="str">
            <v>(福)健育会</v>
          </cell>
          <cell r="D28" t="str">
            <v>畑佐　新次郎</v>
          </cell>
          <cell r="E28" t="str">
            <v>千葉市美浜区打瀬1-3-5</v>
          </cell>
          <cell r="F28">
            <v>0</v>
          </cell>
          <cell r="G28">
            <v>2572000</v>
          </cell>
          <cell r="H28">
            <v>4212000</v>
          </cell>
          <cell r="I28">
            <v>467000</v>
          </cell>
          <cell r="J28">
            <v>1588000</v>
          </cell>
          <cell r="K28">
            <v>0</v>
          </cell>
          <cell r="L28">
            <v>8839000</v>
          </cell>
        </row>
        <row r="29">
          <cell r="A29">
            <v>26</v>
          </cell>
          <cell r="B29" t="str">
            <v>ふたば保育園</v>
          </cell>
          <cell r="C29" t="str">
            <v>(福)あかね福祉会</v>
          </cell>
          <cell r="D29" t="str">
            <v>篠原　昇一</v>
          </cell>
          <cell r="E29" t="str">
            <v>千葉市緑区刈田子町３０８-10</v>
          </cell>
          <cell r="F29">
            <v>0</v>
          </cell>
          <cell r="G29">
            <v>2572000</v>
          </cell>
          <cell r="H29">
            <v>4212000</v>
          </cell>
          <cell r="I29">
            <v>467000</v>
          </cell>
          <cell r="J29">
            <v>1588000</v>
          </cell>
          <cell r="K29">
            <v>4704000</v>
          </cell>
          <cell r="L29">
            <v>13543000</v>
          </cell>
        </row>
        <row r="30">
          <cell r="A30">
            <v>27</v>
          </cell>
          <cell r="B30" t="str">
            <v>明和輝保育園</v>
          </cell>
          <cell r="C30" t="str">
            <v>(福)健善富会</v>
          </cell>
          <cell r="D30" t="str">
            <v>井上　　悟</v>
          </cell>
          <cell r="E30" t="str">
            <v>千葉市緑区おゆみ野中央7-30</v>
          </cell>
          <cell r="F30">
            <v>0</v>
          </cell>
          <cell r="G30">
            <v>2572000</v>
          </cell>
          <cell r="H30">
            <v>4212000</v>
          </cell>
          <cell r="I30">
            <v>467000</v>
          </cell>
          <cell r="J30">
            <v>1588000</v>
          </cell>
          <cell r="K30">
            <v>2352000</v>
          </cell>
          <cell r="L30">
            <v>11191000</v>
          </cell>
        </row>
        <row r="31">
          <cell r="A31">
            <v>28</v>
          </cell>
          <cell r="B31" t="str">
            <v>山王保育園</v>
          </cell>
          <cell r="C31" t="str">
            <v>(福)豊樹園</v>
          </cell>
          <cell r="D31" t="str">
            <v>伊藤　年夫</v>
          </cell>
          <cell r="E31" t="str">
            <v>千葉市稲毛区山王町153-16</v>
          </cell>
          <cell r="F31">
            <v>0</v>
          </cell>
          <cell r="G31">
            <v>2572000</v>
          </cell>
          <cell r="H31">
            <v>4212000</v>
          </cell>
          <cell r="I31">
            <v>467000</v>
          </cell>
          <cell r="J31">
            <v>1588000</v>
          </cell>
          <cell r="K31">
            <v>2352000</v>
          </cell>
          <cell r="L31">
            <v>11191000</v>
          </cell>
        </row>
        <row r="32">
          <cell r="A32">
            <v>29</v>
          </cell>
          <cell r="B32" t="str">
            <v>チャイルド・ガーデン保育園</v>
          </cell>
          <cell r="C32" t="str">
            <v>(学)誠真学園</v>
          </cell>
          <cell r="D32" t="str">
            <v>中村　喜一郎</v>
          </cell>
          <cell r="E32" t="str">
            <v>千葉市稲毛区小仲台8-20-1</v>
          </cell>
          <cell r="F32">
            <v>0</v>
          </cell>
          <cell r="G32">
            <v>2572000</v>
          </cell>
          <cell r="H32">
            <v>3861000</v>
          </cell>
          <cell r="I32">
            <v>467000</v>
          </cell>
          <cell r="J32">
            <v>1588000</v>
          </cell>
          <cell r="K32">
            <v>392000</v>
          </cell>
          <cell r="L32">
            <v>8880000</v>
          </cell>
        </row>
        <row r="33">
          <cell r="A33">
            <v>30</v>
          </cell>
          <cell r="B33" t="str">
            <v>明徳土気保育園</v>
          </cell>
          <cell r="C33" t="str">
            <v>(福)千葉明徳会</v>
          </cell>
          <cell r="D33" t="str">
            <v>福中　儀明</v>
          </cell>
          <cell r="E33" t="str">
            <v>千葉市緑区土気町1626-5</v>
          </cell>
          <cell r="F33">
            <v>0</v>
          </cell>
          <cell r="G33">
            <v>2572000</v>
          </cell>
          <cell r="H33">
            <v>4212000</v>
          </cell>
          <cell r="I33">
            <v>467000</v>
          </cell>
          <cell r="J33">
            <v>1588000</v>
          </cell>
          <cell r="K33">
            <v>4704000</v>
          </cell>
          <cell r="L33">
            <v>13543000</v>
          </cell>
        </row>
        <row r="34">
          <cell r="A34">
            <v>31</v>
          </cell>
          <cell r="B34" t="str">
            <v>グレース保育園</v>
          </cell>
          <cell r="C34" t="str">
            <v>(福)小ばと会</v>
          </cell>
          <cell r="D34" t="str">
            <v>村松　重彦</v>
          </cell>
          <cell r="E34" t="str">
            <v>千葉市緑区おゆみ野中央2-7-7</v>
          </cell>
          <cell r="F34">
            <v>0</v>
          </cell>
          <cell r="G34">
            <v>2572000</v>
          </cell>
          <cell r="H34">
            <v>4212000</v>
          </cell>
          <cell r="I34">
            <v>467000</v>
          </cell>
          <cell r="J34">
            <v>1053000</v>
          </cell>
          <cell r="K34">
            <v>4704000</v>
          </cell>
          <cell r="L34">
            <v>13008000</v>
          </cell>
        </row>
        <row r="35">
          <cell r="A35">
            <v>32</v>
          </cell>
          <cell r="B35" t="str">
            <v>みらい保育園</v>
          </cell>
          <cell r="C35" t="str">
            <v>(福)天祐会</v>
          </cell>
          <cell r="D35" t="str">
            <v>江口　　進</v>
          </cell>
          <cell r="E35" t="str">
            <v>千葉市中央区港町13-30</v>
          </cell>
          <cell r="F35">
            <v>0</v>
          </cell>
          <cell r="G35">
            <v>2572000</v>
          </cell>
          <cell r="H35">
            <v>4212000</v>
          </cell>
          <cell r="I35">
            <v>467000</v>
          </cell>
          <cell r="J35">
            <v>1588000</v>
          </cell>
          <cell r="K35">
            <v>0</v>
          </cell>
          <cell r="L35">
            <v>8839000</v>
          </cell>
        </row>
        <row r="36">
          <cell r="A36">
            <v>33</v>
          </cell>
          <cell r="B36" t="str">
            <v>かまとり保育園</v>
          </cell>
          <cell r="C36" t="str">
            <v>(学）アゼリー学園</v>
          </cell>
          <cell r="D36" t="str">
            <v>来栖　宏二</v>
          </cell>
          <cell r="E36" t="str">
            <v>東京都江戸川区中央1－8－21</v>
          </cell>
          <cell r="F36">
            <v>0</v>
          </cell>
          <cell r="G36">
            <v>2572000</v>
          </cell>
          <cell r="H36">
            <v>4212000</v>
          </cell>
          <cell r="I36">
            <v>467000</v>
          </cell>
          <cell r="J36">
            <v>1588000</v>
          </cell>
          <cell r="K36">
            <v>2352000</v>
          </cell>
          <cell r="L36">
            <v>11191000</v>
          </cell>
        </row>
        <row r="37">
          <cell r="A37">
            <v>34</v>
          </cell>
          <cell r="B37" t="str">
            <v>植草弁天保育園</v>
          </cell>
          <cell r="C37" t="str">
            <v>(学)植草学園</v>
          </cell>
          <cell r="D37" t="str">
            <v>植草　昭</v>
          </cell>
          <cell r="E37" t="str">
            <v>千葉市中央区弁天2-8-9</v>
          </cell>
          <cell r="F37">
            <v>935000</v>
          </cell>
          <cell r="G37">
            <v>2143000</v>
          </cell>
          <cell r="H37">
            <v>1755000</v>
          </cell>
          <cell r="I37">
            <v>0</v>
          </cell>
          <cell r="J37">
            <v>1588000</v>
          </cell>
          <cell r="K37">
            <v>0</v>
          </cell>
          <cell r="L37">
            <v>6421000</v>
          </cell>
        </row>
        <row r="38">
          <cell r="A38">
            <v>35</v>
          </cell>
          <cell r="B38" t="str">
            <v>ひなたぼっこ保育園</v>
          </cell>
          <cell r="C38" t="str">
            <v>(社)千葉市民間保育園協議会</v>
          </cell>
          <cell r="D38" t="str">
            <v>山﨑　淳一</v>
          </cell>
          <cell r="E38" t="str">
            <v>千葉市中央区中央4-5-1</v>
          </cell>
          <cell r="F38">
            <v>0</v>
          </cell>
          <cell r="G38">
            <v>2572000</v>
          </cell>
          <cell r="H38">
            <v>4212000</v>
          </cell>
          <cell r="I38">
            <v>311000</v>
          </cell>
          <cell r="J38">
            <v>1588000</v>
          </cell>
          <cell r="K38">
            <v>0</v>
          </cell>
          <cell r="L38">
            <v>8683000</v>
          </cell>
        </row>
        <row r="39">
          <cell r="A39">
            <v>36</v>
          </cell>
          <cell r="B39" t="str">
            <v>はまかぜ保育園</v>
          </cell>
          <cell r="C39" t="str">
            <v>(福)愛誠福祉会</v>
          </cell>
          <cell r="D39" t="str">
            <v>森田喜代八</v>
          </cell>
          <cell r="E39" t="str">
            <v xml:space="preserve">千葉市中央区中央港1-24-14 </v>
          </cell>
          <cell r="F39">
            <v>935000</v>
          </cell>
          <cell r="G39">
            <v>2572000</v>
          </cell>
          <cell r="H39">
            <v>4212000</v>
          </cell>
          <cell r="I39">
            <v>155000</v>
          </cell>
          <cell r="J39">
            <v>1588000</v>
          </cell>
          <cell r="K39">
            <v>0</v>
          </cell>
          <cell r="L39">
            <v>9462000</v>
          </cell>
        </row>
        <row r="40">
          <cell r="A40">
            <v>37</v>
          </cell>
          <cell r="B40" t="str">
            <v>いなほ保育園</v>
          </cell>
          <cell r="C40" t="str">
            <v>(株)こどもの森</v>
          </cell>
          <cell r="D40" t="str">
            <v>久芳一裕</v>
          </cell>
          <cell r="E40" t="str">
            <v>東京都国分寺市光町2-5-1</v>
          </cell>
          <cell r="F40">
            <v>0</v>
          </cell>
          <cell r="G40">
            <v>2572000</v>
          </cell>
          <cell r="H40">
            <v>4212000</v>
          </cell>
          <cell r="I40">
            <v>311000</v>
          </cell>
          <cell r="J40">
            <v>809000</v>
          </cell>
          <cell r="K40">
            <v>0</v>
          </cell>
          <cell r="L40">
            <v>7904000</v>
          </cell>
        </row>
        <row r="41">
          <cell r="A41">
            <v>38</v>
          </cell>
          <cell r="B41" t="str">
            <v>キッズマーム保育園</v>
          </cell>
          <cell r="C41" t="str">
            <v>イングレソ（株）</v>
          </cell>
          <cell r="D41" t="str">
            <v>西村　妙子</v>
          </cell>
          <cell r="E41" t="str">
            <v>千葉市若葉区西都賀3-17-11</v>
          </cell>
          <cell r="F41">
            <v>0</v>
          </cell>
          <cell r="G41">
            <v>2572000</v>
          </cell>
          <cell r="H41">
            <v>4212000</v>
          </cell>
          <cell r="I41">
            <v>0</v>
          </cell>
          <cell r="J41">
            <v>1588000</v>
          </cell>
          <cell r="K41">
            <v>1764000</v>
          </cell>
          <cell r="L41">
            <v>10136000</v>
          </cell>
        </row>
        <row r="42">
          <cell r="A42">
            <v>39</v>
          </cell>
          <cell r="B42" t="str">
            <v>アスク海浜幕張保育園</v>
          </cell>
          <cell r="C42" t="str">
            <v>(株)日本保育サービス</v>
          </cell>
          <cell r="D42" t="str">
            <v>佐々木　幸一</v>
          </cell>
          <cell r="E42" t="str">
            <v>名古屋市東区葵3-15-31住友生命千種ニュータワービル17階</v>
          </cell>
          <cell r="F42">
            <v>935000</v>
          </cell>
          <cell r="G42">
            <v>2572000</v>
          </cell>
          <cell r="H42">
            <v>3159000</v>
          </cell>
          <cell r="I42">
            <v>0</v>
          </cell>
          <cell r="J42">
            <v>0</v>
          </cell>
          <cell r="K42">
            <v>0</v>
          </cell>
          <cell r="L42">
            <v>6666000</v>
          </cell>
        </row>
        <row r="43">
          <cell r="A43">
            <v>40</v>
          </cell>
          <cell r="B43" t="str">
            <v>明徳浜野駅保育園</v>
          </cell>
          <cell r="C43" t="str">
            <v>（学）千葉明徳学園</v>
          </cell>
          <cell r="D43" t="str">
            <v>福中　儀明</v>
          </cell>
          <cell r="E43" t="str">
            <v>千葉市中央区南生実町1412番地</v>
          </cell>
          <cell r="F43">
            <v>0</v>
          </cell>
          <cell r="G43">
            <v>0</v>
          </cell>
          <cell r="H43">
            <v>0</v>
          </cell>
          <cell r="I43">
            <v>0</v>
          </cell>
          <cell r="J43">
            <v>0</v>
          </cell>
          <cell r="L43">
            <v>0</v>
          </cell>
        </row>
        <row r="44">
          <cell r="A44">
            <v>41</v>
          </cell>
          <cell r="B44" t="str">
            <v>幕張いもっこ保育園</v>
          </cell>
          <cell r="C44" t="str">
            <v>（福）まくはり福志会</v>
          </cell>
          <cell r="D44" t="str">
            <v>大越　淑子</v>
          </cell>
          <cell r="E44" t="str">
            <v>千葉市花見川区幕張町4-608-1</v>
          </cell>
          <cell r="F44">
            <v>0</v>
          </cell>
          <cell r="G44">
            <v>0</v>
          </cell>
          <cell r="H44">
            <v>0</v>
          </cell>
          <cell r="I44">
            <v>0</v>
          </cell>
          <cell r="L44">
            <v>0</v>
          </cell>
        </row>
        <row r="45">
          <cell r="A45">
            <v>42</v>
          </cell>
          <cell r="B45" t="str">
            <v>稲毛すきっぷ保育園</v>
          </cell>
          <cell r="C45" t="str">
            <v>（株）俊英館</v>
          </cell>
          <cell r="D45" t="str">
            <v>田村　幸之</v>
          </cell>
          <cell r="E45" t="str">
            <v>東京都板橋区小茂根4-9-2　セガミビル3F</v>
          </cell>
          <cell r="F45">
            <v>0</v>
          </cell>
          <cell r="G45">
            <v>0</v>
          </cell>
          <cell r="H45">
            <v>0</v>
          </cell>
          <cell r="I45">
            <v>0</v>
          </cell>
          <cell r="L45">
            <v>0</v>
          </cell>
        </row>
        <row r="46">
          <cell r="A46">
            <v>43</v>
          </cell>
          <cell r="B46" t="str">
            <v>千葉聖心保育園</v>
          </cell>
          <cell r="C46" t="str">
            <v>（福）弘恕会</v>
          </cell>
          <cell r="D46" t="str">
            <v>森島　弘道</v>
          </cell>
          <cell r="E46" t="str">
            <v>千葉市若葉区若松町531-197</v>
          </cell>
          <cell r="F46">
            <v>0</v>
          </cell>
          <cell r="G46">
            <v>0</v>
          </cell>
          <cell r="H46">
            <v>0</v>
          </cell>
          <cell r="I46">
            <v>0</v>
          </cell>
          <cell r="L46">
            <v>0</v>
          </cell>
        </row>
        <row r="47">
          <cell r="A47">
            <v>44</v>
          </cell>
          <cell r="B47" t="str">
            <v>真生保育園</v>
          </cell>
          <cell r="C47" t="str">
            <v>（福）健善富会</v>
          </cell>
          <cell r="D47" t="str">
            <v>井上　　悟</v>
          </cell>
          <cell r="E47" t="str">
            <v>千葉市緑区おゆみ野南5-29-1</v>
          </cell>
          <cell r="F47">
            <v>0</v>
          </cell>
          <cell r="G47">
            <v>0</v>
          </cell>
          <cell r="H47">
            <v>0</v>
          </cell>
          <cell r="I47">
            <v>0</v>
          </cell>
          <cell r="L47">
            <v>0</v>
          </cell>
        </row>
        <row r="48">
          <cell r="A48">
            <v>45</v>
          </cell>
          <cell r="B48" t="str">
            <v>アップルナースリー検見川浜保育園</v>
          </cell>
          <cell r="C48" t="str">
            <v>（有）もっくもっく</v>
          </cell>
          <cell r="D48" t="str">
            <v>河口　知子</v>
          </cell>
          <cell r="E48" t="str">
            <v>浦安市当代島1-1-23　林ビル3F</v>
          </cell>
          <cell r="F48">
            <v>0</v>
          </cell>
          <cell r="G48">
            <v>0</v>
          </cell>
          <cell r="H48">
            <v>0</v>
          </cell>
          <cell r="I48">
            <v>0</v>
          </cell>
          <cell r="L48">
            <v>0</v>
          </cell>
        </row>
        <row r="49">
          <cell r="A49">
            <v>46</v>
          </cell>
        </row>
        <row r="50">
          <cell r="A50">
            <v>47</v>
          </cell>
        </row>
        <row r="51">
          <cell r="A51">
            <v>48</v>
          </cell>
        </row>
        <row r="52">
          <cell r="A52">
            <v>49</v>
          </cell>
        </row>
        <row r="53">
          <cell r="A53">
            <v>50</v>
          </cell>
        </row>
        <row r="54">
          <cell r="B54" t="str">
            <v>この行は使わないこと</v>
          </cell>
        </row>
      </sheetData>
      <sheetData sheetId="12"/>
      <sheetData sheetId="13"/>
      <sheetData sheetId="14"/>
      <sheetData sheetId="15"/>
      <sheetData sheetId="16"/>
      <sheetData sheetId="17"/>
      <sheetData sheetId="18"/>
      <sheetData sheetId="19"/>
      <sheetData sheetId="20">
        <row r="4">
          <cell r="A4">
            <v>1</v>
          </cell>
          <cell r="B4" t="str">
            <v>院内保育園</v>
          </cell>
          <cell r="C4">
            <v>0</v>
          </cell>
          <cell r="D4">
            <v>2517000</v>
          </cell>
          <cell r="E4">
            <v>4116000</v>
          </cell>
          <cell r="F4">
            <v>0</v>
          </cell>
          <cell r="G4">
            <v>1502000</v>
          </cell>
          <cell r="H4">
            <v>0</v>
          </cell>
          <cell r="I4">
            <v>8135000</v>
          </cell>
          <cell r="J4">
            <v>0</v>
          </cell>
          <cell r="K4">
            <v>629250</v>
          </cell>
          <cell r="L4">
            <v>1029000</v>
          </cell>
          <cell r="M4">
            <v>0</v>
          </cell>
          <cell r="N4">
            <v>375500</v>
          </cell>
          <cell r="O4">
            <v>0</v>
          </cell>
          <cell r="P4">
            <v>2033750</v>
          </cell>
        </row>
        <row r="5">
          <cell r="A5">
            <v>2</v>
          </cell>
          <cell r="B5" t="str">
            <v>旭ケ丘保育園</v>
          </cell>
          <cell r="C5">
            <v>0</v>
          </cell>
          <cell r="D5">
            <v>2517000</v>
          </cell>
          <cell r="E5">
            <v>4116000</v>
          </cell>
          <cell r="F5">
            <v>467000</v>
          </cell>
          <cell r="G5">
            <v>1588000</v>
          </cell>
          <cell r="H5">
            <v>2352000</v>
          </cell>
          <cell r="I5">
            <v>11040000</v>
          </cell>
          <cell r="J5">
            <v>0</v>
          </cell>
          <cell r="K5">
            <v>629250</v>
          </cell>
          <cell r="L5">
            <v>1029000</v>
          </cell>
          <cell r="M5">
            <v>116750</v>
          </cell>
          <cell r="N5">
            <v>397000</v>
          </cell>
          <cell r="O5">
            <v>588000</v>
          </cell>
          <cell r="P5">
            <v>2760000</v>
          </cell>
        </row>
        <row r="6">
          <cell r="A6">
            <v>3</v>
          </cell>
          <cell r="B6" t="str">
            <v>稲毛保育園</v>
          </cell>
          <cell r="C6">
            <v>0</v>
          </cell>
          <cell r="D6">
            <v>2517000</v>
          </cell>
          <cell r="E6">
            <v>4116000</v>
          </cell>
          <cell r="F6">
            <v>0</v>
          </cell>
          <cell r="G6">
            <v>1588000</v>
          </cell>
          <cell r="H6">
            <v>2352000</v>
          </cell>
          <cell r="I6">
            <v>10573000</v>
          </cell>
          <cell r="J6">
            <v>0</v>
          </cell>
          <cell r="K6">
            <v>629250</v>
          </cell>
          <cell r="L6">
            <v>1029000</v>
          </cell>
          <cell r="M6">
            <v>0</v>
          </cell>
          <cell r="N6">
            <v>397000</v>
          </cell>
          <cell r="O6">
            <v>588000</v>
          </cell>
          <cell r="P6">
            <v>2643250</v>
          </cell>
        </row>
        <row r="7">
          <cell r="A7">
            <v>4</v>
          </cell>
          <cell r="B7" t="str">
            <v>みどり学園附属保育園</v>
          </cell>
          <cell r="C7">
            <v>0</v>
          </cell>
          <cell r="D7">
            <v>2517000</v>
          </cell>
          <cell r="E7">
            <v>4116000</v>
          </cell>
          <cell r="F7">
            <v>0</v>
          </cell>
          <cell r="G7">
            <v>1588000</v>
          </cell>
          <cell r="H7">
            <v>0</v>
          </cell>
          <cell r="I7">
            <v>8221000</v>
          </cell>
          <cell r="J7">
            <v>0</v>
          </cell>
          <cell r="K7">
            <v>629250</v>
          </cell>
          <cell r="L7">
            <v>1029000</v>
          </cell>
          <cell r="M7">
            <v>0</v>
          </cell>
          <cell r="N7">
            <v>397000</v>
          </cell>
          <cell r="O7">
            <v>0</v>
          </cell>
          <cell r="P7">
            <v>2055250</v>
          </cell>
        </row>
        <row r="8">
          <cell r="A8">
            <v>5</v>
          </cell>
          <cell r="B8" t="str">
            <v>ちどり保育園</v>
          </cell>
          <cell r="C8">
            <v>0</v>
          </cell>
          <cell r="D8">
            <v>2517000</v>
          </cell>
          <cell r="E8">
            <v>4116000</v>
          </cell>
          <cell r="F8">
            <v>467000</v>
          </cell>
          <cell r="G8">
            <v>1584000</v>
          </cell>
          <cell r="H8">
            <v>0</v>
          </cell>
          <cell r="I8">
            <v>8684000</v>
          </cell>
          <cell r="J8">
            <v>0</v>
          </cell>
          <cell r="K8">
            <v>629250</v>
          </cell>
          <cell r="L8">
            <v>1029000</v>
          </cell>
          <cell r="M8">
            <v>116750</v>
          </cell>
          <cell r="N8">
            <v>396000</v>
          </cell>
          <cell r="O8">
            <v>0</v>
          </cell>
          <cell r="P8">
            <v>2171000</v>
          </cell>
        </row>
        <row r="9">
          <cell r="A9">
            <v>6</v>
          </cell>
          <cell r="B9" t="str">
            <v>今井保育園</v>
          </cell>
          <cell r="C9">
            <v>935000</v>
          </cell>
          <cell r="D9">
            <v>2517000</v>
          </cell>
          <cell r="E9">
            <v>4116000</v>
          </cell>
          <cell r="F9">
            <v>467000</v>
          </cell>
          <cell r="G9">
            <v>1588000</v>
          </cell>
          <cell r="H9">
            <v>2352000</v>
          </cell>
          <cell r="I9">
            <v>11975000</v>
          </cell>
          <cell r="J9">
            <v>233750</v>
          </cell>
          <cell r="K9">
            <v>629250</v>
          </cell>
          <cell r="L9">
            <v>1029000</v>
          </cell>
          <cell r="M9">
            <v>116750</v>
          </cell>
          <cell r="N9">
            <v>397000</v>
          </cell>
          <cell r="O9">
            <v>588000</v>
          </cell>
          <cell r="P9">
            <v>2993750</v>
          </cell>
        </row>
        <row r="10">
          <cell r="A10">
            <v>7</v>
          </cell>
          <cell r="B10" t="str">
            <v>若竹保育園</v>
          </cell>
          <cell r="C10">
            <v>0</v>
          </cell>
          <cell r="D10">
            <v>2517000</v>
          </cell>
          <cell r="E10">
            <v>4116000</v>
          </cell>
          <cell r="F10">
            <v>467000</v>
          </cell>
          <cell r="G10">
            <v>1588000</v>
          </cell>
          <cell r="H10">
            <v>2352000</v>
          </cell>
          <cell r="I10">
            <v>11040000</v>
          </cell>
          <cell r="J10">
            <v>0</v>
          </cell>
          <cell r="K10">
            <v>629250</v>
          </cell>
          <cell r="L10">
            <v>1029000</v>
          </cell>
          <cell r="M10">
            <v>116750</v>
          </cell>
          <cell r="N10">
            <v>397000</v>
          </cell>
          <cell r="O10">
            <v>588000</v>
          </cell>
          <cell r="P10">
            <v>2760000</v>
          </cell>
        </row>
        <row r="11">
          <cell r="A11">
            <v>8</v>
          </cell>
          <cell r="B11" t="str">
            <v>千葉寺保育園</v>
          </cell>
          <cell r="C11">
            <v>0</v>
          </cell>
          <cell r="D11">
            <v>2517000</v>
          </cell>
          <cell r="E11">
            <v>4116000</v>
          </cell>
          <cell r="F11">
            <v>0</v>
          </cell>
          <cell r="G11">
            <v>1588000</v>
          </cell>
          <cell r="H11">
            <v>2352000</v>
          </cell>
          <cell r="I11">
            <v>10573000</v>
          </cell>
          <cell r="J11">
            <v>0</v>
          </cell>
          <cell r="K11">
            <v>629250</v>
          </cell>
          <cell r="L11">
            <v>1029000</v>
          </cell>
          <cell r="M11">
            <v>0</v>
          </cell>
          <cell r="N11">
            <v>397000</v>
          </cell>
          <cell r="O11">
            <v>588000</v>
          </cell>
          <cell r="P11">
            <v>2643250</v>
          </cell>
        </row>
        <row r="12">
          <cell r="A12">
            <v>9</v>
          </cell>
          <cell r="B12" t="str">
            <v>慈光保育園</v>
          </cell>
          <cell r="C12">
            <v>0</v>
          </cell>
          <cell r="D12">
            <v>2517000</v>
          </cell>
          <cell r="E12">
            <v>4116000</v>
          </cell>
          <cell r="F12">
            <v>467000</v>
          </cell>
          <cell r="G12">
            <v>1588000</v>
          </cell>
          <cell r="H12">
            <v>2352000</v>
          </cell>
          <cell r="I12">
            <v>11040000</v>
          </cell>
          <cell r="J12">
            <v>0</v>
          </cell>
          <cell r="K12">
            <v>629250</v>
          </cell>
          <cell r="L12">
            <v>1029000</v>
          </cell>
          <cell r="M12">
            <v>116750</v>
          </cell>
          <cell r="N12">
            <v>397000</v>
          </cell>
          <cell r="O12">
            <v>588000</v>
          </cell>
          <cell r="P12">
            <v>2760000</v>
          </cell>
        </row>
        <row r="13">
          <cell r="A13">
            <v>10</v>
          </cell>
          <cell r="B13" t="str">
            <v>若梅保育園</v>
          </cell>
          <cell r="C13">
            <v>0</v>
          </cell>
          <cell r="D13">
            <v>2517000</v>
          </cell>
          <cell r="E13">
            <v>4116000</v>
          </cell>
          <cell r="F13">
            <v>467000</v>
          </cell>
          <cell r="G13">
            <v>1588000</v>
          </cell>
          <cell r="H13">
            <v>2352000</v>
          </cell>
          <cell r="I13">
            <v>11040000</v>
          </cell>
          <cell r="J13">
            <v>0</v>
          </cell>
          <cell r="K13">
            <v>629250</v>
          </cell>
          <cell r="L13">
            <v>1029000</v>
          </cell>
          <cell r="M13">
            <v>116750</v>
          </cell>
          <cell r="N13">
            <v>397000</v>
          </cell>
          <cell r="O13">
            <v>588000</v>
          </cell>
          <cell r="P13">
            <v>2760000</v>
          </cell>
        </row>
        <row r="14">
          <cell r="A14">
            <v>11</v>
          </cell>
          <cell r="B14" t="str">
            <v>チューリップ保育園</v>
          </cell>
          <cell r="C14">
            <v>0</v>
          </cell>
          <cell r="D14">
            <v>2517000</v>
          </cell>
          <cell r="E14">
            <v>4116000</v>
          </cell>
          <cell r="F14">
            <v>0</v>
          </cell>
          <cell r="G14">
            <v>1077000</v>
          </cell>
          <cell r="H14">
            <v>2352000</v>
          </cell>
          <cell r="I14">
            <v>10062000</v>
          </cell>
          <cell r="J14">
            <v>0</v>
          </cell>
          <cell r="K14">
            <v>629250</v>
          </cell>
          <cell r="L14">
            <v>1029000</v>
          </cell>
          <cell r="M14">
            <v>0</v>
          </cell>
          <cell r="N14">
            <v>269250</v>
          </cell>
          <cell r="O14">
            <v>588000</v>
          </cell>
          <cell r="P14">
            <v>2515500</v>
          </cell>
        </row>
        <row r="15">
          <cell r="A15">
            <v>12</v>
          </cell>
          <cell r="B15" t="str">
            <v>幕張海浜保育園</v>
          </cell>
          <cell r="C15">
            <v>0</v>
          </cell>
          <cell r="D15">
            <v>2517000</v>
          </cell>
          <cell r="E15">
            <v>4116000</v>
          </cell>
          <cell r="F15">
            <v>467000</v>
          </cell>
          <cell r="G15">
            <v>1588000</v>
          </cell>
          <cell r="H15">
            <v>0</v>
          </cell>
          <cell r="I15">
            <v>8688000</v>
          </cell>
          <cell r="J15">
            <v>0</v>
          </cell>
          <cell r="K15">
            <v>629250</v>
          </cell>
          <cell r="L15">
            <v>1029000</v>
          </cell>
          <cell r="M15">
            <v>116750</v>
          </cell>
          <cell r="N15">
            <v>397000</v>
          </cell>
          <cell r="O15">
            <v>0</v>
          </cell>
          <cell r="P15">
            <v>2172000</v>
          </cell>
        </row>
        <row r="16">
          <cell r="A16">
            <v>13</v>
          </cell>
          <cell r="B16" t="str">
            <v>みつわ台保育園</v>
          </cell>
          <cell r="C16">
            <v>0</v>
          </cell>
          <cell r="D16">
            <v>2517000</v>
          </cell>
          <cell r="E16">
            <v>4116000</v>
          </cell>
          <cell r="F16">
            <v>467000</v>
          </cell>
          <cell r="G16">
            <v>1588000</v>
          </cell>
          <cell r="H16">
            <v>7056000</v>
          </cell>
          <cell r="I16">
            <v>15744000</v>
          </cell>
          <cell r="J16">
            <v>0</v>
          </cell>
          <cell r="K16">
            <v>629250</v>
          </cell>
          <cell r="L16">
            <v>1029000</v>
          </cell>
          <cell r="M16">
            <v>116750</v>
          </cell>
          <cell r="N16">
            <v>397000</v>
          </cell>
          <cell r="O16">
            <v>1764000</v>
          </cell>
          <cell r="P16">
            <v>3936000</v>
          </cell>
        </row>
        <row r="17">
          <cell r="A17">
            <v>14</v>
          </cell>
          <cell r="B17" t="str">
            <v>まどか保育園</v>
          </cell>
          <cell r="C17">
            <v>0</v>
          </cell>
          <cell r="D17">
            <v>2517000</v>
          </cell>
          <cell r="E17">
            <v>4116000</v>
          </cell>
          <cell r="F17">
            <v>467000</v>
          </cell>
          <cell r="G17">
            <v>1588000</v>
          </cell>
          <cell r="H17">
            <v>0</v>
          </cell>
          <cell r="I17">
            <v>8688000</v>
          </cell>
          <cell r="J17">
            <v>0</v>
          </cell>
          <cell r="K17">
            <v>629250</v>
          </cell>
          <cell r="L17">
            <v>1029000</v>
          </cell>
          <cell r="M17">
            <v>116750</v>
          </cell>
          <cell r="N17">
            <v>397000</v>
          </cell>
          <cell r="O17">
            <v>0</v>
          </cell>
          <cell r="P17">
            <v>2172000</v>
          </cell>
        </row>
        <row r="18">
          <cell r="A18">
            <v>15</v>
          </cell>
          <cell r="B18" t="str">
            <v>わかくさ保育園</v>
          </cell>
          <cell r="C18">
            <v>0</v>
          </cell>
          <cell r="D18">
            <v>2517000</v>
          </cell>
          <cell r="E18">
            <v>4116000</v>
          </cell>
          <cell r="F18">
            <v>467000</v>
          </cell>
          <cell r="G18">
            <v>1588000</v>
          </cell>
          <cell r="H18">
            <v>0</v>
          </cell>
          <cell r="I18">
            <v>8688000</v>
          </cell>
          <cell r="J18">
            <v>0</v>
          </cell>
          <cell r="K18">
            <v>629250</v>
          </cell>
          <cell r="L18">
            <v>1029000</v>
          </cell>
          <cell r="M18">
            <v>116750</v>
          </cell>
          <cell r="N18">
            <v>397000</v>
          </cell>
          <cell r="O18">
            <v>0</v>
          </cell>
          <cell r="P18">
            <v>2172000</v>
          </cell>
        </row>
        <row r="19">
          <cell r="A19">
            <v>16</v>
          </cell>
          <cell r="B19" t="str">
            <v>たいよう保育園</v>
          </cell>
          <cell r="C19">
            <v>0</v>
          </cell>
          <cell r="D19">
            <v>2517000</v>
          </cell>
          <cell r="E19">
            <v>4116000</v>
          </cell>
          <cell r="F19">
            <v>467000</v>
          </cell>
          <cell r="G19">
            <v>1588000</v>
          </cell>
          <cell r="H19">
            <v>0</v>
          </cell>
          <cell r="I19">
            <v>8688000</v>
          </cell>
          <cell r="J19">
            <v>0</v>
          </cell>
          <cell r="K19">
            <v>629250</v>
          </cell>
          <cell r="L19">
            <v>1029000</v>
          </cell>
          <cell r="M19">
            <v>116750</v>
          </cell>
          <cell r="N19">
            <v>397000</v>
          </cell>
          <cell r="O19">
            <v>0</v>
          </cell>
          <cell r="P19">
            <v>2172000</v>
          </cell>
        </row>
        <row r="20">
          <cell r="A20">
            <v>17</v>
          </cell>
          <cell r="B20" t="str">
            <v>松ケ丘保育園</v>
          </cell>
          <cell r="C20">
            <v>0</v>
          </cell>
          <cell r="D20">
            <v>2517000</v>
          </cell>
          <cell r="E20">
            <v>4116000</v>
          </cell>
          <cell r="F20">
            <v>467000</v>
          </cell>
          <cell r="G20">
            <v>1288000</v>
          </cell>
          <cell r="H20">
            <v>2352000</v>
          </cell>
          <cell r="I20">
            <v>10740000</v>
          </cell>
          <cell r="J20">
            <v>0</v>
          </cell>
          <cell r="K20">
            <v>629250</v>
          </cell>
          <cell r="L20">
            <v>1029000</v>
          </cell>
          <cell r="M20">
            <v>116750</v>
          </cell>
          <cell r="N20">
            <v>322000</v>
          </cell>
          <cell r="O20">
            <v>588000</v>
          </cell>
          <cell r="P20">
            <v>2685000</v>
          </cell>
        </row>
        <row r="21">
          <cell r="A21">
            <v>18</v>
          </cell>
          <cell r="B21" t="str">
            <v>作草部保育園</v>
          </cell>
          <cell r="C21">
            <v>0</v>
          </cell>
          <cell r="D21">
            <v>2517000</v>
          </cell>
          <cell r="E21">
            <v>4116000</v>
          </cell>
          <cell r="F21">
            <v>467000</v>
          </cell>
          <cell r="G21">
            <v>1588000</v>
          </cell>
          <cell r="H21">
            <v>2352000</v>
          </cell>
          <cell r="I21">
            <v>11040000</v>
          </cell>
          <cell r="J21">
            <v>0</v>
          </cell>
          <cell r="K21">
            <v>629250</v>
          </cell>
          <cell r="L21">
            <v>1029000</v>
          </cell>
          <cell r="M21">
            <v>116750</v>
          </cell>
          <cell r="N21">
            <v>397000</v>
          </cell>
          <cell r="O21">
            <v>588000</v>
          </cell>
          <cell r="P21">
            <v>2760000</v>
          </cell>
        </row>
        <row r="22">
          <cell r="A22">
            <v>19</v>
          </cell>
          <cell r="B22" t="str">
            <v>すずらん保育園</v>
          </cell>
          <cell r="C22">
            <v>0</v>
          </cell>
          <cell r="D22">
            <v>2517000</v>
          </cell>
          <cell r="E22">
            <v>4116000</v>
          </cell>
          <cell r="F22">
            <v>467000</v>
          </cell>
          <cell r="G22">
            <v>1588000</v>
          </cell>
          <cell r="H22">
            <v>2352000</v>
          </cell>
          <cell r="I22">
            <v>11040000</v>
          </cell>
          <cell r="J22">
            <v>0</v>
          </cell>
          <cell r="K22">
            <v>629250</v>
          </cell>
          <cell r="L22">
            <v>1029000</v>
          </cell>
          <cell r="M22">
            <v>116750</v>
          </cell>
          <cell r="N22">
            <v>397000</v>
          </cell>
          <cell r="O22">
            <v>588000</v>
          </cell>
          <cell r="P22">
            <v>2760000</v>
          </cell>
        </row>
        <row r="23">
          <cell r="A23">
            <v>20</v>
          </cell>
          <cell r="B23" t="str">
            <v>なぎさ保育園</v>
          </cell>
          <cell r="C23">
            <v>0</v>
          </cell>
          <cell r="D23">
            <v>2517000</v>
          </cell>
          <cell r="E23">
            <v>4116000</v>
          </cell>
          <cell r="F23">
            <v>467000</v>
          </cell>
          <cell r="G23">
            <v>1588000</v>
          </cell>
          <cell r="H23">
            <v>0</v>
          </cell>
          <cell r="I23">
            <v>8688000</v>
          </cell>
          <cell r="J23">
            <v>0</v>
          </cell>
          <cell r="K23">
            <v>629250</v>
          </cell>
          <cell r="L23">
            <v>1029000</v>
          </cell>
          <cell r="M23">
            <v>116750</v>
          </cell>
          <cell r="N23">
            <v>397000</v>
          </cell>
          <cell r="O23">
            <v>0</v>
          </cell>
          <cell r="P23">
            <v>2172000</v>
          </cell>
        </row>
        <row r="24">
          <cell r="A24">
            <v>21</v>
          </cell>
          <cell r="B24" t="str">
            <v>南小中台保育園</v>
          </cell>
          <cell r="C24">
            <v>0</v>
          </cell>
          <cell r="D24">
            <v>2517000</v>
          </cell>
          <cell r="E24">
            <v>4116000</v>
          </cell>
          <cell r="F24">
            <v>467000</v>
          </cell>
          <cell r="G24">
            <v>1588000</v>
          </cell>
          <cell r="H24">
            <v>2352000</v>
          </cell>
          <cell r="I24">
            <v>11040000</v>
          </cell>
          <cell r="J24">
            <v>0</v>
          </cell>
          <cell r="K24">
            <v>629250</v>
          </cell>
          <cell r="L24">
            <v>1029000</v>
          </cell>
          <cell r="M24">
            <v>116750</v>
          </cell>
          <cell r="N24">
            <v>397000</v>
          </cell>
          <cell r="O24">
            <v>588000</v>
          </cell>
          <cell r="P24">
            <v>2760000</v>
          </cell>
        </row>
        <row r="25">
          <cell r="A25">
            <v>22</v>
          </cell>
          <cell r="B25" t="str">
            <v>もみじ保育園</v>
          </cell>
          <cell r="C25">
            <v>0</v>
          </cell>
          <cell r="D25">
            <v>2517000</v>
          </cell>
          <cell r="E25">
            <v>4116000</v>
          </cell>
          <cell r="F25">
            <v>0</v>
          </cell>
          <cell r="G25">
            <v>1588000</v>
          </cell>
          <cell r="H25">
            <v>2352000</v>
          </cell>
          <cell r="I25">
            <v>10573000</v>
          </cell>
          <cell r="J25">
            <v>0</v>
          </cell>
          <cell r="K25">
            <v>629250</v>
          </cell>
          <cell r="L25">
            <v>1029000</v>
          </cell>
          <cell r="M25">
            <v>0</v>
          </cell>
          <cell r="N25">
            <v>397000</v>
          </cell>
          <cell r="O25">
            <v>588000</v>
          </cell>
          <cell r="P25">
            <v>2643250</v>
          </cell>
        </row>
        <row r="26">
          <cell r="A26">
            <v>23</v>
          </cell>
          <cell r="B26" t="str">
            <v>おゆみ野保育園</v>
          </cell>
          <cell r="C26">
            <v>0</v>
          </cell>
          <cell r="D26">
            <v>2517000</v>
          </cell>
          <cell r="E26">
            <v>4116000</v>
          </cell>
          <cell r="F26">
            <v>467000</v>
          </cell>
          <cell r="G26">
            <v>1588000</v>
          </cell>
          <cell r="H26">
            <v>2352000</v>
          </cell>
          <cell r="I26">
            <v>11040000</v>
          </cell>
          <cell r="J26">
            <v>0</v>
          </cell>
          <cell r="K26">
            <v>629250</v>
          </cell>
          <cell r="L26">
            <v>1029000</v>
          </cell>
          <cell r="M26">
            <v>116750</v>
          </cell>
          <cell r="N26">
            <v>397000</v>
          </cell>
          <cell r="O26">
            <v>588000</v>
          </cell>
          <cell r="P26">
            <v>2760000</v>
          </cell>
        </row>
        <row r="27">
          <cell r="A27">
            <v>24</v>
          </cell>
          <cell r="B27" t="str">
            <v>ナーセリー鏡戸</v>
          </cell>
          <cell r="C27">
            <v>935000</v>
          </cell>
          <cell r="D27">
            <v>2517000</v>
          </cell>
          <cell r="E27">
            <v>4116000</v>
          </cell>
          <cell r="F27">
            <v>467000</v>
          </cell>
          <cell r="G27">
            <v>1588000</v>
          </cell>
          <cell r="H27">
            <v>0</v>
          </cell>
          <cell r="I27">
            <v>9623000</v>
          </cell>
          <cell r="J27">
            <v>233750</v>
          </cell>
          <cell r="K27">
            <v>629250</v>
          </cell>
          <cell r="L27">
            <v>1029000</v>
          </cell>
          <cell r="M27">
            <v>116750</v>
          </cell>
          <cell r="N27">
            <v>397000</v>
          </cell>
          <cell r="O27">
            <v>0</v>
          </cell>
          <cell r="P27">
            <v>2405750</v>
          </cell>
        </row>
        <row r="28">
          <cell r="A28">
            <v>25</v>
          </cell>
          <cell r="B28" t="str">
            <v>打瀬保育園</v>
          </cell>
          <cell r="C28">
            <v>0</v>
          </cell>
          <cell r="D28">
            <v>2517000</v>
          </cell>
          <cell r="E28">
            <v>4116000</v>
          </cell>
          <cell r="F28">
            <v>467000</v>
          </cell>
          <cell r="G28">
            <v>1588000</v>
          </cell>
          <cell r="H28">
            <v>0</v>
          </cell>
          <cell r="I28">
            <v>8688000</v>
          </cell>
          <cell r="J28">
            <v>0</v>
          </cell>
          <cell r="K28">
            <v>629250</v>
          </cell>
          <cell r="L28">
            <v>1029000</v>
          </cell>
          <cell r="M28">
            <v>116750</v>
          </cell>
          <cell r="N28">
            <v>397000</v>
          </cell>
          <cell r="O28">
            <v>0</v>
          </cell>
          <cell r="P28">
            <v>2172000</v>
          </cell>
        </row>
        <row r="29">
          <cell r="A29">
            <v>26</v>
          </cell>
          <cell r="B29" t="str">
            <v>ふたば保育園</v>
          </cell>
          <cell r="C29">
            <v>0</v>
          </cell>
          <cell r="D29">
            <v>2517000</v>
          </cell>
          <cell r="E29">
            <v>4116000</v>
          </cell>
          <cell r="F29">
            <v>467000</v>
          </cell>
          <cell r="G29">
            <v>1588000</v>
          </cell>
          <cell r="H29">
            <v>4704000</v>
          </cell>
          <cell r="I29">
            <v>13392000</v>
          </cell>
          <cell r="J29">
            <v>0</v>
          </cell>
          <cell r="K29">
            <v>629250</v>
          </cell>
          <cell r="L29">
            <v>1029000</v>
          </cell>
          <cell r="M29">
            <v>116750</v>
          </cell>
          <cell r="N29">
            <v>397000</v>
          </cell>
          <cell r="O29">
            <v>1176000</v>
          </cell>
          <cell r="P29">
            <v>3348000</v>
          </cell>
        </row>
        <row r="30">
          <cell r="A30">
            <v>27</v>
          </cell>
          <cell r="B30" t="str">
            <v>明和輝保育園</v>
          </cell>
          <cell r="C30">
            <v>935000</v>
          </cell>
          <cell r="D30">
            <v>2517000</v>
          </cell>
          <cell r="E30">
            <v>4116000</v>
          </cell>
          <cell r="F30">
            <v>0</v>
          </cell>
          <cell r="G30">
            <v>1588000</v>
          </cell>
          <cell r="H30">
            <v>2352000</v>
          </cell>
          <cell r="I30">
            <v>11508000</v>
          </cell>
          <cell r="J30">
            <v>233750</v>
          </cell>
          <cell r="K30">
            <v>629250</v>
          </cell>
          <cell r="L30">
            <v>1029000</v>
          </cell>
          <cell r="M30">
            <v>0</v>
          </cell>
          <cell r="N30">
            <v>397000</v>
          </cell>
          <cell r="O30">
            <v>588000</v>
          </cell>
          <cell r="P30">
            <v>2877000</v>
          </cell>
        </row>
        <row r="31">
          <cell r="A31">
            <v>28</v>
          </cell>
          <cell r="B31" t="str">
            <v>山王保育園</v>
          </cell>
          <cell r="C31">
            <v>0</v>
          </cell>
          <cell r="D31">
            <v>2517000</v>
          </cell>
          <cell r="E31">
            <v>4116000</v>
          </cell>
          <cell r="F31">
            <v>467000</v>
          </cell>
          <cell r="G31">
            <v>1588000</v>
          </cell>
          <cell r="H31">
            <v>0</v>
          </cell>
          <cell r="I31">
            <v>8688000</v>
          </cell>
          <cell r="J31">
            <v>0</v>
          </cell>
          <cell r="K31">
            <v>629250</v>
          </cell>
          <cell r="L31">
            <v>1029000</v>
          </cell>
          <cell r="M31">
            <v>116750</v>
          </cell>
          <cell r="N31">
            <v>397000</v>
          </cell>
          <cell r="O31">
            <v>0</v>
          </cell>
          <cell r="P31">
            <v>2172000</v>
          </cell>
        </row>
        <row r="32">
          <cell r="A32">
            <v>29</v>
          </cell>
          <cell r="B32" t="str">
            <v>チャイルド・ガーデン保育園</v>
          </cell>
          <cell r="C32">
            <v>0</v>
          </cell>
          <cell r="D32">
            <v>2517000</v>
          </cell>
          <cell r="E32">
            <v>4116000</v>
          </cell>
          <cell r="F32">
            <v>0</v>
          </cell>
          <cell r="G32">
            <v>1588000</v>
          </cell>
          <cell r="H32">
            <v>0</v>
          </cell>
          <cell r="I32">
            <v>8221000</v>
          </cell>
          <cell r="J32">
            <v>0</v>
          </cell>
          <cell r="K32">
            <v>629250</v>
          </cell>
          <cell r="L32">
            <v>1029000</v>
          </cell>
          <cell r="M32">
            <v>0</v>
          </cell>
          <cell r="N32">
            <v>397000</v>
          </cell>
          <cell r="O32">
            <v>0</v>
          </cell>
          <cell r="P32">
            <v>2055250</v>
          </cell>
        </row>
        <row r="33">
          <cell r="A33">
            <v>30</v>
          </cell>
          <cell r="B33" t="str">
            <v>明徳土気保育園</v>
          </cell>
          <cell r="C33">
            <v>0</v>
          </cell>
          <cell r="D33">
            <v>2517000</v>
          </cell>
          <cell r="E33">
            <v>4116000</v>
          </cell>
          <cell r="F33">
            <v>467000</v>
          </cell>
          <cell r="G33">
            <v>1588000</v>
          </cell>
          <cell r="H33">
            <v>4704000</v>
          </cell>
          <cell r="I33">
            <v>13392000</v>
          </cell>
          <cell r="J33">
            <v>0</v>
          </cell>
          <cell r="K33">
            <v>629250</v>
          </cell>
          <cell r="L33">
            <v>1029000</v>
          </cell>
          <cell r="M33">
            <v>116750</v>
          </cell>
          <cell r="N33">
            <v>397000</v>
          </cell>
          <cell r="O33">
            <v>1176000</v>
          </cell>
          <cell r="P33">
            <v>3348000</v>
          </cell>
        </row>
        <row r="34">
          <cell r="A34">
            <v>31</v>
          </cell>
          <cell r="B34" t="str">
            <v>グレース保育園</v>
          </cell>
          <cell r="C34">
            <v>0</v>
          </cell>
          <cell r="D34">
            <v>2517000</v>
          </cell>
          <cell r="E34">
            <v>4116000</v>
          </cell>
          <cell r="F34">
            <v>0</v>
          </cell>
          <cell r="G34">
            <v>1588000</v>
          </cell>
          <cell r="H34">
            <v>2352000</v>
          </cell>
          <cell r="I34">
            <v>10573000</v>
          </cell>
          <cell r="J34">
            <v>0</v>
          </cell>
          <cell r="K34">
            <v>629250</v>
          </cell>
          <cell r="L34">
            <v>1029000</v>
          </cell>
          <cell r="M34">
            <v>0</v>
          </cell>
          <cell r="N34">
            <v>397000</v>
          </cell>
          <cell r="O34">
            <v>588000</v>
          </cell>
          <cell r="P34">
            <v>2643250</v>
          </cell>
        </row>
        <row r="35">
          <cell r="A35">
            <v>32</v>
          </cell>
          <cell r="B35" t="str">
            <v>みらい保育園</v>
          </cell>
          <cell r="C35">
            <v>0</v>
          </cell>
          <cell r="D35">
            <v>2517000</v>
          </cell>
          <cell r="E35">
            <v>4116000</v>
          </cell>
          <cell r="F35">
            <v>0</v>
          </cell>
          <cell r="G35">
            <v>1588000</v>
          </cell>
          <cell r="H35">
            <v>2352000</v>
          </cell>
          <cell r="I35">
            <v>10573000</v>
          </cell>
          <cell r="J35">
            <v>0</v>
          </cell>
          <cell r="K35">
            <v>629250</v>
          </cell>
          <cell r="L35">
            <v>1029000</v>
          </cell>
          <cell r="M35">
            <v>0</v>
          </cell>
          <cell r="N35">
            <v>397000</v>
          </cell>
          <cell r="O35">
            <v>588000</v>
          </cell>
          <cell r="P35">
            <v>2643250</v>
          </cell>
        </row>
        <row r="36">
          <cell r="A36">
            <v>33</v>
          </cell>
          <cell r="B36" t="str">
            <v>かまとり保育園</v>
          </cell>
          <cell r="C36">
            <v>0</v>
          </cell>
          <cell r="D36">
            <v>2517000</v>
          </cell>
          <cell r="E36">
            <v>4116000</v>
          </cell>
          <cell r="F36">
            <v>0</v>
          </cell>
          <cell r="G36">
            <v>1588000</v>
          </cell>
          <cell r="H36">
            <v>2352000</v>
          </cell>
          <cell r="I36">
            <v>10573000</v>
          </cell>
          <cell r="J36">
            <v>0</v>
          </cell>
          <cell r="K36">
            <v>629250</v>
          </cell>
          <cell r="L36">
            <v>1029000</v>
          </cell>
          <cell r="M36">
            <v>0</v>
          </cell>
          <cell r="N36">
            <v>397000</v>
          </cell>
          <cell r="O36">
            <v>588000</v>
          </cell>
          <cell r="P36">
            <v>2643250</v>
          </cell>
        </row>
        <row r="37">
          <cell r="A37">
            <v>34</v>
          </cell>
          <cell r="B37" t="str">
            <v>植草弁天保育園</v>
          </cell>
          <cell r="C37">
            <v>935000</v>
          </cell>
          <cell r="D37">
            <v>2517000</v>
          </cell>
          <cell r="E37">
            <v>4116000</v>
          </cell>
          <cell r="F37">
            <v>467000</v>
          </cell>
          <cell r="G37">
            <v>1588000</v>
          </cell>
          <cell r="H37">
            <v>0</v>
          </cell>
          <cell r="I37">
            <v>9623000</v>
          </cell>
          <cell r="J37">
            <v>233750</v>
          </cell>
          <cell r="K37">
            <v>629250</v>
          </cell>
          <cell r="L37">
            <v>1029000</v>
          </cell>
          <cell r="M37">
            <v>116750</v>
          </cell>
          <cell r="N37">
            <v>397000</v>
          </cell>
          <cell r="O37">
            <v>0</v>
          </cell>
          <cell r="P37">
            <v>2405750</v>
          </cell>
        </row>
        <row r="38">
          <cell r="A38">
            <v>35</v>
          </cell>
          <cell r="B38" t="str">
            <v>ひなたぼっこ保育園</v>
          </cell>
          <cell r="C38">
            <v>0</v>
          </cell>
          <cell r="D38">
            <v>2517000</v>
          </cell>
          <cell r="E38">
            <v>4116000</v>
          </cell>
          <cell r="F38">
            <v>467000</v>
          </cell>
          <cell r="G38">
            <v>1588000</v>
          </cell>
          <cell r="H38">
            <v>0</v>
          </cell>
          <cell r="I38">
            <v>8688000</v>
          </cell>
          <cell r="J38">
            <v>0</v>
          </cell>
          <cell r="K38">
            <v>629250</v>
          </cell>
          <cell r="L38">
            <v>1029000</v>
          </cell>
          <cell r="M38">
            <v>116750</v>
          </cell>
          <cell r="N38">
            <v>397000</v>
          </cell>
          <cell r="O38">
            <v>0</v>
          </cell>
          <cell r="P38">
            <v>2172000</v>
          </cell>
        </row>
        <row r="39">
          <cell r="A39">
            <v>36</v>
          </cell>
          <cell r="B39" t="str">
            <v>はまかぜ保育園</v>
          </cell>
          <cell r="C39">
            <v>0</v>
          </cell>
          <cell r="D39">
            <v>2517000</v>
          </cell>
          <cell r="E39">
            <v>4116000</v>
          </cell>
          <cell r="F39">
            <v>467000</v>
          </cell>
          <cell r="G39">
            <v>1588000</v>
          </cell>
          <cell r="H39">
            <v>0</v>
          </cell>
          <cell r="I39">
            <v>8688000</v>
          </cell>
          <cell r="J39">
            <v>0</v>
          </cell>
          <cell r="K39">
            <v>629250</v>
          </cell>
          <cell r="L39">
            <v>1029000</v>
          </cell>
          <cell r="M39">
            <v>116750</v>
          </cell>
          <cell r="N39">
            <v>397000</v>
          </cell>
          <cell r="O39">
            <v>0</v>
          </cell>
          <cell r="P39">
            <v>2172000</v>
          </cell>
        </row>
        <row r="40">
          <cell r="A40">
            <v>37</v>
          </cell>
          <cell r="B40" t="str">
            <v>いなほ保育園</v>
          </cell>
          <cell r="C40">
            <v>0</v>
          </cell>
          <cell r="D40">
            <v>2517000</v>
          </cell>
          <cell r="E40">
            <v>4116000</v>
          </cell>
          <cell r="F40">
            <v>467000</v>
          </cell>
          <cell r="G40">
            <v>1588000</v>
          </cell>
          <cell r="H40">
            <v>0</v>
          </cell>
          <cell r="I40">
            <v>8688000</v>
          </cell>
          <cell r="J40">
            <v>0</v>
          </cell>
          <cell r="K40">
            <v>629250</v>
          </cell>
          <cell r="L40">
            <v>1029000</v>
          </cell>
          <cell r="M40">
            <v>116750</v>
          </cell>
          <cell r="N40">
            <v>397000</v>
          </cell>
          <cell r="O40">
            <v>0</v>
          </cell>
          <cell r="P40">
            <v>2172000</v>
          </cell>
        </row>
        <row r="41">
          <cell r="A41">
            <v>38</v>
          </cell>
          <cell r="B41" t="str">
            <v>キッズマーム保育園</v>
          </cell>
          <cell r="C41">
            <v>0</v>
          </cell>
          <cell r="D41">
            <v>2517000</v>
          </cell>
          <cell r="E41">
            <v>4116000</v>
          </cell>
          <cell r="F41">
            <v>0</v>
          </cell>
          <cell r="G41">
            <v>1588000</v>
          </cell>
          <cell r="H41">
            <v>2352000</v>
          </cell>
          <cell r="I41">
            <v>10573000</v>
          </cell>
          <cell r="J41">
            <v>0</v>
          </cell>
          <cell r="K41">
            <v>629250</v>
          </cell>
          <cell r="L41">
            <v>1029000</v>
          </cell>
          <cell r="M41">
            <v>0</v>
          </cell>
          <cell r="N41">
            <v>397000</v>
          </cell>
          <cell r="O41">
            <v>588000</v>
          </cell>
          <cell r="P41">
            <v>2643250</v>
          </cell>
        </row>
        <row r="42">
          <cell r="A42">
            <v>39</v>
          </cell>
          <cell r="B42" t="str">
            <v>アスク海浜幕張保育園</v>
          </cell>
          <cell r="C42">
            <v>0</v>
          </cell>
          <cell r="D42">
            <v>2517000</v>
          </cell>
          <cell r="E42">
            <v>4116000</v>
          </cell>
          <cell r="F42">
            <v>467000</v>
          </cell>
          <cell r="G42">
            <v>0</v>
          </cell>
          <cell r="H42">
            <v>0</v>
          </cell>
          <cell r="I42">
            <v>7100000</v>
          </cell>
          <cell r="J42">
            <v>0</v>
          </cell>
          <cell r="K42">
            <v>629250</v>
          </cell>
          <cell r="L42">
            <v>1029000</v>
          </cell>
          <cell r="M42">
            <v>116750</v>
          </cell>
          <cell r="N42">
            <v>0</v>
          </cell>
          <cell r="O42">
            <v>0</v>
          </cell>
          <cell r="P42">
            <v>1775000</v>
          </cell>
        </row>
        <row r="43">
          <cell r="A43">
            <v>40</v>
          </cell>
          <cell r="B43" t="str">
            <v>明徳浜野駅保育園</v>
          </cell>
          <cell r="C43">
            <v>0</v>
          </cell>
          <cell r="D43">
            <v>2517000</v>
          </cell>
          <cell r="E43">
            <v>4116000</v>
          </cell>
          <cell r="F43">
            <v>0</v>
          </cell>
          <cell r="G43">
            <v>1588000</v>
          </cell>
          <cell r="H43">
            <v>0</v>
          </cell>
          <cell r="I43">
            <v>8221000</v>
          </cell>
          <cell r="J43">
            <v>0</v>
          </cell>
          <cell r="K43">
            <v>629250</v>
          </cell>
          <cell r="L43">
            <v>1029000</v>
          </cell>
          <cell r="M43">
            <v>0</v>
          </cell>
          <cell r="N43">
            <v>397000</v>
          </cell>
          <cell r="O43">
            <v>0</v>
          </cell>
          <cell r="P43">
            <v>2055250</v>
          </cell>
        </row>
        <row r="44">
          <cell r="A44">
            <v>41</v>
          </cell>
          <cell r="B44" t="str">
            <v>幕張いもっこ保育園</v>
          </cell>
          <cell r="C44">
            <v>0</v>
          </cell>
          <cell r="D44">
            <v>2517000</v>
          </cell>
          <cell r="E44">
            <v>4116000</v>
          </cell>
          <cell r="F44">
            <v>467000</v>
          </cell>
          <cell r="G44">
            <v>1122000</v>
          </cell>
          <cell r="H44">
            <v>0</v>
          </cell>
          <cell r="I44">
            <v>8222000</v>
          </cell>
          <cell r="J44">
            <v>0</v>
          </cell>
          <cell r="K44">
            <v>629250</v>
          </cell>
          <cell r="L44">
            <v>1029000</v>
          </cell>
          <cell r="M44">
            <v>116750</v>
          </cell>
          <cell r="N44">
            <v>280500</v>
          </cell>
          <cell r="O44">
            <v>0</v>
          </cell>
          <cell r="P44">
            <v>2055500</v>
          </cell>
        </row>
        <row r="45">
          <cell r="A45">
            <v>42</v>
          </cell>
          <cell r="B45" t="str">
            <v>稲毛すきっぷ保育園</v>
          </cell>
          <cell r="C45">
            <v>0</v>
          </cell>
          <cell r="D45">
            <v>2517000</v>
          </cell>
          <cell r="E45">
            <v>4116000</v>
          </cell>
          <cell r="F45">
            <v>467000</v>
          </cell>
          <cell r="G45">
            <v>0</v>
          </cell>
          <cell r="H45">
            <v>0</v>
          </cell>
          <cell r="I45">
            <v>7100000</v>
          </cell>
          <cell r="J45">
            <v>0</v>
          </cell>
          <cell r="K45">
            <v>629250</v>
          </cell>
          <cell r="L45">
            <v>1029000</v>
          </cell>
          <cell r="M45">
            <v>116750</v>
          </cell>
          <cell r="N45">
            <v>0</v>
          </cell>
          <cell r="O45">
            <v>0</v>
          </cell>
          <cell r="P45">
            <v>1775000</v>
          </cell>
        </row>
        <row r="46">
          <cell r="A46">
            <v>43</v>
          </cell>
          <cell r="B46" t="str">
            <v>千葉聖心保育園</v>
          </cell>
          <cell r="C46">
            <v>935000</v>
          </cell>
          <cell r="D46">
            <v>2517000</v>
          </cell>
          <cell r="E46">
            <v>4116000</v>
          </cell>
          <cell r="F46">
            <v>0</v>
          </cell>
          <cell r="G46">
            <v>0</v>
          </cell>
          <cell r="H46">
            <v>0</v>
          </cell>
          <cell r="I46">
            <v>7568000</v>
          </cell>
          <cell r="J46">
            <v>233750</v>
          </cell>
          <cell r="K46">
            <v>629250</v>
          </cell>
          <cell r="L46">
            <v>1029000</v>
          </cell>
          <cell r="M46">
            <v>0</v>
          </cell>
          <cell r="N46">
            <v>0</v>
          </cell>
          <cell r="O46">
            <v>0</v>
          </cell>
          <cell r="P46">
            <v>1892000</v>
          </cell>
        </row>
        <row r="47">
          <cell r="A47">
            <v>44</v>
          </cell>
          <cell r="B47" t="str">
            <v>真生保育園</v>
          </cell>
          <cell r="C47">
            <v>0</v>
          </cell>
          <cell r="D47">
            <v>2517000</v>
          </cell>
          <cell r="E47">
            <v>4116000</v>
          </cell>
          <cell r="F47">
            <v>467000</v>
          </cell>
          <cell r="G47">
            <v>1588000</v>
          </cell>
          <cell r="H47">
            <v>0</v>
          </cell>
          <cell r="I47">
            <v>8688000</v>
          </cell>
          <cell r="J47">
            <v>0</v>
          </cell>
          <cell r="K47">
            <v>629250</v>
          </cell>
          <cell r="L47">
            <v>1029000</v>
          </cell>
          <cell r="M47">
            <v>116750</v>
          </cell>
          <cell r="N47">
            <v>397000</v>
          </cell>
          <cell r="O47">
            <v>0</v>
          </cell>
          <cell r="P47">
            <v>2172000</v>
          </cell>
        </row>
        <row r="48">
          <cell r="A48">
            <v>45</v>
          </cell>
          <cell r="B48" t="str">
            <v>アップルナースリー検見川浜保育園</v>
          </cell>
          <cell r="C48">
            <v>0</v>
          </cell>
          <cell r="D48">
            <v>2517000</v>
          </cell>
          <cell r="E48">
            <v>4116000</v>
          </cell>
          <cell r="F48">
            <v>467000</v>
          </cell>
          <cell r="G48">
            <v>1588000</v>
          </cell>
          <cell r="H48">
            <v>0</v>
          </cell>
          <cell r="I48">
            <v>8688000</v>
          </cell>
          <cell r="J48">
            <v>0</v>
          </cell>
          <cell r="K48">
            <v>629250</v>
          </cell>
          <cell r="L48">
            <v>1029000</v>
          </cell>
          <cell r="M48">
            <v>116750</v>
          </cell>
          <cell r="N48">
            <v>397000</v>
          </cell>
          <cell r="O48">
            <v>0</v>
          </cell>
          <cell r="P48">
            <v>2172000</v>
          </cell>
        </row>
        <row r="49">
          <cell r="A49">
            <v>46</v>
          </cell>
        </row>
        <row r="50">
          <cell r="A50">
            <v>47</v>
          </cell>
        </row>
        <row r="51">
          <cell r="A51">
            <v>48</v>
          </cell>
        </row>
        <row r="52">
          <cell r="A52">
            <v>49</v>
          </cell>
        </row>
        <row r="53">
          <cell r="A53">
            <v>50</v>
          </cell>
        </row>
        <row r="54">
          <cell r="B54" t="str">
            <v>この行は使わないこと</v>
          </cell>
        </row>
        <row r="55">
          <cell r="B55" t="str">
            <v>計</v>
          </cell>
          <cell r="C55">
            <v>4675000</v>
          </cell>
          <cell r="D55">
            <v>113265000</v>
          </cell>
          <cell r="E55">
            <v>185220000</v>
          </cell>
          <cell r="F55">
            <v>14477000</v>
          </cell>
          <cell r="G55">
            <v>65329000</v>
          </cell>
          <cell r="H55">
            <v>61152000</v>
          </cell>
          <cell r="I55">
            <v>444118000</v>
          </cell>
          <cell r="J55">
            <v>1168750</v>
          </cell>
          <cell r="K55">
            <v>28316250</v>
          </cell>
          <cell r="L55">
            <v>46305000</v>
          </cell>
          <cell r="M55">
            <v>3619250</v>
          </cell>
          <cell r="N55">
            <v>16332250</v>
          </cell>
          <cell r="O55">
            <v>15288000</v>
          </cell>
          <cell r="P55">
            <v>111029500</v>
          </cell>
        </row>
        <row r="59">
          <cell r="A59">
            <v>1</v>
          </cell>
          <cell r="B59" t="str">
            <v>院内保育園</v>
          </cell>
          <cell r="C59">
            <v>0</v>
          </cell>
          <cell r="D59">
            <v>629250</v>
          </cell>
          <cell r="E59">
            <v>1029000</v>
          </cell>
          <cell r="F59">
            <v>0</v>
          </cell>
          <cell r="G59">
            <v>375500</v>
          </cell>
          <cell r="H59">
            <v>0</v>
          </cell>
          <cell r="I59">
            <v>2033750</v>
          </cell>
          <cell r="J59">
            <v>0</v>
          </cell>
          <cell r="K59">
            <v>629250</v>
          </cell>
          <cell r="L59">
            <v>1029000</v>
          </cell>
          <cell r="M59">
            <v>0</v>
          </cell>
          <cell r="N59">
            <v>375500</v>
          </cell>
          <cell r="O59">
            <v>0</v>
          </cell>
          <cell r="P59">
            <v>2033750</v>
          </cell>
        </row>
        <row r="60">
          <cell r="A60">
            <v>2</v>
          </cell>
          <cell r="B60" t="str">
            <v>旭ケ丘保育園</v>
          </cell>
          <cell r="C60">
            <v>0</v>
          </cell>
          <cell r="D60">
            <v>629250</v>
          </cell>
          <cell r="E60">
            <v>1029000</v>
          </cell>
          <cell r="F60">
            <v>116750</v>
          </cell>
          <cell r="G60">
            <v>397000</v>
          </cell>
          <cell r="H60">
            <v>588000</v>
          </cell>
          <cell r="I60">
            <v>2760000</v>
          </cell>
          <cell r="J60">
            <v>0</v>
          </cell>
          <cell r="K60">
            <v>629250</v>
          </cell>
          <cell r="L60">
            <v>1029000</v>
          </cell>
          <cell r="M60">
            <v>116750</v>
          </cell>
          <cell r="N60">
            <v>397000</v>
          </cell>
          <cell r="O60">
            <v>588000</v>
          </cell>
          <cell r="P60">
            <v>2760000</v>
          </cell>
        </row>
        <row r="61">
          <cell r="A61">
            <v>3</v>
          </cell>
          <cell r="B61" t="str">
            <v>稲毛保育園</v>
          </cell>
          <cell r="C61">
            <v>0</v>
          </cell>
          <cell r="D61">
            <v>629250</v>
          </cell>
          <cell r="E61">
            <v>1029000</v>
          </cell>
          <cell r="F61">
            <v>0</v>
          </cell>
          <cell r="G61">
            <v>397000</v>
          </cell>
          <cell r="H61">
            <v>588000</v>
          </cell>
          <cell r="I61">
            <v>2643250</v>
          </cell>
          <cell r="J61">
            <v>0</v>
          </cell>
          <cell r="K61">
            <v>629250</v>
          </cell>
          <cell r="L61">
            <v>1029000</v>
          </cell>
          <cell r="M61">
            <v>0</v>
          </cell>
          <cell r="N61">
            <v>397000</v>
          </cell>
          <cell r="O61">
            <v>588000</v>
          </cell>
          <cell r="P61">
            <v>2643250</v>
          </cell>
        </row>
        <row r="62">
          <cell r="A62">
            <v>4</v>
          </cell>
          <cell r="B62" t="str">
            <v>みどり学園附属保育園</v>
          </cell>
          <cell r="C62">
            <v>0</v>
          </cell>
          <cell r="D62">
            <v>629250</v>
          </cell>
          <cell r="E62">
            <v>1029000</v>
          </cell>
          <cell r="F62">
            <v>0</v>
          </cell>
          <cell r="G62">
            <v>397000</v>
          </cell>
          <cell r="H62">
            <v>0</v>
          </cell>
          <cell r="I62">
            <v>2055250</v>
          </cell>
          <cell r="J62">
            <v>0</v>
          </cell>
          <cell r="K62">
            <v>629250</v>
          </cell>
          <cell r="L62">
            <v>1029000</v>
          </cell>
          <cell r="M62">
            <v>0</v>
          </cell>
          <cell r="N62">
            <v>397000</v>
          </cell>
          <cell r="O62">
            <v>0</v>
          </cell>
          <cell r="P62">
            <v>2055250</v>
          </cell>
        </row>
        <row r="63">
          <cell r="A63">
            <v>5</v>
          </cell>
          <cell r="B63" t="str">
            <v>ちどり保育園</v>
          </cell>
          <cell r="C63">
            <v>0</v>
          </cell>
          <cell r="D63">
            <v>629250</v>
          </cell>
          <cell r="E63">
            <v>1029000</v>
          </cell>
          <cell r="F63">
            <v>116750</v>
          </cell>
          <cell r="G63">
            <v>396000</v>
          </cell>
          <cell r="H63">
            <v>0</v>
          </cell>
          <cell r="I63">
            <v>2171000</v>
          </cell>
          <cell r="J63">
            <v>0</v>
          </cell>
          <cell r="K63">
            <v>629250</v>
          </cell>
          <cell r="L63">
            <v>1029000</v>
          </cell>
          <cell r="M63">
            <v>116750</v>
          </cell>
          <cell r="N63">
            <v>396000</v>
          </cell>
          <cell r="O63">
            <v>0</v>
          </cell>
          <cell r="P63">
            <v>2171000</v>
          </cell>
        </row>
        <row r="64">
          <cell r="A64">
            <v>6</v>
          </cell>
          <cell r="B64" t="str">
            <v>今井保育園</v>
          </cell>
          <cell r="C64">
            <v>233750</v>
          </cell>
          <cell r="D64">
            <v>629250</v>
          </cell>
          <cell r="E64">
            <v>1029000</v>
          </cell>
          <cell r="F64">
            <v>116750</v>
          </cell>
          <cell r="G64">
            <v>397000</v>
          </cell>
          <cell r="H64">
            <v>588000</v>
          </cell>
          <cell r="I64">
            <v>2993750</v>
          </cell>
          <cell r="J64">
            <v>233750</v>
          </cell>
          <cell r="K64">
            <v>629250</v>
          </cell>
          <cell r="L64">
            <v>1029000</v>
          </cell>
          <cell r="M64">
            <v>116750</v>
          </cell>
          <cell r="N64">
            <v>397000</v>
          </cell>
          <cell r="O64">
            <v>588000</v>
          </cell>
          <cell r="P64">
            <v>2993750</v>
          </cell>
        </row>
        <row r="65">
          <cell r="A65">
            <v>7</v>
          </cell>
          <cell r="B65" t="str">
            <v>若竹保育園</v>
          </cell>
          <cell r="C65">
            <v>0</v>
          </cell>
          <cell r="D65">
            <v>629250</v>
          </cell>
          <cell r="E65">
            <v>1029000</v>
          </cell>
          <cell r="F65">
            <v>116750</v>
          </cell>
          <cell r="G65">
            <v>397000</v>
          </cell>
          <cell r="H65">
            <v>588000</v>
          </cell>
          <cell r="I65">
            <v>2760000</v>
          </cell>
          <cell r="J65">
            <v>0</v>
          </cell>
          <cell r="K65">
            <v>629250</v>
          </cell>
          <cell r="L65">
            <v>1029000</v>
          </cell>
          <cell r="M65">
            <v>116750</v>
          </cell>
          <cell r="N65">
            <v>397000</v>
          </cell>
          <cell r="O65">
            <v>588000</v>
          </cell>
          <cell r="P65">
            <v>2760000</v>
          </cell>
        </row>
        <row r="66">
          <cell r="A66">
            <v>8</v>
          </cell>
          <cell r="B66" t="str">
            <v>千葉寺保育園</v>
          </cell>
          <cell r="C66">
            <v>0</v>
          </cell>
          <cell r="D66">
            <v>629250</v>
          </cell>
          <cell r="E66">
            <v>1029000</v>
          </cell>
          <cell r="F66">
            <v>0</v>
          </cell>
          <cell r="G66">
            <v>397000</v>
          </cell>
          <cell r="H66">
            <v>588000</v>
          </cell>
          <cell r="I66">
            <v>2643250</v>
          </cell>
          <cell r="J66">
            <v>0</v>
          </cell>
          <cell r="K66">
            <v>629250</v>
          </cell>
          <cell r="L66">
            <v>1029000</v>
          </cell>
          <cell r="M66">
            <v>0</v>
          </cell>
          <cell r="N66">
            <v>397000</v>
          </cell>
          <cell r="O66">
            <v>588000</v>
          </cell>
          <cell r="P66">
            <v>2643250</v>
          </cell>
        </row>
        <row r="67">
          <cell r="A67">
            <v>9</v>
          </cell>
          <cell r="B67" t="str">
            <v>慈光保育園</v>
          </cell>
          <cell r="C67">
            <v>0</v>
          </cell>
          <cell r="D67">
            <v>629250</v>
          </cell>
          <cell r="E67">
            <v>1029000</v>
          </cell>
          <cell r="F67">
            <v>116750</v>
          </cell>
          <cell r="G67">
            <v>397000</v>
          </cell>
          <cell r="H67">
            <v>588000</v>
          </cell>
          <cell r="I67">
            <v>2760000</v>
          </cell>
          <cell r="J67">
            <v>0</v>
          </cell>
          <cell r="K67">
            <v>629250</v>
          </cell>
          <cell r="L67">
            <v>1029000</v>
          </cell>
          <cell r="M67">
            <v>116750</v>
          </cell>
          <cell r="N67">
            <v>397000</v>
          </cell>
          <cell r="O67">
            <v>588000</v>
          </cell>
          <cell r="P67">
            <v>2760000</v>
          </cell>
        </row>
        <row r="68">
          <cell r="A68">
            <v>10</v>
          </cell>
          <cell r="B68" t="str">
            <v>若梅保育園</v>
          </cell>
          <cell r="C68">
            <v>0</v>
          </cell>
          <cell r="D68">
            <v>629250</v>
          </cell>
          <cell r="E68">
            <v>1029000</v>
          </cell>
          <cell r="F68">
            <v>116750</v>
          </cell>
          <cell r="G68">
            <v>397000</v>
          </cell>
          <cell r="H68">
            <v>588000</v>
          </cell>
          <cell r="I68">
            <v>2760000</v>
          </cell>
          <cell r="J68">
            <v>0</v>
          </cell>
          <cell r="K68">
            <v>629250</v>
          </cell>
          <cell r="L68">
            <v>1029000</v>
          </cell>
          <cell r="M68">
            <v>116750</v>
          </cell>
          <cell r="N68">
            <v>397000</v>
          </cell>
          <cell r="O68">
            <v>588000</v>
          </cell>
          <cell r="P68">
            <v>2760000</v>
          </cell>
        </row>
        <row r="69">
          <cell r="A69">
            <v>11</v>
          </cell>
          <cell r="B69" t="str">
            <v>チューリップ保育園</v>
          </cell>
          <cell r="C69">
            <v>0</v>
          </cell>
          <cell r="D69">
            <v>629250</v>
          </cell>
          <cell r="E69">
            <v>1029000</v>
          </cell>
          <cell r="F69">
            <v>0</v>
          </cell>
          <cell r="G69">
            <v>269250</v>
          </cell>
          <cell r="H69">
            <v>588000</v>
          </cell>
          <cell r="I69">
            <v>2515500</v>
          </cell>
          <cell r="J69">
            <v>0</v>
          </cell>
          <cell r="K69">
            <v>629250</v>
          </cell>
          <cell r="L69">
            <v>1029000</v>
          </cell>
          <cell r="M69">
            <v>0</v>
          </cell>
          <cell r="N69">
            <v>269250</v>
          </cell>
          <cell r="O69">
            <v>588000</v>
          </cell>
          <cell r="P69">
            <v>2515500</v>
          </cell>
        </row>
        <row r="70">
          <cell r="A70">
            <v>12</v>
          </cell>
          <cell r="B70" t="str">
            <v>幕張海浜保育園</v>
          </cell>
          <cell r="C70">
            <v>0</v>
          </cell>
          <cell r="D70">
            <v>629250</v>
          </cell>
          <cell r="E70">
            <v>1029000</v>
          </cell>
          <cell r="F70">
            <v>116750</v>
          </cell>
          <cell r="G70">
            <v>397000</v>
          </cell>
          <cell r="H70">
            <v>0</v>
          </cell>
          <cell r="I70">
            <v>2172000</v>
          </cell>
          <cell r="J70">
            <v>0</v>
          </cell>
          <cell r="K70">
            <v>629250</v>
          </cell>
          <cell r="L70">
            <v>1029000</v>
          </cell>
          <cell r="M70">
            <v>116750</v>
          </cell>
          <cell r="N70">
            <v>397000</v>
          </cell>
          <cell r="O70">
            <v>0</v>
          </cell>
          <cell r="P70">
            <v>2172000</v>
          </cell>
        </row>
        <row r="71">
          <cell r="A71">
            <v>13</v>
          </cell>
          <cell r="B71" t="str">
            <v>みつわ台保育園</v>
          </cell>
          <cell r="C71">
            <v>0</v>
          </cell>
          <cell r="D71">
            <v>629250</v>
          </cell>
          <cell r="E71">
            <v>1029000</v>
          </cell>
          <cell r="F71">
            <v>116750</v>
          </cell>
          <cell r="G71">
            <v>397000</v>
          </cell>
          <cell r="H71">
            <v>1764000</v>
          </cell>
          <cell r="I71">
            <v>3936000</v>
          </cell>
          <cell r="J71">
            <v>0</v>
          </cell>
          <cell r="K71">
            <v>629250</v>
          </cell>
          <cell r="L71">
            <v>1029000</v>
          </cell>
          <cell r="M71">
            <v>116750</v>
          </cell>
          <cell r="N71">
            <v>397000</v>
          </cell>
          <cell r="O71">
            <v>1764000</v>
          </cell>
          <cell r="P71">
            <v>3936000</v>
          </cell>
        </row>
        <row r="72">
          <cell r="A72">
            <v>14</v>
          </cell>
          <cell r="B72" t="str">
            <v>まどか保育園</v>
          </cell>
          <cell r="C72">
            <v>0</v>
          </cell>
          <cell r="D72">
            <v>629250</v>
          </cell>
          <cell r="E72">
            <v>1029000</v>
          </cell>
          <cell r="F72">
            <v>116750</v>
          </cell>
          <cell r="G72">
            <v>397000</v>
          </cell>
          <cell r="H72">
            <v>0</v>
          </cell>
          <cell r="I72">
            <v>2172000</v>
          </cell>
          <cell r="J72">
            <v>0</v>
          </cell>
          <cell r="K72">
            <v>629250</v>
          </cell>
          <cell r="L72">
            <v>1029000</v>
          </cell>
          <cell r="M72">
            <v>116750</v>
          </cell>
          <cell r="N72">
            <v>397000</v>
          </cell>
          <cell r="O72">
            <v>0</v>
          </cell>
          <cell r="P72">
            <v>2172000</v>
          </cell>
        </row>
        <row r="73">
          <cell r="A73">
            <v>15</v>
          </cell>
          <cell r="B73" t="str">
            <v>わかくさ保育園</v>
          </cell>
          <cell r="C73">
            <v>0</v>
          </cell>
          <cell r="D73">
            <v>629250</v>
          </cell>
          <cell r="E73">
            <v>1029000</v>
          </cell>
          <cell r="F73">
            <v>116750</v>
          </cell>
          <cell r="G73">
            <v>397000</v>
          </cell>
          <cell r="H73">
            <v>0</v>
          </cell>
          <cell r="I73">
            <v>2172000</v>
          </cell>
          <cell r="J73">
            <v>0</v>
          </cell>
          <cell r="K73">
            <v>629250</v>
          </cell>
          <cell r="L73">
            <v>1029000</v>
          </cell>
          <cell r="M73">
            <v>116750</v>
          </cell>
          <cell r="N73">
            <v>397000</v>
          </cell>
          <cell r="O73">
            <v>0</v>
          </cell>
          <cell r="P73">
            <v>2172000</v>
          </cell>
        </row>
        <row r="74">
          <cell r="A74">
            <v>16</v>
          </cell>
          <cell r="B74" t="str">
            <v>たいよう保育園</v>
          </cell>
          <cell r="C74">
            <v>0</v>
          </cell>
          <cell r="D74">
            <v>629250</v>
          </cell>
          <cell r="E74">
            <v>1029000</v>
          </cell>
          <cell r="F74">
            <v>116750</v>
          </cell>
          <cell r="G74">
            <v>397000</v>
          </cell>
          <cell r="H74">
            <v>0</v>
          </cell>
          <cell r="I74">
            <v>2172000</v>
          </cell>
          <cell r="J74">
            <v>0</v>
          </cell>
          <cell r="K74">
            <v>629250</v>
          </cell>
          <cell r="L74">
            <v>1029000</v>
          </cell>
          <cell r="M74">
            <v>116750</v>
          </cell>
          <cell r="N74">
            <v>397000</v>
          </cell>
          <cell r="O74">
            <v>0</v>
          </cell>
          <cell r="P74">
            <v>2172000</v>
          </cell>
        </row>
        <row r="75">
          <cell r="A75">
            <v>17</v>
          </cell>
          <cell r="B75" t="str">
            <v>松ケ丘保育園</v>
          </cell>
          <cell r="C75">
            <v>0</v>
          </cell>
          <cell r="D75">
            <v>629250</v>
          </cell>
          <cell r="E75">
            <v>1029000</v>
          </cell>
          <cell r="F75">
            <v>116750</v>
          </cell>
          <cell r="G75">
            <v>322000</v>
          </cell>
          <cell r="H75">
            <v>588000</v>
          </cell>
          <cell r="I75">
            <v>2685000</v>
          </cell>
          <cell r="J75">
            <v>0</v>
          </cell>
          <cell r="K75">
            <v>629250</v>
          </cell>
          <cell r="L75">
            <v>1029000</v>
          </cell>
          <cell r="M75">
            <v>116750</v>
          </cell>
          <cell r="N75">
            <v>322000</v>
          </cell>
          <cell r="O75">
            <v>588000</v>
          </cell>
          <cell r="P75">
            <v>2685000</v>
          </cell>
        </row>
        <row r="76">
          <cell r="A76">
            <v>18</v>
          </cell>
          <cell r="B76" t="str">
            <v>作草部保育園</v>
          </cell>
          <cell r="C76">
            <v>0</v>
          </cell>
          <cell r="D76">
            <v>629250</v>
          </cell>
          <cell r="E76">
            <v>1029000</v>
          </cell>
          <cell r="F76">
            <v>116750</v>
          </cell>
          <cell r="G76">
            <v>397000</v>
          </cell>
          <cell r="H76">
            <v>588000</v>
          </cell>
          <cell r="I76">
            <v>2760000</v>
          </cell>
          <cell r="J76">
            <v>0</v>
          </cell>
          <cell r="K76">
            <v>629250</v>
          </cell>
          <cell r="L76">
            <v>1029000</v>
          </cell>
          <cell r="M76">
            <v>116750</v>
          </cell>
          <cell r="N76">
            <v>397000</v>
          </cell>
          <cell r="O76">
            <v>588000</v>
          </cell>
          <cell r="P76">
            <v>2760000</v>
          </cell>
        </row>
        <row r="77">
          <cell r="A77">
            <v>19</v>
          </cell>
          <cell r="B77" t="str">
            <v>すずらん保育園</v>
          </cell>
          <cell r="C77">
            <v>0</v>
          </cell>
          <cell r="D77">
            <v>629250</v>
          </cell>
          <cell r="E77">
            <v>1029000</v>
          </cell>
          <cell r="F77">
            <v>116750</v>
          </cell>
          <cell r="G77">
            <v>397000</v>
          </cell>
          <cell r="H77">
            <v>588000</v>
          </cell>
          <cell r="I77">
            <v>2760000</v>
          </cell>
          <cell r="J77">
            <v>0</v>
          </cell>
          <cell r="K77">
            <v>629250</v>
          </cell>
          <cell r="L77">
            <v>1029000</v>
          </cell>
          <cell r="M77">
            <v>116750</v>
          </cell>
          <cell r="N77">
            <v>397000</v>
          </cell>
          <cell r="O77">
            <v>588000</v>
          </cell>
          <cell r="P77">
            <v>2760000</v>
          </cell>
        </row>
        <row r="78">
          <cell r="A78">
            <v>20</v>
          </cell>
          <cell r="B78" t="str">
            <v>なぎさ保育園</v>
          </cell>
          <cell r="C78">
            <v>0</v>
          </cell>
          <cell r="D78">
            <v>629250</v>
          </cell>
          <cell r="E78">
            <v>1029000</v>
          </cell>
          <cell r="F78">
            <v>116750</v>
          </cell>
          <cell r="G78">
            <v>397000</v>
          </cell>
          <cell r="H78">
            <v>0</v>
          </cell>
          <cell r="I78">
            <v>2172000</v>
          </cell>
          <cell r="J78">
            <v>0</v>
          </cell>
          <cell r="K78">
            <v>629250</v>
          </cell>
          <cell r="L78">
            <v>1029000</v>
          </cell>
          <cell r="M78">
            <v>116750</v>
          </cell>
          <cell r="N78">
            <v>397000</v>
          </cell>
          <cell r="O78">
            <v>0</v>
          </cell>
          <cell r="P78">
            <v>2172000</v>
          </cell>
        </row>
        <row r="79">
          <cell r="A79">
            <v>21</v>
          </cell>
          <cell r="B79" t="str">
            <v>南小中台保育園</v>
          </cell>
          <cell r="C79">
            <v>0</v>
          </cell>
          <cell r="D79">
            <v>629250</v>
          </cell>
          <cell r="E79">
            <v>1029000</v>
          </cell>
          <cell r="F79">
            <v>116750</v>
          </cell>
          <cell r="G79">
            <v>397000</v>
          </cell>
          <cell r="H79">
            <v>588000</v>
          </cell>
          <cell r="I79">
            <v>2760000</v>
          </cell>
          <cell r="J79">
            <v>0</v>
          </cell>
          <cell r="K79">
            <v>629250</v>
          </cell>
          <cell r="L79">
            <v>1029000</v>
          </cell>
          <cell r="M79">
            <v>116750</v>
          </cell>
          <cell r="N79">
            <v>397000</v>
          </cell>
          <cell r="O79">
            <v>588000</v>
          </cell>
          <cell r="P79">
            <v>2760000</v>
          </cell>
        </row>
        <row r="80">
          <cell r="A80">
            <v>22</v>
          </cell>
          <cell r="B80" t="str">
            <v>もみじ保育園</v>
          </cell>
          <cell r="C80">
            <v>0</v>
          </cell>
          <cell r="D80">
            <v>629250</v>
          </cell>
          <cell r="E80">
            <v>1029000</v>
          </cell>
          <cell r="F80">
            <v>0</v>
          </cell>
          <cell r="G80">
            <v>397000</v>
          </cell>
          <cell r="H80">
            <v>588000</v>
          </cell>
          <cell r="I80">
            <v>2643250</v>
          </cell>
          <cell r="J80">
            <v>0</v>
          </cell>
          <cell r="K80">
            <v>629250</v>
          </cell>
          <cell r="L80">
            <v>1029000</v>
          </cell>
          <cell r="M80">
            <v>0</v>
          </cell>
          <cell r="N80">
            <v>397000</v>
          </cell>
          <cell r="O80">
            <v>588000</v>
          </cell>
          <cell r="P80">
            <v>2643250</v>
          </cell>
        </row>
        <row r="81">
          <cell r="A81">
            <v>23</v>
          </cell>
          <cell r="B81" t="str">
            <v>おゆみ野保育園</v>
          </cell>
          <cell r="C81">
            <v>0</v>
          </cell>
          <cell r="D81">
            <v>629250</v>
          </cell>
          <cell r="E81">
            <v>1029000</v>
          </cell>
          <cell r="F81">
            <v>116750</v>
          </cell>
          <cell r="G81">
            <v>397000</v>
          </cell>
          <cell r="H81">
            <v>588000</v>
          </cell>
          <cell r="I81">
            <v>2760000</v>
          </cell>
          <cell r="J81">
            <v>0</v>
          </cell>
          <cell r="K81">
            <v>629250</v>
          </cell>
          <cell r="L81">
            <v>1029000</v>
          </cell>
          <cell r="M81">
            <v>116750</v>
          </cell>
          <cell r="N81">
            <v>397000</v>
          </cell>
          <cell r="O81">
            <v>588000</v>
          </cell>
          <cell r="P81">
            <v>2760000</v>
          </cell>
        </row>
        <row r="82">
          <cell r="A82">
            <v>24</v>
          </cell>
          <cell r="B82" t="str">
            <v>ナーセリー鏡戸</v>
          </cell>
          <cell r="C82">
            <v>233750</v>
          </cell>
          <cell r="D82">
            <v>629250</v>
          </cell>
          <cell r="E82">
            <v>1029000</v>
          </cell>
          <cell r="F82">
            <v>116750</v>
          </cell>
          <cell r="G82">
            <v>397000</v>
          </cell>
          <cell r="H82">
            <v>0</v>
          </cell>
          <cell r="I82">
            <v>2405750</v>
          </cell>
          <cell r="J82">
            <v>233750</v>
          </cell>
          <cell r="K82">
            <v>629250</v>
          </cell>
          <cell r="L82">
            <v>1029000</v>
          </cell>
          <cell r="M82">
            <v>116750</v>
          </cell>
          <cell r="N82">
            <v>397000</v>
          </cell>
          <cell r="O82">
            <v>0</v>
          </cell>
          <cell r="P82">
            <v>2405750</v>
          </cell>
        </row>
        <row r="83">
          <cell r="A83">
            <v>25</v>
          </cell>
          <cell r="B83" t="str">
            <v>打瀬保育園</v>
          </cell>
          <cell r="C83">
            <v>0</v>
          </cell>
          <cell r="D83">
            <v>629250</v>
          </cell>
          <cell r="E83">
            <v>1029000</v>
          </cell>
          <cell r="F83">
            <v>116750</v>
          </cell>
          <cell r="G83">
            <v>397000</v>
          </cell>
          <cell r="H83">
            <v>0</v>
          </cell>
          <cell r="I83">
            <v>2172000</v>
          </cell>
          <cell r="J83">
            <v>0</v>
          </cell>
          <cell r="K83">
            <v>629250</v>
          </cell>
          <cell r="L83">
            <v>1029000</v>
          </cell>
          <cell r="M83">
            <v>116750</v>
          </cell>
          <cell r="N83">
            <v>397000</v>
          </cell>
          <cell r="O83">
            <v>0</v>
          </cell>
          <cell r="P83">
            <v>2172000</v>
          </cell>
        </row>
        <row r="84">
          <cell r="A84">
            <v>26</v>
          </cell>
          <cell r="B84" t="str">
            <v>ふたば保育園</v>
          </cell>
          <cell r="C84">
            <v>0</v>
          </cell>
          <cell r="D84">
            <v>629250</v>
          </cell>
          <cell r="E84">
            <v>1029000</v>
          </cell>
          <cell r="F84">
            <v>116750</v>
          </cell>
          <cell r="G84">
            <v>397000</v>
          </cell>
          <cell r="H84">
            <v>1176000</v>
          </cell>
          <cell r="I84">
            <v>3348000</v>
          </cell>
          <cell r="J84">
            <v>0</v>
          </cell>
          <cell r="K84">
            <v>629250</v>
          </cell>
          <cell r="L84">
            <v>1029000</v>
          </cell>
          <cell r="M84">
            <v>116750</v>
          </cell>
          <cell r="N84">
            <v>397000</v>
          </cell>
          <cell r="O84">
            <v>1176000</v>
          </cell>
          <cell r="P84">
            <v>3348000</v>
          </cell>
        </row>
        <row r="85">
          <cell r="A85">
            <v>27</v>
          </cell>
          <cell r="B85" t="str">
            <v>明和輝保育園</v>
          </cell>
          <cell r="C85">
            <v>233750</v>
          </cell>
          <cell r="D85">
            <v>629250</v>
          </cell>
          <cell r="E85">
            <v>1029000</v>
          </cell>
          <cell r="F85">
            <v>0</v>
          </cell>
          <cell r="G85">
            <v>397000</v>
          </cell>
          <cell r="H85">
            <v>588000</v>
          </cell>
          <cell r="I85">
            <v>2877000</v>
          </cell>
          <cell r="J85">
            <v>233750</v>
          </cell>
          <cell r="K85">
            <v>629250</v>
          </cell>
          <cell r="L85">
            <v>1029000</v>
          </cell>
          <cell r="M85">
            <v>0</v>
          </cell>
          <cell r="N85">
            <v>397000</v>
          </cell>
          <cell r="O85">
            <v>588000</v>
          </cell>
          <cell r="P85">
            <v>2877000</v>
          </cell>
        </row>
        <row r="86">
          <cell r="A86">
            <v>28</v>
          </cell>
          <cell r="B86" t="str">
            <v>山王保育園</v>
          </cell>
          <cell r="C86">
            <v>0</v>
          </cell>
          <cell r="D86">
            <v>629250</v>
          </cell>
          <cell r="E86">
            <v>1029000</v>
          </cell>
          <cell r="F86">
            <v>116750</v>
          </cell>
          <cell r="G86">
            <v>397000</v>
          </cell>
          <cell r="H86">
            <v>0</v>
          </cell>
          <cell r="I86">
            <v>2172000</v>
          </cell>
          <cell r="J86">
            <v>0</v>
          </cell>
          <cell r="K86">
            <v>629250</v>
          </cell>
          <cell r="L86">
            <v>1029000</v>
          </cell>
          <cell r="M86">
            <v>116750</v>
          </cell>
          <cell r="N86">
            <v>397000</v>
          </cell>
          <cell r="O86">
            <v>0</v>
          </cell>
          <cell r="P86">
            <v>2172000</v>
          </cell>
        </row>
        <row r="87">
          <cell r="A87">
            <v>29</v>
          </cell>
          <cell r="B87" t="str">
            <v>チャイルド・ガーデン保育園</v>
          </cell>
          <cell r="C87">
            <v>0</v>
          </cell>
          <cell r="D87">
            <v>629250</v>
          </cell>
          <cell r="E87">
            <v>1029000</v>
          </cell>
          <cell r="F87">
            <v>0</v>
          </cell>
          <cell r="G87">
            <v>397000</v>
          </cell>
          <cell r="H87">
            <v>0</v>
          </cell>
          <cell r="I87">
            <v>2055250</v>
          </cell>
          <cell r="J87">
            <v>0</v>
          </cell>
          <cell r="K87">
            <v>629250</v>
          </cell>
          <cell r="L87">
            <v>1029000</v>
          </cell>
          <cell r="M87">
            <v>0</v>
          </cell>
          <cell r="N87">
            <v>397000</v>
          </cell>
          <cell r="O87">
            <v>0</v>
          </cell>
          <cell r="P87">
            <v>2055250</v>
          </cell>
        </row>
        <row r="88">
          <cell r="A88">
            <v>30</v>
          </cell>
          <cell r="B88" t="str">
            <v>明徳土気保育園</v>
          </cell>
          <cell r="C88">
            <v>0</v>
          </cell>
          <cell r="D88">
            <v>629250</v>
          </cell>
          <cell r="E88">
            <v>1029000</v>
          </cell>
          <cell r="F88">
            <v>116750</v>
          </cell>
          <cell r="G88">
            <v>397000</v>
          </cell>
          <cell r="H88">
            <v>1176000</v>
          </cell>
          <cell r="I88">
            <v>3348000</v>
          </cell>
          <cell r="J88">
            <v>0</v>
          </cell>
          <cell r="K88">
            <v>629250</v>
          </cell>
          <cell r="L88">
            <v>1029000</v>
          </cell>
          <cell r="M88">
            <v>116750</v>
          </cell>
          <cell r="N88">
            <v>397000</v>
          </cell>
          <cell r="O88">
            <v>1176000</v>
          </cell>
          <cell r="P88">
            <v>3348000</v>
          </cell>
        </row>
        <row r="89">
          <cell r="A89">
            <v>31</v>
          </cell>
          <cell r="B89" t="str">
            <v>グレース保育園</v>
          </cell>
          <cell r="C89">
            <v>0</v>
          </cell>
          <cell r="D89">
            <v>629250</v>
          </cell>
          <cell r="E89">
            <v>1029000</v>
          </cell>
          <cell r="F89">
            <v>0</v>
          </cell>
          <cell r="G89">
            <v>397000</v>
          </cell>
          <cell r="H89">
            <v>588000</v>
          </cell>
          <cell r="I89">
            <v>2643250</v>
          </cell>
          <cell r="J89">
            <v>0</v>
          </cell>
          <cell r="K89">
            <v>629250</v>
          </cell>
          <cell r="L89">
            <v>1029000</v>
          </cell>
          <cell r="M89">
            <v>0</v>
          </cell>
          <cell r="N89">
            <v>397000</v>
          </cell>
          <cell r="O89">
            <v>588000</v>
          </cell>
          <cell r="P89">
            <v>2643250</v>
          </cell>
        </row>
        <row r="90">
          <cell r="A90">
            <v>32</v>
          </cell>
          <cell r="B90" t="str">
            <v>みらい保育園</v>
          </cell>
          <cell r="C90">
            <v>0</v>
          </cell>
          <cell r="D90">
            <v>629250</v>
          </cell>
          <cell r="E90">
            <v>1029000</v>
          </cell>
          <cell r="F90">
            <v>0</v>
          </cell>
          <cell r="G90">
            <v>397000</v>
          </cell>
          <cell r="H90">
            <v>588000</v>
          </cell>
          <cell r="I90">
            <v>2643250</v>
          </cell>
          <cell r="J90">
            <v>0</v>
          </cell>
          <cell r="K90">
            <v>629250</v>
          </cell>
          <cell r="L90">
            <v>1029000</v>
          </cell>
          <cell r="M90">
            <v>0</v>
          </cell>
          <cell r="N90">
            <v>397000</v>
          </cell>
          <cell r="O90">
            <v>588000</v>
          </cell>
          <cell r="P90">
            <v>2643250</v>
          </cell>
        </row>
        <row r="91">
          <cell r="A91">
            <v>33</v>
          </cell>
          <cell r="B91" t="str">
            <v>かまとり保育園</v>
          </cell>
          <cell r="C91">
            <v>0</v>
          </cell>
          <cell r="D91">
            <v>629250</v>
          </cell>
          <cell r="E91">
            <v>1029000</v>
          </cell>
          <cell r="F91">
            <v>0</v>
          </cell>
          <cell r="G91">
            <v>397000</v>
          </cell>
          <cell r="H91">
            <v>588000</v>
          </cell>
          <cell r="I91">
            <v>2643250</v>
          </cell>
          <cell r="J91">
            <v>0</v>
          </cell>
          <cell r="K91">
            <v>629250</v>
          </cell>
          <cell r="L91">
            <v>1029000</v>
          </cell>
          <cell r="M91">
            <v>0</v>
          </cell>
          <cell r="N91">
            <v>397000</v>
          </cell>
          <cell r="O91">
            <v>588000</v>
          </cell>
          <cell r="P91">
            <v>2643250</v>
          </cell>
        </row>
        <row r="92">
          <cell r="A92">
            <v>34</v>
          </cell>
          <cell r="B92" t="str">
            <v>植草弁天保育園</v>
          </cell>
          <cell r="C92">
            <v>233750</v>
          </cell>
          <cell r="D92">
            <v>629250</v>
          </cell>
          <cell r="E92">
            <v>1029000</v>
          </cell>
          <cell r="F92">
            <v>116750</v>
          </cell>
          <cell r="G92">
            <v>397000</v>
          </cell>
          <cell r="H92">
            <v>0</v>
          </cell>
          <cell r="I92">
            <v>2405750</v>
          </cell>
          <cell r="J92">
            <v>233750</v>
          </cell>
          <cell r="K92">
            <v>629250</v>
          </cell>
          <cell r="L92">
            <v>1029000</v>
          </cell>
          <cell r="M92">
            <v>116750</v>
          </cell>
          <cell r="N92">
            <v>397000</v>
          </cell>
          <cell r="O92">
            <v>0</v>
          </cell>
          <cell r="P92">
            <v>2405750</v>
          </cell>
        </row>
        <row r="93">
          <cell r="A93">
            <v>35</v>
          </cell>
          <cell r="B93" t="str">
            <v>ひなたぼっこ保育園</v>
          </cell>
          <cell r="C93">
            <v>0</v>
          </cell>
          <cell r="D93">
            <v>629250</v>
          </cell>
          <cell r="E93">
            <v>1029000</v>
          </cell>
          <cell r="F93">
            <v>116750</v>
          </cell>
          <cell r="G93">
            <v>397000</v>
          </cell>
          <cell r="H93">
            <v>0</v>
          </cell>
          <cell r="I93">
            <v>2172000</v>
          </cell>
          <cell r="J93">
            <v>0</v>
          </cell>
          <cell r="K93">
            <v>629250</v>
          </cell>
          <cell r="L93">
            <v>1029000</v>
          </cell>
          <cell r="M93">
            <v>116750</v>
          </cell>
          <cell r="N93">
            <v>397000</v>
          </cell>
          <cell r="O93">
            <v>0</v>
          </cell>
          <cell r="P93">
            <v>2172000</v>
          </cell>
        </row>
        <row r="94">
          <cell r="A94">
            <v>36</v>
          </cell>
          <cell r="B94" t="str">
            <v>はまかぜ保育園</v>
          </cell>
          <cell r="C94">
            <v>0</v>
          </cell>
          <cell r="D94">
            <v>629250</v>
          </cell>
          <cell r="E94">
            <v>1029000</v>
          </cell>
          <cell r="F94">
            <v>116750</v>
          </cell>
          <cell r="G94">
            <v>397000</v>
          </cell>
          <cell r="H94">
            <v>0</v>
          </cell>
          <cell r="I94">
            <v>2172000</v>
          </cell>
          <cell r="J94">
            <v>0</v>
          </cell>
          <cell r="K94">
            <v>629250</v>
          </cell>
          <cell r="L94">
            <v>1029000</v>
          </cell>
          <cell r="M94">
            <v>116750</v>
          </cell>
          <cell r="N94">
            <v>397000</v>
          </cell>
          <cell r="O94">
            <v>0</v>
          </cell>
          <cell r="P94">
            <v>2172000</v>
          </cell>
        </row>
        <row r="95">
          <cell r="A95">
            <v>37</v>
          </cell>
          <cell r="B95" t="str">
            <v>いなほ保育園</v>
          </cell>
          <cell r="C95">
            <v>0</v>
          </cell>
          <cell r="D95">
            <v>629250</v>
          </cell>
          <cell r="E95">
            <v>1029000</v>
          </cell>
          <cell r="F95">
            <v>116750</v>
          </cell>
          <cell r="G95">
            <v>397000</v>
          </cell>
          <cell r="H95">
            <v>0</v>
          </cell>
          <cell r="I95">
            <v>2172000</v>
          </cell>
          <cell r="J95">
            <v>0</v>
          </cell>
          <cell r="K95">
            <v>629250</v>
          </cell>
          <cell r="L95">
            <v>1029000</v>
          </cell>
          <cell r="M95">
            <v>116750</v>
          </cell>
          <cell r="N95">
            <v>397000</v>
          </cell>
          <cell r="O95">
            <v>0</v>
          </cell>
          <cell r="P95">
            <v>2172000</v>
          </cell>
        </row>
        <row r="96">
          <cell r="A96">
            <v>38</v>
          </cell>
          <cell r="B96" t="str">
            <v>キッズマーム保育園</v>
          </cell>
          <cell r="C96">
            <v>0</v>
          </cell>
          <cell r="D96">
            <v>629250</v>
          </cell>
          <cell r="E96">
            <v>1029000</v>
          </cell>
          <cell r="F96">
            <v>0</v>
          </cell>
          <cell r="G96">
            <v>397000</v>
          </cell>
          <cell r="H96">
            <v>588000</v>
          </cell>
          <cell r="I96">
            <v>2643250</v>
          </cell>
          <cell r="J96">
            <v>0</v>
          </cell>
          <cell r="K96">
            <v>629250</v>
          </cell>
          <cell r="L96">
            <v>1029000</v>
          </cell>
          <cell r="M96">
            <v>0</v>
          </cell>
          <cell r="N96">
            <v>397000</v>
          </cell>
          <cell r="O96">
            <v>588000</v>
          </cell>
          <cell r="P96">
            <v>2643250</v>
          </cell>
        </row>
        <row r="97">
          <cell r="A97">
            <v>39</v>
          </cell>
          <cell r="B97" t="str">
            <v>アスク海浜幕張保育園</v>
          </cell>
          <cell r="C97">
            <v>0</v>
          </cell>
          <cell r="D97">
            <v>629250</v>
          </cell>
          <cell r="E97">
            <v>1029000</v>
          </cell>
          <cell r="F97">
            <v>116750</v>
          </cell>
          <cell r="G97">
            <v>0</v>
          </cell>
          <cell r="H97">
            <v>0</v>
          </cell>
          <cell r="I97">
            <v>1775000</v>
          </cell>
          <cell r="J97">
            <v>0</v>
          </cell>
          <cell r="K97">
            <v>629250</v>
          </cell>
          <cell r="L97">
            <v>1029000</v>
          </cell>
          <cell r="M97">
            <v>116750</v>
          </cell>
          <cell r="N97">
            <v>0</v>
          </cell>
          <cell r="O97">
            <v>0</v>
          </cell>
          <cell r="P97">
            <v>1775000</v>
          </cell>
        </row>
        <row r="98">
          <cell r="A98">
            <v>40</v>
          </cell>
          <cell r="B98" t="str">
            <v>明徳浜野駅保育園</v>
          </cell>
          <cell r="C98">
            <v>0</v>
          </cell>
          <cell r="D98">
            <v>629250</v>
          </cell>
          <cell r="E98">
            <v>1029000</v>
          </cell>
          <cell r="F98">
            <v>0</v>
          </cell>
          <cell r="G98">
            <v>397000</v>
          </cell>
          <cell r="H98">
            <v>0</v>
          </cell>
          <cell r="I98">
            <v>2055250</v>
          </cell>
          <cell r="J98">
            <v>0</v>
          </cell>
          <cell r="K98">
            <v>629250</v>
          </cell>
          <cell r="L98">
            <v>1029000</v>
          </cell>
          <cell r="M98">
            <v>0</v>
          </cell>
          <cell r="N98">
            <v>397000</v>
          </cell>
          <cell r="O98">
            <v>0</v>
          </cell>
          <cell r="P98">
            <v>2055250</v>
          </cell>
        </row>
        <row r="99">
          <cell r="A99">
            <v>41</v>
          </cell>
          <cell r="B99" t="str">
            <v>幕張いもっこ保育園</v>
          </cell>
          <cell r="C99">
            <v>0</v>
          </cell>
          <cell r="D99">
            <v>629250</v>
          </cell>
          <cell r="E99">
            <v>1029000</v>
          </cell>
          <cell r="F99">
            <v>116750</v>
          </cell>
          <cell r="G99">
            <v>280500</v>
          </cell>
          <cell r="H99">
            <v>0</v>
          </cell>
          <cell r="I99">
            <v>2055500</v>
          </cell>
          <cell r="J99">
            <v>0</v>
          </cell>
          <cell r="K99">
            <v>629250</v>
          </cell>
          <cell r="L99">
            <v>1029000</v>
          </cell>
          <cell r="M99">
            <v>116750</v>
          </cell>
          <cell r="N99">
            <v>280500</v>
          </cell>
          <cell r="O99">
            <v>0</v>
          </cell>
          <cell r="P99">
            <v>2055500</v>
          </cell>
        </row>
        <row r="100">
          <cell r="A100">
            <v>42</v>
          </cell>
          <cell r="B100" t="str">
            <v>稲毛すきっぷ保育園</v>
          </cell>
          <cell r="C100">
            <v>0</v>
          </cell>
          <cell r="D100">
            <v>629250</v>
          </cell>
          <cell r="E100">
            <v>1029000</v>
          </cell>
          <cell r="F100">
            <v>116750</v>
          </cell>
          <cell r="G100">
            <v>0</v>
          </cell>
          <cell r="H100">
            <v>0</v>
          </cell>
          <cell r="I100">
            <v>1775000</v>
          </cell>
          <cell r="J100">
            <v>0</v>
          </cell>
          <cell r="K100">
            <v>629250</v>
          </cell>
          <cell r="L100">
            <v>1029000</v>
          </cell>
          <cell r="M100">
            <v>116750</v>
          </cell>
          <cell r="N100">
            <v>0</v>
          </cell>
          <cell r="O100">
            <v>0</v>
          </cell>
          <cell r="P100">
            <v>1775000</v>
          </cell>
        </row>
        <row r="101">
          <cell r="A101">
            <v>43</v>
          </cell>
          <cell r="B101" t="str">
            <v>千葉聖心保育園</v>
          </cell>
          <cell r="C101">
            <v>233750</v>
          </cell>
          <cell r="D101">
            <v>629250</v>
          </cell>
          <cell r="E101">
            <v>1029000</v>
          </cell>
          <cell r="F101">
            <v>0</v>
          </cell>
          <cell r="G101">
            <v>0</v>
          </cell>
          <cell r="H101">
            <v>0</v>
          </cell>
          <cell r="I101">
            <v>1892000</v>
          </cell>
          <cell r="J101">
            <v>233750</v>
          </cell>
          <cell r="K101">
            <v>629250</v>
          </cell>
          <cell r="L101">
            <v>1029000</v>
          </cell>
          <cell r="M101">
            <v>0</v>
          </cell>
          <cell r="N101">
            <v>0</v>
          </cell>
          <cell r="O101">
            <v>0</v>
          </cell>
          <cell r="P101">
            <v>1892000</v>
          </cell>
        </row>
        <row r="102">
          <cell r="A102">
            <v>44</v>
          </cell>
          <cell r="B102" t="str">
            <v>真生保育園</v>
          </cell>
          <cell r="C102">
            <v>0</v>
          </cell>
          <cell r="D102">
            <v>629250</v>
          </cell>
          <cell r="E102">
            <v>1029000</v>
          </cell>
          <cell r="F102">
            <v>116750</v>
          </cell>
          <cell r="G102">
            <v>397000</v>
          </cell>
          <cell r="H102">
            <v>0</v>
          </cell>
          <cell r="I102">
            <v>2172000</v>
          </cell>
          <cell r="J102">
            <v>0</v>
          </cell>
          <cell r="K102">
            <v>629250</v>
          </cell>
          <cell r="L102">
            <v>1029000</v>
          </cell>
          <cell r="M102">
            <v>116750</v>
          </cell>
          <cell r="N102">
            <v>397000</v>
          </cell>
          <cell r="O102">
            <v>0</v>
          </cell>
          <cell r="P102">
            <v>2172000</v>
          </cell>
        </row>
        <row r="103">
          <cell r="A103">
            <v>45</v>
          </cell>
          <cell r="B103" t="str">
            <v>アップルナースリー検見川浜保育園</v>
          </cell>
          <cell r="C103">
            <v>0</v>
          </cell>
          <cell r="D103">
            <v>629250</v>
          </cell>
          <cell r="E103">
            <v>1029000</v>
          </cell>
          <cell r="F103">
            <v>116750</v>
          </cell>
          <cell r="G103">
            <v>397000</v>
          </cell>
          <cell r="H103">
            <v>0</v>
          </cell>
          <cell r="I103">
            <v>2172000</v>
          </cell>
          <cell r="J103">
            <v>0</v>
          </cell>
          <cell r="K103">
            <v>629250</v>
          </cell>
          <cell r="L103">
            <v>1029000</v>
          </cell>
          <cell r="M103">
            <v>116750</v>
          </cell>
          <cell r="N103">
            <v>397000</v>
          </cell>
          <cell r="O103">
            <v>0</v>
          </cell>
          <cell r="P103">
            <v>2172000</v>
          </cell>
        </row>
        <row r="104">
          <cell r="A104">
            <v>46</v>
          </cell>
        </row>
        <row r="105">
          <cell r="A105">
            <v>47</v>
          </cell>
        </row>
        <row r="106">
          <cell r="A106">
            <v>48</v>
          </cell>
        </row>
        <row r="107">
          <cell r="A107">
            <v>49</v>
          </cell>
        </row>
        <row r="108">
          <cell r="A108">
            <v>50</v>
          </cell>
        </row>
        <row r="109">
          <cell r="B109" t="str">
            <v>この行は使わないこと</v>
          </cell>
        </row>
        <row r="110">
          <cell r="B110" t="str">
            <v>計</v>
          </cell>
          <cell r="C110">
            <v>1168750</v>
          </cell>
          <cell r="D110">
            <v>28316250</v>
          </cell>
          <cell r="E110">
            <v>46305000</v>
          </cell>
          <cell r="F110">
            <v>3619250</v>
          </cell>
          <cell r="G110">
            <v>16332250</v>
          </cell>
          <cell r="H110">
            <v>15288000</v>
          </cell>
          <cell r="I110">
            <v>111029500</v>
          </cell>
          <cell r="J110">
            <v>1168750</v>
          </cell>
          <cell r="K110">
            <v>28316250</v>
          </cell>
          <cell r="L110">
            <v>46305000</v>
          </cell>
          <cell r="M110">
            <v>3619250</v>
          </cell>
          <cell r="N110">
            <v>16332250</v>
          </cell>
          <cell r="O110">
            <v>15288000</v>
          </cell>
          <cell r="P110">
            <v>111029500</v>
          </cell>
        </row>
        <row r="114">
          <cell r="A114">
            <v>1</v>
          </cell>
          <cell r="B114" t="str">
            <v>院内保育園</v>
          </cell>
          <cell r="C114">
            <v>0</v>
          </cell>
          <cell r="D114">
            <v>1258500</v>
          </cell>
          <cell r="E114">
            <v>2058000</v>
          </cell>
          <cell r="F114">
            <v>0</v>
          </cell>
          <cell r="G114">
            <v>751000</v>
          </cell>
          <cell r="H114">
            <v>0</v>
          </cell>
          <cell r="I114">
            <v>4067500</v>
          </cell>
          <cell r="J114">
            <v>0</v>
          </cell>
          <cell r="K114">
            <v>629250</v>
          </cell>
          <cell r="L114">
            <v>1029000</v>
          </cell>
          <cell r="M114">
            <v>0</v>
          </cell>
          <cell r="N114">
            <v>375500</v>
          </cell>
          <cell r="O114">
            <v>0</v>
          </cell>
          <cell r="P114">
            <v>2033750</v>
          </cell>
        </row>
        <row r="115">
          <cell r="A115">
            <v>2</v>
          </cell>
          <cell r="B115" t="str">
            <v>旭ケ丘保育園</v>
          </cell>
          <cell r="C115">
            <v>0</v>
          </cell>
          <cell r="D115">
            <v>1258500</v>
          </cell>
          <cell r="E115">
            <v>2058000</v>
          </cell>
          <cell r="F115">
            <v>233500</v>
          </cell>
          <cell r="G115">
            <v>794000</v>
          </cell>
          <cell r="H115">
            <v>1176000</v>
          </cell>
          <cell r="I115">
            <v>5520000</v>
          </cell>
          <cell r="J115">
            <v>0</v>
          </cell>
          <cell r="K115">
            <v>629250</v>
          </cell>
          <cell r="L115">
            <v>1029000</v>
          </cell>
          <cell r="M115">
            <v>116750</v>
          </cell>
          <cell r="N115">
            <v>397000</v>
          </cell>
          <cell r="O115">
            <v>588000</v>
          </cell>
          <cell r="P115">
            <v>2760000</v>
          </cell>
        </row>
        <row r="116">
          <cell r="A116">
            <v>3</v>
          </cell>
          <cell r="B116" t="str">
            <v>稲毛保育園</v>
          </cell>
          <cell r="C116">
            <v>0</v>
          </cell>
          <cell r="D116">
            <v>1258500</v>
          </cell>
          <cell r="E116">
            <v>2058000</v>
          </cell>
          <cell r="F116">
            <v>0</v>
          </cell>
          <cell r="G116">
            <v>794000</v>
          </cell>
          <cell r="H116">
            <v>1176000</v>
          </cell>
          <cell r="I116">
            <v>5286500</v>
          </cell>
          <cell r="J116">
            <v>0</v>
          </cell>
          <cell r="K116">
            <v>629250</v>
          </cell>
          <cell r="L116">
            <v>1029000</v>
          </cell>
          <cell r="M116">
            <v>0</v>
          </cell>
          <cell r="N116">
            <v>397000</v>
          </cell>
          <cell r="O116">
            <v>588000</v>
          </cell>
          <cell r="P116">
            <v>2643250</v>
          </cell>
        </row>
        <row r="117">
          <cell r="A117">
            <v>4</v>
          </cell>
          <cell r="B117" t="str">
            <v>みどり学園附属保育園</v>
          </cell>
          <cell r="C117">
            <v>0</v>
          </cell>
          <cell r="D117">
            <v>1258500</v>
          </cell>
          <cell r="E117">
            <v>2058000</v>
          </cell>
          <cell r="F117">
            <v>0</v>
          </cell>
          <cell r="G117">
            <v>794000</v>
          </cell>
          <cell r="H117">
            <v>0</v>
          </cell>
          <cell r="I117">
            <v>4110500</v>
          </cell>
          <cell r="J117">
            <v>0</v>
          </cell>
          <cell r="K117">
            <v>629250</v>
          </cell>
          <cell r="L117">
            <v>1029000</v>
          </cell>
          <cell r="M117">
            <v>0</v>
          </cell>
          <cell r="N117">
            <v>397000</v>
          </cell>
          <cell r="O117">
            <v>0</v>
          </cell>
          <cell r="P117">
            <v>2055250</v>
          </cell>
        </row>
        <row r="118">
          <cell r="A118">
            <v>5</v>
          </cell>
          <cell r="B118" t="str">
            <v>ちどり保育園</v>
          </cell>
          <cell r="C118">
            <v>0</v>
          </cell>
          <cell r="D118">
            <v>1258500</v>
          </cell>
          <cell r="E118">
            <v>2058000</v>
          </cell>
          <cell r="F118">
            <v>233500</v>
          </cell>
          <cell r="G118">
            <v>792000</v>
          </cell>
          <cell r="H118">
            <v>0</v>
          </cell>
          <cell r="I118">
            <v>4342000</v>
          </cell>
          <cell r="J118">
            <v>0</v>
          </cell>
          <cell r="K118">
            <v>629250</v>
          </cell>
          <cell r="L118">
            <v>1029000</v>
          </cell>
          <cell r="M118">
            <v>116750</v>
          </cell>
          <cell r="N118">
            <v>396000</v>
          </cell>
          <cell r="O118">
            <v>0</v>
          </cell>
          <cell r="P118">
            <v>2171000</v>
          </cell>
        </row>
        <row r="119">
          <cell r="A119">
            <v>6</v>
          </cell>
          <cell r="B119" t="str">
            <v>今井保育園</v>
          </cell>
          <cell r="C119">
            <v>467500</v>
          </cell>
          <cell r="D119">
            <v>1258500</v>
          </cell>
          <cell r="E119">
            <v>2058000</v>
          </cell>
          <cell r="F119">
            <v>233500</v>
          </cell>
          <cell r="G119">
            <v>794000</v>
          </cell>
          <cell r="H119">
            <v>1176000</v>
          </cell>
          <cell r="I119">
            <v>5987500</v>
          </cell>
          <cell r="J119">
            <v>233750</v>
          </cell>
          <cell r="K119">
            <v>629250</v>
          </cell>
          <cell r="L119">
            <v>1029000</v>
          </cell>
          <cell r="M119">
            <v>116750</v>
          </cell>
          <cell r="N119">
            <v>397000</v>
          </cell>
          <cell r="O119">
            <v>588000</v>
          </cell>
          <cell r="P119">
            <v>2993750</v>
          </cell>
        </row>
        <row r="120">
          <cell r="A120">
            <v>7</v>
          </cell>
          <cell r="B120" t="str">
            <v>若竹保育園</v>
          </cell>
          <cell r="C120">
            <v>0</v>
          </cell>
          <cell r="D120">
            <v>1258500</v>
          </cell>
          <cell r="E120">
            <v>2058000</v>
          </cell>
          <cell r="F120">
            <v>233500</v>
          </cell>
          <cell r="G120">
            <v>794000</v>
          </cell>
          <cell r="H120">
            <v>1176000</v>
          </cell>
          <cell r="I120">
            <v>5520000</v>
          </cell>
          <cell r="J120">
            <v>0</v>
          </cell>
          <cell r="K120">
            <v>629250</v>
          </cell>
          <cell r="L120">
            <v>1029000</v>
          </cell>
          <cell r="M120">
            <v>116750</v>
          </cell>
          <cell r="N120">
            <v>397000</v>
          </cell>
          <cell r="O120">
            <v>588000</v>
          </cell>
          <cell r="P120">
            <v>2760000</v>
          </cell>
        </row>
        <row r="121">
          <cell r="A121">
            <v>8</v>
          </cell>
          <cell r="B121" t="str">
            <v>千葉寺保育園</v>
          </cell>
          <cell r="C121">
            <v>0</v>
          </cell>
          <cell r="D121">
            <v>1258500</v>
          </cell>
          <cell r="E121">
            <v>2058000</v>
          </cell>
          <cell r="F121">
            <v>0</v>
          </cell>
          <cell r="G121">
            <v>794000</v>
          </cell>
          <cell r="H121">
            <v>1176000</v>
          </cell>
          <cell r="I121">
            <v>5286500</v>
          </cell>
          <cell r="J121">
            <v>0</v>
          </cell>
          <cell r="K121">
            <v>629250</v>
          </cell>
          <cell r="L121">
            <v>1029000</v>
          </cell>
          <cell r="M121">
            <v>0</v>
          </cell>
          <cell r="N121">
            <v>397000</v>
          </cell>
          <cell r="O121">
            <v>588000</v>
          </cell>
          <cell r="P121">
            <v>2643250</v>
          </cell>
        </row>
        <row r="122">
          <cell r="A122">
            <v>9</v>
          </cell>
          <cell r="B122" t="str">
            <v>慈光保育園</v>
          </cell>
          <cell r="C122">
            <v>0</v>
          </cell>
          <cell r="D122">
            <v>1258500</v>
          </cell>
          <cell r="E122">
            <v>2058000</v>
          </cell>
          <cell r="F122">
            <v>233500</v>
          </cell>
          <cell r="G122">
            <v>794000</v>
          </cell>
          <cell r="H122">
            <v>1176000</v>
          </cell>
          <cell r="I122">
            <v>5520000</v>
          </cell>
          <cell r="J122">
            <v>0</v>
          </cell>
          <cell r="K122">
            <v>629250</v>
          </cell>
          <cell r="L122">
            <v>1029000</v>
          </cell>
          <cell r="M122">
            <v>116750</v>
          </cell>
          <cell r="N122">
            <v>397000</v>
          </cell>
          <cell r="O122">
            <v>588000</v>
          </cell>
          <cell r="P122">
            <v>2760000</v>
          </cell>
        </row>
        <row r="123">
          <cell r="A123">
            <v>10</v>
          </cell>
          <cell r="B123" t="str">
            <v>若梅保育園</v>
          </cell>
          <cell r="C123">
            <v>0</v>
          </cell>
          <cell r="D123">
            <v>1258500</v>
          </cell>
          <cell r="E123">
            <v>2058000</v>
          </cell>
          <cell r="F123">
            <v>233500</v>
          </cell>
          <cell r="G123">
            <v>794000</v>
          </cell>
          <cell r="H123">
            <v>1176000</v>
          </cell>
          <cell r="I123">
            <v>5520000</v>
          </cell>
          <cell r="J123">
            <v>0</v>
          </cell>
          <cell r="K123">
            <v>629250</v>
          </cell>
          <cell r="L123">
            <v>1029000</v>
          </cell>
          <cell r="M123">
            <v>116750</v>
          </cell>
          <cell r="N123">
            <v>397000</v>
          </cell>
          <cell r="O123">
            <v>588000</v>
          </cell>
          <cell r="P123">
            <v>2760000</v>
          </cell>
        </row>
        <row r="124">
          <cell r="A124">
            <v>11</v>
          </cell>
          <cell r="B124" t="str">
            <v>チューリップ保育園</v>
          </cell>
          <cell r="C124">
            <v>0</v>
          </cell>
          <cell r="D124">
            <v>1258500</v>
          </cell>
          <cell r="E124">
            <v>2058000</v>
          </cell>
          <cell r="F124">
            <v>0</v>
          </cell>
          <cell r="G124">
            <v>538500</v>
          </cell>
          <cell r="H124">
            <v>1176000</v>
          </cell>
          <cell r="I124">
            <v>5031000</v>
          </cell>
          <cell r="J124">
            <v>0</v>
          </cell>
          <cell r="K124">
            <v>629250</v>
          </cell>
          <cell r="L124">
            <v>1029000</v>
          </cell>
          <cell r="M124">
            <v>0</v>
          </cell>
          <cell r="N124">
            <v>269250</v>
          </cell>
          <cell r="O124">
            <v>588000</v>
          </cell>
          <cell r="P124">
            <v>2515500</v>
          </cell>
        </row>
        <row r="125">
          <cell r="A125">
            <v>12</v>
          </cell>
          <cell r="B125" t="str">
            <v>幕張海浜保育園</v>
          </cell>
          <cell r="C125">
            <v>0</v>
          </cell>
          <cell r="D125">
            <v>1258500</v>
          </cell>
          <cell r="E125">
            <v>2058000</v>
          </cell>
          <cell r="F125">
            <v>233500</v>
          </cell>
          <cell r="G125">
            <v>794000</v>
          </cell>
          <cell r="H125">
            <v>0</v>
          </cell>
          <cell r="I125">
            <v>4344000</v>
          </cell>
          <cell r="J125">
            <v>0</v>
          </cell>
          <cell r="K125">
            <v>629250</v>
          </cell>
          <cell r="L125">
            <v>1029000</v>
          </cell>
          <cell r="M125">
            <v>116750</v>
          </cell>
          <cell r="N125">
            <v>397000</v>
          </cell>
          <cell r="O125">
            <v>0</v>
          </cell>
          <cell r="P125">
            <v>2172000</v>
          </cell>
        </row>
        <row r="126">
          <cell r="A126">
            <v>13</v>
          </cell>
          <cell r="B126" t="str">
            <v>みつわ台保育園</v>
          </cell>
          <cell r="C126">
            <v>0</v>
          </cell>
          <cell r="D126">
            <v>1258500</v>
          </cell>
          <cell r="E126">
            <v>2058000</v>
          </cell>
          <cell r="F126">
            <v>233500</v>
          </cell>
          <cell r="G126">
            <v>794000</v>
          </cell>
          <cell r="H126">
            <v>3528000</v>
          </cell>
          <cell r="I126">
            <v>7872000</v>
          </cell>
          <cell r="J126">
            <v>0</v>
          </cell>
          <cell r="K126">
            <v>629250</v>
          </cell>
          <cell r="L126">
            <v>1029000</v>
          </cell>
          <cell r="M126">
            <v>116750</v>
          </cell>
          <cell r="N126">
            <v>397000</v>
          </cell>
          <cell r="O126">
            <v>1764000</v>
          </cell>
          <cell r="P126">
            <v>3936000</v>
          </cell>
        </row>
        <row r="127">
          <cell r="A127">
            <v>14</v>
          </cell>
          <cell r="B127" t="str">
            <v>まどか保育園</v>
          </cell>
          <cell r="C127">
            <v>0</v>
          </cell>
          <cell r="D127">
            <v>1258500</v>
          </cell>
          <cell r="E127">
            <v>2058000</v>
          </cell>
          <cell r="F127">
            <v>233500</v>
          </cell>
          <cell r="G127">
            <v>794000</v>
          </cell>
          <cell r="H127">
            <v>0</v>
          </cell>
          <cell r="I127">
            <v>4344000</v>
          </cell>
          <cell r="J127">
            <v>0</v>
          </cell>
          <cell r="K127">
            <v>629250</v>
          </cell>
          <cell r="L127">
            <v>1029000</v>
          </cell>
          <cell r="M127">
            <v>116750</v>
          </cell>
          <cell r="N127">
            <v>397000</v>
          </cell>
          <cell r="O127">
            <v>0</v>
          </cell>
          <cell r="P127">
            <v>2172000</v>
          </cell>
        </row>
        <row r="128">
          <cell r="A128">
            <v>15</v>
          </cell>
          <cell r="B128" t="str">
            <v>わかくさ保育園</v>
          </cell>
          <cell r="C128">
            <v>0</v>
          </cell>
          <cell r="D128">
            <v>1258500</v>
          </cell>
          <cell r="E128">
            <v>2058000</v>
          </cell>
          <cell r="F128">
            <v>233500</v>
          </cell>
          <cell r="G128">
            <v>794000</v>
          </cell>
          <cell r="H128">
            <v>0</v>
          </cell>
          <cell r="I128">
            <v>4344000</v>
          </cell>
          <cell r="J128">
            <v>0</v>
          </cell>
          <cell r="K128">
            <v>629250</v>
          </cell>
          <cell r="L128">
            <v>1029000</v>
          </cell>
          <cell r="M128">
            <v>116750</v>
          </cell>
          <cell r="N128">
            <v>397000</v>
          </cell>
          <cell r="O128">
            <v>0</v>
          </cell>
          <cell r="P128">
            <v>2172000</v>
          </cell>
        </row>
        <row r="129">
          <cell r="A129">
            <v>16</v>
          </cell>
          <cell r="B129" t="str">
            <v>たいよう保育園</v>
          </cell>
          <cell r="C129">
            <v>0</v>
          </cell>
          <cell r="D129">
            <v>1258500</v>
          </cell>
          <cell r="E129">
            <v>2058000</v>
          </cell>
          <cell r="F129">
            <v>233500</v>
          </cell>
          <cell r="G129">
            <v>794000</v>
          </cell>
          <cell r="H129">
            <v>0</v>
          </cell>
          <cell r="I129">
            <v>4344000</v>
          </cell>
          <cell r="J129">
            <v>0</v>
          </cell>
          <cell r="K129">
            <v>629250</v>
          </cell>
          <cell r="L129">
            <v>1029000</v>
          </cell>
          <cell r="M129">
            <v>116750</v>
          </cell>
          <cell r="N129">
            <v>397000</v>
          </cell>
          <cell r="O129">
            <v>0</v>
          </cell>
          <cell r="P129">
            <v>2172000</v>
          </cell>
        </row>
        <row r="130">
          <cell r="A130">
            <v>17</v>
          </cell>
          <cell r="B130" t="str">
            <v>松ケ丘保育園</v>
          </cell>
          <cell r="C130">
            <v>0</v>
          </cell>
          <cell r="D130">
            <v>1258500</v>
          </cell>
          <cell r="E130">
            <v>2058000</v>
          </cell>
          <cell r="F130">
            <v>233500</v>
          </cell>
          <cell r="G130">
            <v>644000</v>
          </cell>
          <cell r="H130">
            <v>1176000</v>
          </cell>
          <cell r="I130">
            <v>5370000</v>
          </cell>
          <cell r="J130">
            <v>0</v>
          </cell>
          <cell r="K130">
            <v>629250</v>
          </cell>
          <cell r="L130">
            <v>1029000</v>
          </cell>
          <cell r="M130">
            <v>116750</v>
          </cell>
          <cell r="N130">
            <v>322000</v>
          </cell>
          <cell r="O130">
            <v>588000</v>
          </cell>
          <cell r="P130">
            <v>2685000</v>
          </cell>
        </row>
        <row r="131">
          <cell r="A131">
            <v>18</v>
          </cell>
          <cell r="B131" t="str">
            <v>作草部保育園</v>
          </cell>
          <cell r="C131">
            <v>0</v>
          </cell>
          <cell r="D131">
            <v>1258500</v>
          </cell>
          <cell r="E131">
            <v>2058000</v>
          </cell>
          <cell r="F131">
            <v>233500</v>
          </cell>
          <cell r="G131">
            <v>794000</v>
          </cell>
          <cell r="H131">
            <v>1176000</v>
          </cell>
          <cell r="I131">
            <v>5520000</v>
          </cell>
          <cell r="J131">
            <v>0</v>
          </cell>
          <cell r="K131">
            <v>629250</v>
          </cell>
          <cell r="L131">
            <v>1029000</v>
          </cell>
          <cell r="M131">
            <v>116750</v>
          </cell>
          <cell r="N131">
            <v>397000</v>
          </cell>
          <cell r="O131">
            <v>588000</v>
          </cell>
          <cell r="P131">
            <v>2760000</v>
          </cell>
        </row>
        <row r="132">
          <cell r="A132">
            <v>19</v>
          </cell>
          <cell r="B132" t="str">
            <v>すずらん保育園</v>
          </cell>
          <cell r="C132">
            <v>0</v>
          </cell>
          <cell r="D132">
            <v>1258500</v>
          </cell>
          <cell r="E132">
            <v>2058000</v>
          </cell>
          <cell r="F132">
            <v>233500</v>
          </cell>
          <cell r="G132">
            <v>794000</v>
          </cell>
          <cell r="H132">
            <v>1176000</v>
          </cell>
          <cell r="I132">
            <v>5520000</v>
          </cell>
          <cell r="J132">
            <v>0</v>
          </cell>
          <cell r="K132">
            <v>629250</v>
          </cell>
          <cell r="L132">
            <v>1029000</v>
          </cell>
          <cell r="M132">
            <v>116750</v>
          </cell>
          <cell r="N132">
            <v>397000</v>
          </cell>
          <cell r="O132">
            <v>588000</v>
          </cell>
          <cell r="P132">
            <v>2760000</v>
          </cell>
        </row>
        <row r="133">
          <cell r="A133">
            <v>20</v>
          </cell>
          <cell r="B133" t="str">
            <v>なぎさ保育園</v>
          </cell>
          <cell r="C133">
            <v>0</v>
          </cell>
          <cell r="D133">
            <v>1258500</v>
          </cell>
          <cell r="E133">
            <v>2058000</v>
          </cell>
          <cell r="F133">
            <v>233500</v>
          </cell>
          <cell r="G133">
            <v>794000</v>
          </cell>
          <cell r="H133">
            <v>0</v>
          </cell>
          <cell r="I133">
            <v>4344000</v>
          </cell>
          <cell r="J133">
            <v>0</v>
          </cell>
          <cell r="K133">
            <v>629250</v>
          </cell>
          <cell r="L133">
            <v>1029000</v>
          </cell>
          <cell r="M133">
            <v>116750</v>
          </cell>
          <cell r="N133">
            <v>397000</v>
          </cell>
          <cell r="O133">
            <v>0</v>
          </cell>
          <cell r="P133">
            <v>2172000</v>
          </cell>
        </row>
        <row r="134">
          <cell r="A134">
            <v>21</v>
          </cell>
          <cell r="B134" t="str">
            <v>南小中台保育園</v>
          </cell>
          <cell r="C134">
            <v>0</v>
          </cell>
          <cell r="D134">
            <v>1258500</v>
          </cell>
          <cell r="E134">
            <v>2058000</v>
          </cell>
          <cell r="F134">
            <v>233500</v>
          </cell>
          <cell r="G134">
            <v>794000</v>
          </cell>
          <cell r="H134">
            <v>1176000</v>
          </cell>
          <cell r="I134">
            <v>5520000</v>
          </cell>
          <cell r="J134">
            <v>0</v>
          </cell>
          <cell r="K134">
            <v>629250</v>
          </cell>
          <cell r="L134">
            <v>1029000</v>
          </cell>
          <cell r="M134">
            <v>116750</v>
          </cell>
          <cell r="N134">
            <v>397000</v>
          </cell>
          <cell r="O134">
            <v>588000</v>
          </cell>
          <cell r="P134">
            <v>2760000</v>
          </cell>
        </row>
        <row r="135">
          <cell r="A135">
            <v>22</v>
          </cell>
          <cell r="B135" t="str">
            <v>もみじ保育園</v>
          </cell>
          <cell r="C135">
            <v>0</v>
          </cell>
          <cell r="D135">
            <v>1258500</v>
          </cell>
          <cell r="E135">
            <v>2058000</v>
          </cell>
          <cell r="F135">
            <v>0</v>
          </cell>
          <cell r="G135">
            <v>794000</v>
          </cell>
          <cell r="H135">
            <v>1176000</v>
          </cell>
          <cell r="I135">
            <v>5286500</v>
          </cell>
          <cell r="J135">
            <v>0</v>
          </cell>
          <cell r="K135">
            <v>629250</v>
          </cell>
          <cell r="L135">
            <v>1029000</v>
          </cell>
          <cell r="M135">
            <v>0</v>
          </cell>
          <cell r="N135">
            <v>397000</v>
          </cell>
          <cell r="O135">
            <v>588000</v>
          </cell>
          <cell r="P135">
            <v>2643250</v>
          </cell>
        </row>
        <row r="136">
          <cell r="A136">
            <v>23</v>
          </cell>
          <cell r="B136" t="str">
            <v>おゆみ野保育園</v>
          </cell>
          <cell r="C136">
            <v>0</v>
          </cell>
          <cell r="D136">
            <v>1258500</v>
          </cell>
          <cell r="E136">
            <v>2058000</v>
          </cell>
          <cell r="F136">
            <v>233500</v>
          </cell>
          <cell r="G136">
            <v>794000</v>
          </cell>
          <cell r="H136">
            <v>1176000</v>
          </cell>
          <cell r="I136">
            <v>5520000</v>
          </cell>
          <cell r="J136">
            <v>0</v>
          </cell>
          <cell r="K136">
            <v>629250</v>
          </cell>
          <cell r="L136">
            <v>1029000</v>
          </cell>
          <cell r="M136">
            <v>116750</v>
          </cell>
          <cell r="N136">
            <v>397000</v>
          </cell>
          <cell r="O136">
            <v>588000</v>
          </cell>
          <cell r="P136">
            <v>2760000</v>
          </cell>
        </row>
        <row r="137">
          <cell r="A137">
            <v>24</v>
          </cell>
          <cell r="B137" t="str">
            <v>ナーセリー鏡戸</v>
          </cell>
          <cell r="C137">
            <v>467500</v>
          </cell>
          <cell r="D137">
            <v>1258500</v>
          </cell>
          <cell r="E137">
            <v>2058000</v>
          </cell>
          <cell r="F137">
            <v>233500</v>
          </cell>
          <cell r="G137">
            <v>794000</v>
          </cell>
          <cell r="H137">
            <v>0</v>
          </cell>
          <cell r="I137">
            <v>4811500</v>
          </cell>
          <cell r="J137">
            <v>233750</v>
          </cell>
          <cell r="K137">
            <v>629250</v>
          </cell>
          <cell r="L137">
            <v>1029000</v>
          </cell>
          <cell r="M137">
            <v>116750</v>
          </cell>
          <cell r="N137">
            <v>397000</v>
          </cell>
          <cell r="O137">
            <v>0</v>
          </cell>
          <cell r="P137">
            <v>2405750</v>
          </cell>
        </row>
        <row r="138">
          <cell r="A138">
            <v>25</v>
          </cell>
          <cell r="B138" t="str">
            <v>打瀬保育園</v>
          </cell>
          <cell r="C138">
            <v>0</v>
          </cell>
          <cell r="D138">
            <v>1258500</v>
          </cell>
          <cell r="E138">
            <v>2058000</v>
          </cell>
          <cell r="F138">
            <v>233500</v>
          </cell>
          <cell r="G138">
            <v>794000</v>
          </cell>
          <cell r="H138">
            <v>0</v>
          </cell>
          <cell r="I138">
            <v>4344000</v>
          </cell>
          <cell r="J138">
            <v>0</v>
          </cell>
          <cell r="K138">
            <v>629250</v>
          </cell>
          <cell r="L138">
            <v>1029000</v>
          </cell>
          <cell r="M138">
            <v>116750</v>
          </cell>
          <cell r="N138">
            <v>397000</v>
          </cell>
          <cell r="O138">
            <v>0</v>
          </cell>
          <cell r="P138">
            <v>2172000</v>
          </cell>
        </row>
        <row r="139">
          <cell r="A139">
            <v>26</v>
          </cell>
          <cell r="B139" t="str">
            <v>ふたば保育園</v>
          </cell>
          <cell r="C139">
            <v>0</v>
          </cell>
          <cell r="D139">
            <v>1258500</v>
          </cell>
          <cell r="E139">
            <v>2058000</v>
          </cell>
          <cell r="F139">
            <v>233500</v>
          </cell>
          <cell r="G139">
            <v>794000</v>
          </cell>
          <cell r="H139">
            <v>2352000</v>
          </cell>
          <cell r="I139">
            <v>6696000</v>
          </cell>
          <cell r="J139">
            <v>0</v>
          </cell>
          <cell r="K139">
            <v>629250</v>
          </cell>
          <cell r="L139">
            <v>1029000</v>
          </cell>
          <cell r="M139">
            <v>116750</v>
          </cell>
          <cell r="N139">
            <v>397000</v>
          </cell>
          <cell r="O139">
            <v>1176000</v>
          </cell>
          <cell r="P139">
            <v>3348000</v>
          </cell>
        </row>
        <row r="140">
          <cell r="A140">
            <v>27</v>
          </cell>
          <cell r="B140" t="str">
            <v>明和輝保育園</v>
          </cell>
          <cell r="C140">
            <v>467500</v>
          </cell>
          <cell r="D140">
            <v>1258500</v>
          </cell>
          <cell r="E140">
            <v>2058000</v>
          </cell>
          <cell r="F140">
            <v>0</v>
          </cell>
          <cell r="G140">
            <v>794000</v>
          </cell>
          <cell r="H140">
            <v>1176000</v>
          </cell>
          <cell r="I140">
            <v>5754000</v>
          </cell>
          <cell r="J140">
            <v>233750</v>
          </cell>
          <cell r="K140">
            <v>629250</v>
          </cell>
          <cell r="L140">
            <v>1029000</v>
          </cell>
          <cell r="M140">
            <v>0</v>
          </cell>
          <cell r="N140">
            <v>397000</v>
          </cell>
          <cell r="O140">
            <v>588000</v>
          </cell>
          <cell r="P140">
            <v>2877000</v>
          </cell>
        </row>
        <row r="141">
          <cell r="A141">
            <v>28</v>
          </cell>
          <cell r="B141" t="str">
            <v>山王保育園</v>
          </cell>
          <cell r="C141">
            <v>0</v>
          </cell>
          <cell r="D141">
            <v>1258500</v>
          </cell>
          <cell r="E141">
            <v>2058000</v>
          </cell>
          <cell r="F141">
            <v>233500</v>
          </cell>
          <cell r="G141">
            <v>794000</v>
          </cell>
          <cell r="H141">
            <v>0</v>
          </cell>
          <cell r="I141">
            <v>4344000</v>
          </cell>
          <cell r="J141">
            <v>0</v>
          </cell>
          <cell r="K141">
            <v>629250</v>
          </cell>
          <cell r="L141">
            <v>1029000</v>
          </cell>
          <cell r="M141">
            <v>116750</v>
          </cell>
          <cell r="N141">
            <v>397000</v>
          </cell>
          <cell r="O141">
            <v>0</v>
          </cell>
          <cell r="P141">
            <v>2172000</v>
          </cell>
        </row>
        <row r="142">
          <cell r="A142">
            <v>29</v>
          </cell>
          <cell r="B142" t="str">
            <v>チャイルド・ガーデン保育園</v>
          </cell>
          <cell r="C142">
            <v>0</v>
          </cell>
          <cell r="D142">
            <v>1258500</v>
          </cell>
          <cell r="E142">
            <v>2058000</v>
          </cell>
          <cell r="F142">
            <v>0</v>
          </cell>
          <cell r="G142">
            <v>794000</v>
          </cell>
          <cell r="H142">
            <v>0</v>
          </cell>
          <cell r="I142">
            <v>4110500</v>
          </cell>
          <cell r="J142">
            <v>0</v>
          </cell>
          <cell r="K142">
            <v>629250</v>
          </cell>
          <cell r="L142">
            <v>1029000</v>
          </cell>
          <cell r="M142">
            <v>0</v>
          </cell>
          <cell r="N142">
            <v>397000</v>
          </cell>
          <cell r="O142">
            <v>0</v>
          </cell>
          <cell r="P142">
            <v>2055250</v>
          </cell>
        </row>
        <row r="143">
          <cell r="A143">
            <v>30</v>
          </cell>
          <cell r="B143" t="str">
            <v>明徳土気保育園</v>
          </cell>
          <cell r="C143">
            <v>0</v>
          </cell>
          <cell r="D143">
            <v>1258500</v>
          </cell>
          <cell r="E143">
            <v>2058000</v>
          </cell>
          <cell r="F143">
            <v>233500</v>
          </cell>
          <cell r="G143">
            <v>794000</v>
          </cell>
          <cell r="H143">
            <v>2352000</v>
          </cell>
          <cell r="I143">
            <v>6696000</v>
          </cell>
          <cell r="J143">
            <v>0</v>
          </cell>
          <cell r="K143">
            <v>629250</v>
          </cell>
          <cell r="L143">
            <v>1029000</v>
          </cell>
          <cell r="M143">
            <v>116750</v>
          </cell>
          <cell r="N143">
            <v>397000</v>
          </cell>
          <cell r="O143">
            <v>1176000</v>
          </cell>
          <cell r="P143">
            <v>3348000</v>
          </cell>
        </row>
        <row r="144">
          <cell r="A144">
            <v>31</v>
          </cell>
          <cell r="B144" t="str">
            <v>グレース保育園</v>
          </cell>
          <cell r="C144">
            <v>0</v>
          </cell>
          <cell r="D144">
            <v>1258500</v>
          </cell>
          <cell r="E144">
            <v>2058000</v>
          </cell>
          <cell r="F144">
            <v>0</v>
          </cell>
          <cell r="G144">
            <v>794000</v>
          </cell>
          <cell r="H144">
            <v>1176000</v>
          </cell>
          <cell r="I144">
            <v>5286500</v>
          </cell>
          <cell r="J144">
            <v>0</v>
          </cell>
          <cell r="K144">
            <v>629250</v>
          </cell>
          <cell r="L144">
            <v>1029000</v>
          </cell>
          <cell r="M144">
            <v>0</v>
          </cell>
          <cell r="N144">
            <v>397000</v>
          </cell>
          <cell r="O144">
            <v>588000</v>
          </cell>
          <cell r="P144">
            <v>2643250</v>
          </cell>
        </row>
        <row r="145">
          <cell r="A145">
            <v>32</v>
          </cell>
          <cell r="B145" t="str">
            <v>みらい保育園</v>
          </cell>
          <cell r="C145">
            <v>0</v>
          </cell>
          <cell r="D145">
            <v>1258500</v>
          </cell>
          <cell r="E145">
            <v>2058000</v>
          </cell>
          <cell r="F145">
            <v>0</v>
          </cell>
          <cell r="G145">
            <v>794000</v>
          </cell>
          <cell r="H145">
            <v>1176000</v>
          </cell>
          <cell r="I145">
            <v>5286500</v>
          </cell>
          <cell r="J145">
            <v>0</v>
          </cell>
          <cell r="K145">
            <v>629250</v>
          </cell>
          <cell r="L145">
            <v>1029000</v>
          </cell>
          <cell r="M145">
            <v>0</v>
          </cell>
          <cell r="N145">
            <v>397000</v>
          </cell>
          <cell r="O145">
            <v>588000</v>
          </cell>
          <cell r="P145">
            <v>2643250</v>
          </cell>
        </row>
        <row r="146">
          <cell r="A146">
            <v>33</v>
          </cell>
          <cell r="B146" t="str">
            <v>かまとり保育園</v>
          </cell>
          <cell r="C146">
            <v>0</v>
          </cell>
          <cell r="D146">
            <v>1258500</v>
          </cell>
          <cell r="E146">
            <v>2058000</v>
          </cell>
          <cell r="F146">
            <v>0</v>
          </cell>
          <cell r="G146">
            <v>794000</v>
          </cell>
          <cell r="H146">
            <v>1176000</v>
          </cell>
          <cell r="I146">
            <v>5286500</v>
          </cell>
          <cell r="J146">
            <v>0</v>
          </cell>
          <cell r="K146">
            <v>629250</v>
          </cell>
          <cell r="L146">
            <v>1029000</v>
          </cell>
          <cell r="M146">
            <v>0</v>
          </cell>
          <cell r="N146">
            <v>397000</v>
          </cell>
          <cell r="O146">
            <v>588000</v>
          </cell>
          <cell r="P146">
            <v>2643250</v>
          </cell>
        </row>
        <row r="147">
          <cell r="A147">
            <v>34</v>
          </cell>
          <cell r="B147" t="str">
            <v>植草弁天保育園</v>
          </cell>
          <cell r="C147">
            <v>467500</v>
          </cell>
          <cell r="D147">
            <v>1258500</v>
          </cell>
          <cell r="E147">
            <v>2058000</v>
          </cell>
          <cell r="F147">
            <v>233500</v>
          </cell>
          <cell r="G147">
            <v>794000</v>
          </cell>
          <cell r="H147">
            <v>0</v>
          </cell>
          <cell r="I147">
            <v>4811500</v>
          </cell>
          <cell r="J147">
            <v>233750</v>
          </cell>
          <cell r="K147">
            <v>629250</v>
          </cell>
          <cell r="L147">
            <v>1029000</v>
          </cell>
          <cell r="M147">
            <v>116750</v>
          </cell>
          <cell r="N147">
            <v>397000</v>
          </cell>
          <cell r="O147">
            <v>0</v>
          </cell>
          <cell r="P147">
            <v>2405750</v>
          </cell>
        </row>
        <row r="148">
          <cell r="A148">
            <v>35</v>
          </cell>
          <cell r="B148" t="str">
            <v>ひなたぼっこ保育園</v>
          </cell>
          <cell r="C148">
            <v>0</v>
          </cell>
          <cell r="D148">
            <v>1258500</v>
          </cell>
          <cell r="E148">
            <v>2058000</v>
          </cell>
          <cell r="F148">
            <v>233500</v>
          </cell>
          <cell r="G148">
            <v>794000</v>
          </cell>
          <cell r="H148">
            <v>0</v>
          </cell>
          <cell r="I148">
            <v>4344000</v>
          </cell>
          <cell r="J148">
            <v>0</v>
          </cell>
          <cell r="K148">
            <v>629250</v>
          </cell>
          <cell r="L148">
            <v>1029000</v>
          </cell>
          <cell r="M148">
            <v>116750</v>
          </cell>
          <cell r="N148">
            <v>397000</v>
          </cell>
          <cell r="O148">
            <v>0</v>
          </cell>
          <cell r="P148">
            <v>2172000</v>
          </cell>
        </row>
        <row r="149">
          <cell r="A149">
            <v>36</v>
          </cell>
          <cell r="B149" t="str">
            <v>はまかぜ保育園</v>
          </cell>
          <cell r="C149">
            <v>0</v>
          </cell>
          <cell r="D149">
            <v>1258500</v>
          </cell>
          <cell r="E149">
            <v>2058000</v>
          </cell>
          <cell r="F149">
            <v>233500</v>
          </cell>
          <cell r="G149">
            <v>794000</v>
          </cell>
          <cell r="H149">
            <v>0</v>
          </cell>
          <cell r="I149">
            <v>4344000</v>
          </cell>
          <cell r="J149">
            <v>0</v>
          </cell>
          <cell r="K149">
            <v>629250</v>
          </cell>
          <cell r="L149">
            <v>1029000</v>
          </cell>
          <cell r="M149">
            <v>116750</v>
          </cell>
          <cell r="N149">
            <v>397000</v>
          </cell>
          <cell r="O149">
            <v>0</v>
          </cell>
          <cell r="P149">
            <v>2172000</v>
          </cell>
        </row>
        <row r="150">
          <cell r="A150">
            <v>37</v>
          </cell>
          <cell r="B150" t="str">
            <v>いなほ保育園</v>
          </cell>
          <cell r="C150">
            <v>0</v>
          </cell>
          <cell r="D150">
            <v>1258500</v>
          </cell>
          <cell r="E150">
            <v>2058000</v>
          </cell>
          <cell r="F150">
            <v>233500</v>
          </cell>
          <cell r="G150">
            <v>794000</v>
          </cell>
          <cell r="H150">
            <v>0</v>
          </cell>
          <cell r="I150">
            <v>4344000</v>
          </cell>
          <cell r="J150">
            <v>0</v>
          </cell>
          <cell r="K150">
            <v>629250</v>
          </cell>
          <cell r="L150">
            <v>1029000</v>
          </cell>
          <cell r="M150">
            <v>116750</v>
          </cell>
          <cell r="N150">
            <v>397000</v>
          </cell>
          <cell r="O150">
            <v>0</v>
          </cell>
          <cell r="P150">
            <v>2172000</v>
          </cell>
        </row>
        <row r="151">
          <cell r="A151">
            <v>38</v>
          </cell>
          <cell r="B151" t="str">
            <v>キッズマーム保育園</v>
          </cell>
          <cell r="C151">
            <v>0</v>
          </cell>
          <cell r="D151">
            <v>1258500</v>
          </cell>
          <cell r="E151">
            <v>2058000</v>
          </cell>
          <cell r="F151">
            <v>0</v>
          </cell>
          <cell r="G151">
            <v>794000</v>
          </cell>
          <cell r="H151">
            <v>1176000</v>
          </cell>
          <cell r="I151">
            <v>5286500</v>
          </cell>
          <cell r="J151">
            <v>0</v>
          </cell>
          <cell r="K151">
            <v>629250</v>
          </cell>
          <cell r="L151">
            <v>1029000</v>
          </cell>
          <cell r="M151">
            <v>0</v>
          </cell>
          <cell r="N151">
            <v>397000</v>
          </cell>
          <cell r="O151">
            <v>588000</v>
          </cell>
          <cell r="P151">
            <v>2643250</v>
          </cell>
        </row>
        <row r="152">
          <cell r="A152">
            <v>39</v>
          </cell>
          <cell r="B152" t="str">
            <v>アスク海浜幕張保育園</v>
          </cell>
          <cell r="C152">
            <v>0</v>
          </cell>
          <cell r="D152">
            <v>1258500</v>
          </cell>
          <cell r="E152">
            <v>2058000</v>
          </cell>
          <cell r="F152">
            <v>233500</v>
          </cell>
          <cell r="G152">
            <v>0</v>
          </cell>
          <cell r="H152">
            <v>0</v>
          </cell>
          <cell r="I152">
            <v>3550000</v>
          </cell>
          <cell r="J152">
            <v>0</v>
          </cell>
          <cell r="K152">
            <v>629250</v>
          </cell>
          <cell r="L152">
            <v>1029000</v>
          </cell>
          <cell r="M152">
            <v>116750</v>
          </cell>
          <cell r="N152">
            <v>0</v>
          </cell>
          <cell r="O152">
            <v>0</v>
          </cell>
          <cell r="P152">
            <v>1775000</v>
          </cell>
        </row>
        <row r="153">
          <cell r="A153">
            <v>40</v>
          </cell>
          <cell r="B153" t="str">
            <v>明徳浜野駅保育園</v>
          </cell>
          <cell r="C153">
            <v>0</v>
          </cell>
          <cell r="D153">
            <v>1258500</v>
          </cell>
          <cell r="E153">
            <v>2058000</v>
          </cell>
          <cell r="F153">
            <v>0</v>
          </cell>
          <cell r="G153">
            <v>794000</v>
          </cell>
          <cell r="H153">
            <v>0</v>
          </cell>
          <cell r="I153">
            <v>4110500</v>
          </cell>
          <cell r="J153">
            <v>0</v>
          </cell>
          <cell r="K153">
            <v>629250</v>
          </cell>
          <cell r="L153">
            <v>1029000</v>
          </cell>
          <cell r="M153">
            <v>0</v>
          </cell>
          <cell r="N153">
            <v>397000</v>
          </cell>
          <cell r="O153">
            <v>0</v>
          </cell>
          <cell r="P153">
            <v>2055250</v>
          </cell>
        </row>
        <row r="154">
          <cell r="A154">
            <v>41</v>
          </cell>
          <cell r="B154" t="str">
            <v>幕張いもっこ保育園</v>
          </cell>
          <cell r="C154">
            <v>0</v>
          </cell>
          <cell r="D154">
            <v>1258500</v>
          </cell>
          <cell r="E154">
            <v>2058000</v>
          </cell>
          <cell r="F154">
            <v>233500</v>
          </cell>
          <cell r="G154">
            <v>561000</v>
          </cell>
          <cell r="H154">
            <v>0</v>
          </cell>
          <cell r="I154">
            <v>4111000</v>
          </cell>
          <cell r="J154">
            <v>0</v>
          </cell>
          <cell r="K154">
            <v>629250</v>
          </cell>
          <cell r="L154">
            <v>1029000</v>
          </cell>
          <cell r="M154">
            <v>116750</v>
          </cell>
          <cell r="N154">
            <v>280500</v>
          </cell>
          <cell r="O154">
            <v>0</v>
          </cell>
          <cell r="P154">
            <v>2055500</v>
          </cell>
        </row>
        <row r="155">
          <cell r="A155">
            <v>42</v>
          </cell>
          <cell r="B155" t="str">
            <v>稲毛すきっぷ保育園</v>
          </cell>
          <cell r="C155">
            <v>0</v>
          </cell>
          <cell r="D155">
            <v>1258500</v>
          </cell>
          <cell r="E155">
            <v>2058000</v>
          </cell>
          <cell r="F155">
            <v>233500</v>
          </cell>
          <cell r="G155">
            <v>0</v>
          </cell>
          <cell r="H155">
            <v>0</v>
          </cell>
          <cell r="I155">
            <v>3550000</v>
          </cell>
          <cell r="J155">
            <v>0</v>
          </cell>
          <cell r="K155">
            <v>629250</v>
          </cell>
          <cell r="L155">
            <v>1029000</v>
          </cell>
          <cell r="M155">
            <v>116750</v>
          </cell>
          <cell r="N155">
            <v>0</v>
          </cell>
          <cell r="O155">
            <v>0</v>
          </cell>
          <cell r="P155">
            <v>1775000</v>
          </cell>
        </row>
        <row r="156">
          <cell r="A156">
            <v>43</v>
          </cell>
          <cell r="B156" t="str">
            <v>千葉聖心保育園</v>
          </cell>
          <cell r="C156">
            <v>467500</v>
          </cell>
          <cell r="D156">
            <v>1258500</v>
          </cell>
          <cell r="E156">
            <v>2058000</v>
          </cell>
          <cell r="F156">
            <v>0</v>
          </cell>
          <cell r="G156">
            <v>0</v>
          </cell>
          <cell r="H156">
            <v>0</v>
          </cell>
          <cell r="I156">
            <v>3784000</v>
          </cell>
          <cell r="J156">
            <v>233750</v>
          </cell>
          <cell r="K156">
            <v>629250</v>
          </cell>
          <cell r="L156">
            <v>1029000</v>
          </cell>
          <cell r="M156">
            <v>0</v>
          </cell>
          <cell r="N156">
            <v>0</v>
          </cell>
          <cell r="O156">
            <v>0</v>
          </cell>
          <cell r="P156">
            <v>1892000</v>
          </cell>
        </row>
        <row r="157">
          <cell r="A157">
            <v>44</v>
          </cell>
          <cell r="B157" t="str">
            <v>真生保育園</v>
          </cell>
          <cell r="C157">
            <v>0</v>
          </cell>
          <cell r="D157">
            <v>1258500</v>
          </cell>
          <cell r="E157">
            <v>2058000</v>
          </cell>
          <cell r="F157">
            <v>233500</v>
          </cell>
          <cell r="G157">
            <v>794000</v>
          </cell>
          <cell r="H157">
            <v>0</v>
          </cell>
          <cell r="I157">
            <v>4344000</v>
          </cell>
          <cell r="J157">
            <v>0</v>
          </cell>
          <cell r="K157">
            <v>629250</v>
          </cell>
          <cell r="L157">
            <v>1029000</v>
          </cell>
          <cell r="M157">
            <v>116750</v>
          </cell>
          <cell r="N157">
            <v>397000</v>
          </cell>
          <cell r="O157">
            <v>0</v>
          </cell>
          <cell r="P157">
            <v>2172000</v>
          </cell>
        </row>
        <row r="158">
          <cell r="A158">
            <v>45</v>
          </cell>
          <cell r="B158" t="str">
            <v>アップルナースリー検見川浜保育園</v>
          </cell>
          <cell r="C158">
            <v>0</v>
          </cell>
          <cell r="D158">
            <v>1258500</v>
          </cell>
          <cell r="E158">
            <v>2058000</v>
          </cell>
          <cell r="F158">
            <v>233500</v>
          </cell>
          <cell r="G158">
            <v>794000</v>
          </cell>
          <cell r="H158">
            <v>0</v>
          </cell>
          <cell r="I158">
            <v>4344000</v>
          </cell>
          <cell r="J158">
            <v>0</v>
          </cell>
          <cell r="K158">
            <v>629250</v>
          </cell>
          <cell r="L158">
            <v>1029000</v>
          </cell>
          <cell r="M158">
            <v>116750</v>
          </cell>
          <cell r="N158">
            <v>397000</v>
          </cell>
          <cell r="O158">
            <v>0</v>
          </cell>
          <cell r="P158">
            <v>2172000</v>
          </cell>
        </row>
        <row r="159">
          <cell r="A159">
            <v>46</v>
          </cell>
        </row>
        <row r="160">
          <cell r="A160">
            <v>47</v>
          </cell>
        </row>
        <row r="161">
          <cell r="A161">
            <v>48</v>
          </cell>
        </row>
        <row r="162">
          <cell r="A162">
            <v>49</v>
          </cell>
        </row>
        <row r="163">
          <cell r="A163">
            <v>50</v>
          </cell>
        </row>
        <row r="164">
          <cell r="B164" t="str">
            <v>この行は使わないこと</v>
          </cell>
        </row>
        <row r="165">
          <cell r="B165" t="str">
            <v>計</v>
          </cell>
          <cell r="C165">
            <v>2337500</v>
          </cell>
          <cell r="D165">
            <v>56632500</v>
          </cell>
          <cell r="E165">
            <v>92610000</v>
          </cell>
          <cell r="F165">
            <v>7238500</v>
          </cell>
          <cell r="G165">
            <v>32664500</v>
          </cell>
          <cell r="H165">
            <v>30576000</v>
          </cell>
          <cell r="I165">
            <v>222059000</v>
          </cell>
          <cell r="J165">
            <v>1168750</v>
          </cell>
          <cell r="K165">
            <v>28316250</v>
          </cell>
          <cell r="L165">
            <v>46305000</v>
          </cell>
          <cell r="M165">
            <v>3619250</v>
          </cell>
          <cell r="N165">
            <v>16332250</v>
          </cell>
          <cell r="O165">
            <v>15288000</v>
          </cell>
          <cell r="P165">
            <v>111029500</v>
          </cell>
        </row>
        <row r="166">
          <cell r="B166">
            <v>23</v>
          </cell>
          <cell r="C166" t="str">
            <v>民間保育園保育士等配置基準改善事業補助金差額請求分一覧</v>
          </cell>
        </row>
        <row r="167">
          <cell r="B167" t="str">
            <v xml:space="preserve">保育園名 </v>
          </cell>
          <cell r="C167" t="str">
            <v>第１・２・３四半期既交付額</v>
          </cell>
          <cell r="D167" t="str">
            <v>　　　　　　　　　　　　　　　差額請求</v>
          </cell>
          <cell r="E167" t="str">
            <v>　　　　　　　　　　　　　　　差額請求</v>
          </cell>
          <cell r="F167" t="str">
            <v>　　　　　　　　　　　　　　　差額請求</v>
          </cell>
          <cell r="G167" t="str">
            <v>　　　　　　　　　　　　　　　差額請求</v>
          </cell>
          <cell r="J167" t="str">
            <v>　　　　　　　　　　　　　　　差額請求</v>
          </cell>
        </row>
        <row r="168">
          <cell r="C168" t="str">
            <v>乳児保育</v>
          </cell>
          <cell r="D168" t="str">
            <v>予備保育士</v>
          </cell>
          <cell r="E168" t="str">
            <v>３未保育士</v>
          </cell>
          <cell r="F168" t="str">
            <v>産休明け</v>
          </cell>
          <cell r="G168" t="str">
            <v>調理員等</v>
          </cell>
          <cell r="H168" t="str">
            <v>障害児</v>
          </cell>
          <cell r="I168" t="str">
            <v>合計</v>
          </cell>
          <cell r="J168" t="str">
            <v>乳児保育</v>
          </cell>
          <cell r="K168" t="str">
            <v>予備保育士</v>
          </cell>
          <cell r="L168" t="str">
            <v>３未保育士</v>
          </cell>
          <cell r="M168" t="str">
            <v>産休明け</v>
          </cell>
          <cell r="N168" t="str">
            <v>調理員等</v>
          </cell>
          <cell r="O168" t="str">
            <v>障害児</v>
          </cell>
          <cell r="P168" t="str">
            <v>合計</v>
          </cell>
        </row>
        <row r="169">
          <cell r="A169">
            <v>1</v>
          </cell>
          <cell r="B169" t="str">
            <v>院内保育園</v>
          </cell>
          <cell r="C169">
            <v>0</v>
          </cell>
          <cell r="D169">
            <v>1887750</v>
          </cell>
          <cell r="E169">
            <v>3087000</v>
          </cell>
          <cell r="F169">
            <v>0</v>
          </cell>
          <cell r="G169">
            <v>1126500</v>
          </cell>
          <cell r="H169">
            <v>0</v>
          </cell>
          <cell r="I169">
            <v>6101250</v>
          </cell>
          <cell r="J169">
            <v>935000</v>
          </cell>
          <cell r="K169">
            <v>684250</v>
          </cell>
          <cell r="L169">
            <v>72000</v>
          </cell>
          <cell r="M169">
            <v>0</v>
          </cell>
          <cell r="N169">
            <v>461500</v>
          </cell>
          <cell r="O169">
            <v>0</v>
          </cell>
          <cell r="P169">
            <v>2152750</v>
          </cell>
        </row>
        <row r="170">
          <cell r="A170">
            <v>2</v>
          </cell>
          <cell r="B170" t="str">
            <v>旭ケ丘保育園</v>
          </cell>
          <cell r="C170">
            <v>0</v>
          </cell>
          <cell r="D170">
            <v>1887750</v>
          </cell>
          <cell r="E170">
            <v>3087000</v>
          </cell>
          <cell r="F170">
            <v>350250</v>
          </cell>
          <cell r="G170">
            <v>1191000</v>
          </cell>
          <cell r="H170">
            <v>1764000</v>
          </cell>
          <cell r="I170">
            <v>8280000</v>
          </cell>
          <cell r="J170">
            <v>0</v>
          </cell>
          <cell r="K170">
            <v>684250</v>
          </cell>
          <cell r="L170">
            <v>1125000</v>
          </cell>
          <cell r="M170">
            <v>116750</v>
          </cell>
          <cell r="N170">
            <v>397000</v>
          </cell>
          <cell r="O170">
            <v>588000</v>
          </cell>
          <cell r="P170">
            <v>2911000</v>
          </cell>
        </row>
        <row r="171">
          <cell r="A171">
            <v>3</v>
          </cell>
          <cell r="B171" t="str">
            <v>稲毛保育園</v>
          </cell>
          <cell r="C171">
            <v>0</v>
          </cell>
          <cell r="D171">
            <v>1887750</v>
          </cell>
          <cell r="E171">
            <v>3087000</v>
          </cell>
          <cell r="F171">
            <v>0</v>
          </cell>
          <cell r="G171">
            <v>1191000</v>
          </cell>
          <cell r="H171">
            <v>1764000</v>
          </cell>
          <cell r="I171">
            <v>7929750</v>
          </cell>
          <cell r="J171">
            <v>0</v>
          </cell>
          <cell r="K171">
            <v>469250</v>
          </cell>
          <cell r="L171">
            <v>423000</v>
          </cell>
          <cell r="M171">
            <v>0</v>
          </cell>
          <cell r="N171">
            <v>397000</v>
          </cell>
          <cell r="O171">
            <v>588000</v>
          </cell>
          <cell r="P171">
            <v>1877250</v>
          </cell>
        </row>
        <row r="172">
          <cell r="A172">
            <v>4</v>
          </cell>
          <cell r="B172" t="str">
            <v>みどり学園附属保育園</v>
          </cell>
          <cell r="C172">
            <v>0</v>
          </cell>
          <cell r="D172">
            <v>1887750</v>
          </cell>
          <cell r="E172">
            <v>3087000</v>
          </cell>
          <cell r="F172">
            <v>0</v>
          </cell>
          <cell r="G172">
            <v>1191000</v>
          </cell>
          <cell r="H172">
            <v>0</v>
          </cell>
          <cell r="I172">
            <v>6165750</v>
          </cell>
          <cell r="J172">
            <v>0</v>
          </cell>
          <cell r="K172">
            <v>684250</v>
          </cell>
          <cell r="L172">
            <v>1125000</v>
          </cell>
          <cell r="M172">
            <v>467000</v>
          </cell>
          <cell r="N172">
            <v>397000</v>
          </cell>
          <cell r="O172">
            <v>0</v>
          </cell>
          <cell r="P172">
            <v>2673250</v>
          </cell>
        </row>
        <row r="173">
          <cell r="A173">
            <v>5</v>
          </cell>
          <cell r="B173" t="str">
            <v>ちどり保育園</v>
          </cell>
          <cell r="C173">
            <v>0</v>
          </cell>
          <cell r="D173">
            <v>1887750</v>
          </cell>
          <cell r="E173">
            <v>3087000</v>
          </cell>
          <cell r="F173">
            <v>350250</v>
          </cell>
          <cell r="G173">
            <v>1188000</v>
          </cell>
          <cell r="H173">
            <v>0</v>
          </cell>
          <cell r="I173">
            <v>6513000</v>
          </cell>
          <cell r="J173">
            <v>1870000</v>
          </cell>
          <cell r="K173">
            <v>684250</v>
          </cell>
          <cell r="L173">
            <v>1125000</v>
          </cell>
          <cell r="M173">
            <v>116750</v>
          </cell>
          <cell r="N173">
            <v>400000</v>
          </cell>
          <cell r="O173">
            <v>2352000</v>
          </cell>
          <cell r="P173">
            <v>6548000</v>
          </cell>
        </row>
        <row r="174">
          <cell r="A174">
            <v>6</v>
          </cell>
          <cell r="B174" t="str">
            <v>今井保育園</v>
          </cell>
          <cell r="C174">
            <v>701250</v>
          </cell>
          <cell r="D174">
            <v>1887750</v>
          </cell>
          <cell r="E174">
            <v>3087000</v>
          </cell>
          <cell r="F174">
            <v>350250</v>
          </cell>
          <cell r="G174">
            <v>1191000</v>
          </cell>
          <cell r="H174">
            <v>1764000</v>
          </cell>
          <cell r="I174">
            <v>8981250</v>
          </cell>
          <cell r="J174">
            <v>233750</v>
          </cell>
          <cell r="K174">
            <v>684250</v>
          </cell>
          <cell r="L174">
            <v>1125000</v>
          </cell>
          <cell r="M174">
            <v>116750</v>
          </cell>
          <cell r="N174">
            <v>397000</v>
          </cell>
          <cell r="O174">
            <v>588000</v>
          </cell>
          <cell r="P174">
            <v>3144750</v>
          </cell>
        </row>
        <row r="175">
          <cell r="A175">
            <v>7</v>
          </cell>
          <cell r="B175" t="str">
            <v>若竹保育園</v>
          </cell>
          <cell r="C175">
            <v>0</v>
          </cell>
          <cell r="D175">
            <v>1887750</v>
          </cell>
          <cell r="E175">
            <v>3087000</v>
          </cell>
          <cell r="F175">
            <v>350250</v>
          </cell>
          <cell r="G175">
            <v>1191000</v>
          </cell>
          <cell r="H175">
            <v>1764000</v>
          </cell>
          <cell r="I175">
            <v>8280000</v>
          </cell>
          <cell r="J175">
            <v>935000</v>
          </cell>
          <cell r="K175">
            <v>684250</v>
          </cell>
          <cell r="L175">
            <v>1125000</v>
          </cell>
          <cell r="M175">
            <v>116750</v>
          </cell>
          <cell r="N175">
            <v>397000</v>
          </cell>
          <cell r="O175">
            <v>588000</v>
          </cell>
          <cell r="P175">
            <v>3846000</v>
          </cell>
        </row>
        <row r="176">
          <cell r="A176">
            <v>8</v>
          </cell>
          <cell r="B176" t="str">
            <v>千葉寺保育園</v>
          </cell>
          <cell r="C176">
            <v>0</v>
          </cell>
          <cell r="D176">
            <v>1887750</v>
          </cell>
          <cell r="E176">
            <v>3087000</v>
          </cell>
          <cell r="F176">
            <v>0</v>
          </cell>
          <cell r="G176">
            <v>1191000</v>
          </cell>
          <cell r="H176">
            <v>1764000</v>
          </cell>
          <cell r="I176">
            <v>7929750</v>
          </cell>
          <cell r="J176">
            <v>935000</v>
          </cell>
          <cell r="K176">
            <v>684250</v>
          </cell>
          <cell r="L176">
            <v>1125000</v>
          </cell>
          <cell r="M176">
            <v>467000</v>
          </cell>
          <cell r="N176">
            <v>397000</v>
          </cell>
          <cell r="O176">
            <v>588000</v>
          </cell>
          <cell r="P176">
            <v>4196250</v>
          </cell>
        </row>
        <row r="177">
          <cell r="A177">
            <v>9</v>
          </cell>
          <cell r="B177" t="str">
            <v>慈光保育園</v>
          </cell>
          <cell r="C177">
            <v>0</v>
          </cell>
          <cell r="D177">
            <v>1887750</v>
          </cell>
          <cell r="E177">
            <v>3087000</v>
          </cell>
          <cell r="F177">
            <v>350250</v>
          </cell>
          <cell r="G177">
            <v>1191000</v>
          </cell>
          <cell r="H177">
            <v>1764000</v>
          </cell>
          <cell r="I177">
            <v>8280000</v>
          </cell>
          <cell r="J177">
            <v>0</v>
          </cell>
          <cell r="K177">
            <v>684250</v>
          </cell>
          <cell r="L177">
            <v>1125000</v>
          </cell>
          <cell r="M177">
            <v>116750</v>
          </cell>
          <cell r="N177">
            <v>-297000</v>
          </cell>
          <cell r="O177">
            <v>588000</v>
          </cell>
          <cell r="P177">
            <v>2217000</v>
          </cell>
        </row>
        <row r="178">
          <cell r="A178">
            <v>10</v>
          </cell>
          <cell r="B178" t="str">
            <v>若梅保育園</v>
          </cell>
          <cell r="C178">
            <v>0</v>
          </cell>
          <cell r="D178">
            <v>1887750</v>
          </cell>
          <cell r="E178">
            <v>3087000</v>
          </cell>
          <cell r="F178">
            <v>350250</v>
          </cell>
          <cell r="G178">
            <v>1191000</v>
          </cell>
          <cell r="H178">
            <v>1764000</v>
          </cell>
          <cell r="I178">
            <v>8280000</v>
          </cell>
          <cell r="J178">
            <v>0</v>
          </cell>
          <cell r="K178">
            <v>684250</v>
          </cell>
          <cell r="L178">
            <v>1125000</v>
          </cell>
          <cell r="M178">
            <v>116750</v>
          </cell>
          <cell r="N178">
            <v>397000</v>
          </cell>
          <cell r="O178">
            <v>588000</v>
          </cell>
          <cell r="P178">
            <v>2911000</v>
          </cell>
        </row>
        <row r="179">
          <cell r="A179">
            <v>11</v>
          </cell>
          <cell r="B179" t="str">
            <v>チューリップ保育園</v>
          </cell>
          <cell r="C179">
            <v>0</v>
          </cell>
          <cell r="D179">
            <v>1887750</v>
          </cell>
          <cell r="E179">
            <v>3087000</v>
          </cell>
          <cell r="F179">
            <v>0</v>
          </cell>
          <cell r="G179">
            <v>807750</v>
          </cell>
          <cell r="H179">
            <v>1764000</v>
          </cell>
          <cell r="I179">
            <v>7546500</v>
          </cell>
          <cell r="J179">
            <v>935000</v>
          </cell>
          <cell r="K179">
            <v>684250</v>
          </cell>
          <cell r="L179">
            <v>1125000</v>
          </cell>
          <cell r="M179">
            <v>467000</v>
          </cell>
          <cell r="N179">
            <v>147250</v>
          </cell>
          <cell r="O179">
            <v>588000</v>
          </cell>
          <cell r="P179">
            <v>3946500</v>
          </cell>
        </row>
        <row r="180">
          <cell r="A180">
            <v>12</v>
          </cell>
          <cell r="B180" t="str">
            <v>幕張海浜保育園</v>
          </cell>
          <cell r="C180">
            <v>0</v>
          </cell>
          <cell r="D180">
            <v>1887750</v>
          </cell>
          <cell r="E180">
            <v>3087000</v>
          </cell>
          <cell r="F180">
            <v>350250</v>
          </cell>
          <cell r="G180">
            <v>1191000</v>
          </cell>
          <cell r="H180">
            <v>0</v>
          </cell>
          <cell r="I180">
            <v>6516000</v>
          </cell>
          <cell r="J180">
            <v>0</v>
          </cell>
          <cell r="K180">
            <v>684250</v>
          </cell>
          <cell r="L180">
            <v>1125000</v>
          </cell>
          <cell r="M180">
            <v>116750</v>
          </cell>
          <cell r="N180">
            <v>397000</v>
          </cell>
          <cell r="O180">
            <v>2352000</v>
          </cell>
          <cell r="P180">
            <v>4675000</v>
          </cell>
        </row>
        <row r="181">
          <cell r="A181">
            <v>13</v>
          </cell>
          <cell r="B181" t="str">
            <v>みつわ台保育園</v>
          </cell>
          <cell r="C181">
            <v>0</v>
          </cell>
          <cell r="D181">
            <v>1887750</v>
          </cell>
          <cell r="E181">
            <v>3087000</v>
          </cell>
          <cell r="F181">
            <v>350250</v>
          </cell>
          <cell r="G181">
            <v>1191000</v>
          </cell>
          <cell r="H181">
            <v>5292000</v>
          </cell>
          <cell r="I181">
            <v>11808000</v>
          </cell>
          <cell r="J181">
            <v>0</v>
          </cell>
          <cell r="K181">
            <v>684250</v>
          </cell>
          <cell r="L181">
            <v>1125000</v>
          </cell>
          <cell r="M181">
            <v>116750</v>
          </cell>
          <cell r="N181">
            <v>397000</v>
          </cell>
          <cell r="O181">
            <v>-588000</v>
          </cell>
          <cell r="P181">
            <v>1735000</v>
          </cell>
        </row>
        <row r="182">
          <cell r="A182">
            <v>14</v>
          </cell>
          <cell r="B182" t="str">
            <v>まどか保育園</v>
          </cell>
          <cell r="C182">
            <v>0</v>
          </cell>
          <cell r="D182">
            <v>1887750</v>
          </cell>
          <cell r="E182">
            <v>3087000</v>
          </cell>
          <cell r="F182">
            <v>350250</v>
          </cell>
          <cell r="G182">
            <v>1191000</v>
          </cell>
          <cell r="H182">
            <v>0</v>
          </cell>
          <cell r="I182">
            <v>6516000</v>
          </cell>
          <cell r="J182">
            <v>935000</v>
          </cell>
          <cell r="K182">
            <v>684250</v>
          </cell>
          <cell r="L182">
            <v>1125000</v>
          </cell>
          <cell r="M182">
            <v>116750</v>
          </cell>
          <cell r="N182">
            <v>265000</v>
          </cell>
          <cell r="O182">
            <v>0</v>
          </cell>
          <cell r="P182">
            <v>3126000</v>
          </cell>
        </row>
        <row r="183">
          <cell r="A183">
            <v>15</v>
          </cell>
          <cell r="B183" t="str">
            <v>わかくさ保育園</v>
          </cell>
          <cell r="C183">
            <v>0</v>
          </cell>
          <cell r="D183">
            <v>1887750</v>
          </cell>
          <cell r="E183">
            <v>3087000</v>
          </cell>
          <cell r="F183">
            <v>350250</v>
          </cell>
          <cell r="G183">
            <v>1191000</v>
          </cell>
          <cell r="H183">
            <v>0</v>
          </cell>
          <cell r="I183">
            <v>6516000</v>
          </cell>
          <cell r="J183">
            <v>0</v>
          </cell>
          <cell r="K183">
            <v>684250</v>
          </cell>
          <cell r="L183">
            <v>423000</v>
          </cell>
          <cell r="M183">
            <v>116750</v>
          </cell>
          <cell r="N183">
            <v>-43000</v>
          </cell>
          <cell r="O183">
            <v>0</v>
          </cell>
          <cell r="P183">
            <v>1181000</v>
          </cell>
        </row>
        <row r="184">
          <cell r="A184">
            <v>16</v>
          </cell>
          <cell r="B184" t="str">
            <v>たいよう保育園</v>
          </cell>
          <cell r="C184">
            <v>0</v>
          </cell>
          <cell r="D184">
            <v>1887750</v>
          </cell>
          <cell r="E184">
            <v>3087000</v>
          </cell>
          <cell r="F184">
            <v>350250</v>
          </cell>
          <cell r="G184">
            <v>1191000</v>
          </cell>
          <cell r="H184">
            <v>0</v>
          </cell>
          <cell r="I184">
            <v>6516000</v>
          </cell>
          <cell r="J184">
            <v>935000</v>
          </cell>
          <cell r="K184">
            <v>684250</v>
          </cell>
          <cell r="L184">
            <v>1125000</v>
          </cell>
          <cell r="M184">
            <v>116750</v>
          </cell>
          <cell r="N184">
            <v>397000</v>
          </cell>
          <cell r="O184">
            <v>0</v>
          </cell>
          <cell r="P184">
            <v>3258000</v>
          </cell>
        </row>
        <row r="185">
          <cell r="A185">
            <v>17</v>
          </cell>
          <cell r="B185" t="str">
            <v>松ケ丘保育園</v>
          </cell>
          <cell r="C185">
            <v>0</v>
          </cell>
          <cell r="D185">
            <v>1887750</v>
          </cell>
          <cell r="E185">
            <v>3087000</v>
          </cell>
          <cell r="F185">
            <v>350250</v>
          </cell>
          <cell r="G185">
            <v>966000</v>
          </cell>
          <cell r="H185">
            <v>1764000</v>
          </cell>
          <cell r="I185">
            <v>8055000</v>
          </cell>
          <cell r="J185">
            <v>0</v>
          </cell>
          <cell r="K185">
            <v>684250</v>
          </cell>
          <cell r="L185">
            <v>1125000</v>
          </cell>
          <cell r="M185">
            <v>116750</v>
          </cell>
          <cell r="N185">
            <v>77000</v>
          </cell>
          <cell r="O185">
            <v>588000</v>
          </cell>
          <cell r="P185">
            <v>2591000</v>
          </cell>
        </row>
        <row r="186">
          <cell r="A186">
            <v>18</v>
          </cell>
          <cell r="B186" t="str">
            <v>作草部保育園</v>
          </cell>
          <cell r="C186">
            <v>0</v>
          </cell>
          <cell r="D186">
            <v>1887750</v>
          </cell>
          <cell r="E186">
            <v>3087000</v>
          </cell>
          <cell r="F186">
            <v>350250</v>
          </cell>
          <cell r="G186">
            <v>1191000</v>
          </cell>
          <cell r="H186">
            <v>1764000</v>
          </cell>
          <cell r="I186">
            <v>8280000</v>
          </cell>
          <cell r="J186">
            <v>0</v>
          </cell>
          <cell r="K186">
            <v>684250</v>
          </cell>
          <cell r="L186">
            <v>1125000</v>
          </cell>
          <cell r="M186">
            <v>116750</v>
          </cell>
          <cell r="N186">
            <v>397000</v>
          </cell>
          <cell r="O186">
            <v>-1764000</v>
          </cell>
          <cell r="P186">
            <v>559000</v>
          </cell>
        </row>
        <row r="187">
          <cell r="A187">
            <v>19</v>
          </cell>
          <cell r="B187" t="str">
            <v>すずらん保育園</v>
          </cell>
          <cell r="C187">
            <v>0</v>
          </cell>
          <cell r="D187">
            <v>1887750</v>
          </cell>
          <cell r="E187">
            <v>3087000</v>
          </cell>
          <cell r="F187">
            <v>350250</v>
          </cell>
          <cell r="G187">
            <v>1191000</v>
          </cell>
          <cell r="H187">
            <v>1764000</v>
          </cell>
          <cell r="I187">
            <v>8280000</v>
          </cell>
          <cell r="J187">
            <v>0</v>
          </cell>
          <cell r="K187">
            <v>684250</v>
          </cell>
          <cell r="L187">
            <v>1125000</v>
          </cell>
          <cell r="M187">
            <v>116750</v>
          </cell>
          <cell r="N187">
            <v>397000</v>
          </cell>
          <cell r="O187">
            <v>588000</v>
          </cell>
          <cell r="P187">
            <v>2911000</v>
          </cell>
        </row>
        <row r="188">
          <cell r="A188">
            <v>20</v>
          </cell>
          <cell r="B188" t="str">
            <v>なぎさ保育園</v>
          </cell>
          <cell r="C188">
            <v>0</v>
          </cell>
          <cell r="D188">
            <v>1887750</v>
          </cell>
          <cell r="E188">
            <v>3087000</v>
          </cell>
          <cell r="F188">
            <v>350250</v>
          </cell>
          <cell r="G188">
            <v>1191000</v>
          </cell>
          <cell r="H188">
            <v>0</v>
          </cell>
          <cell r="I188">
            <v>6516000</v>
          </cell>
          <cell r="J188">
            <v>0</v>
          </cell>
          <cell r="K188">
            <v>684250</v>
          </cell>
          <cell r="L188">
            <v>1125000</v>
          </cell>
          <cell r="M188">
            <v>116750</v>
          </cell>
          <cell r="N188">
            <v>397000</v>
          </cell>
          <cell r="O188">
            <v>0</v>
          </cell>
          <cell r="P188">
            <v>2323000</v>
          </cell>
        </row>
        <row r="189">
          <cell r="A189">
            <v>21</v>
          </cell>
          <cell r="B189" t="str">
            <v>南小中台保育園</v>
          </cell>
          <cell r="C189">
            <v>0</v>
          </cell>
          <cell r="D189">
            <v>1887750</v>
          </cell>
          <cell r="E189">
            <v>3087000</v>
          </cell>
          <cell r="F189">
            <v>350250</v>
          </cell>
          <cell r="G189">
            <v>1191000</v>
          </cell>
          <cell r="H189">
            <v>1764000</v>
          </cell>
          <cell r="I189">
            <v>8280000</v>
          </cell>
          <cell r="J189">
            <v>0</v>
          </cell>
          <cell r="K189">
            <v>684250</v>
          </cell>
          <cell r="L189">
            <v>774000</v>
          </cell>
          <cell r="M189">
            <v>116750</v>
          </cell>
          <cell r="N189">
            <v>397000</v>
          </cell>
          <cell r="O189">
            <v>588000</v>
          </cell>
          <cell r="P189">
            <v>2560000</v>
          </cell>
        </row>
        <row r="190">
          <cell r="A190">
            <v>22</v>
          </cell>
          <cell r="B190" t="str">
            <v>もみじ保育園</v>
          </cell>
          <cell r="C190">
            <v>0</v>
          </cell>
          <cell r="D190">
            <v>1887750</v>
          </cell>
          <cell r="E190">
            <v>3087000</v>
          </cell>
          <cell r="F190">
            <v>0</v>
          </cell>
          <cell r="G190">
            <v>1191000</v>
          </cell>
          <cell r="H190">
            <v>1764000</v>
          </cell>
          <cell r="I190">
            <v>7929750</v>
          </cell>
          <cell r="J190">
            <v>935000</v>
          </cell>
          <cell r="K190">
            <v>684250</v>
          </cell>
          <cell r="L190">
            <v>1125000</v>
          </cell>
          <cell r="M190">
            <v>467000</v>
          </cell>
          <cell r="N190">
            <v>397000</v>
          </cell>
          <cell r="O190">
            <v>588000</v>
          </cell>
          <cell r="P190">
            <v>4196250</v>
          </cell>
        </row>
        <row r="191">
          <cell r="A191">
            <v>23</v>
          </cell>
          <cell r="B191" t="str">
            <v>おゆみ野保育園</v>
          </cell>
          <cell r="C191">
            <v>0</v>
          </cell>
          <cell r="D191">
            <v>1887750</v>
          </cell>
          <cell r="E191">
            <v>3087000</v>
          </cell>
          <cell r="F191">
            <v>350250</v>
          </cell>
          <cell r="G191">
            <v>1191000</v>
          </cell>
          <cell r="H191">
            <v>1764000</v>
          </cell>
          <cell r="I191">
            <v>8280000</v>
          </cell>
          <cell r="J191">
            <v>0</v>
          </cell>
          <cell r="K191">
            <v>684250</v>
          </cell>
          <cell r="L191">
            <v>1125000</v>
          </cell>
          <cell r="M191">
            <v>116750</v>
          </cell>
          <cell r="N191">
            <v>397000</v>
          </cell>
          <cell r="O191">
            <v>588000</v>
          </cell>
          <cell r="P191">
            <v>2911000</v>
          </cell>
        </row>
        <row r="192">
          <cell r="A192">
            <v>24</v>
          </cell>
          <cell r="B192" t="str">
            <v>ナーセリー鏡戸</v>
          </cell>
          <cell r="C192">
            <v>701250</v>
          </cell>
          <cell r="D192">
            <v>1887750</v>
          </cell>
          <cell r="E192">
            <v>3087000</v>
          </cell>
          <cell r="F192">
            <v>350250</v>
          </cell>
          <cell r="G192">
            <v>1191000</v>
          </cell>
          <cell r="H192">
            <v>0</v>
          </cell>
          <cell r="I192">
            <v>7217250</v>
          </cell>
          <cell r="J192">
            <v>-701250</v>
          </cell>
          <cell r="K192">
            <v>684250</v>
          </cell>
          <cell r="L192">
            <v>1125000</v>
          </cell>
          <cell r="M192">
            <v>116750</v>
          </cell>
          <cell r="N192">
            <v>397000</v>
          </cell>
          <cell r="O192">
            <v>0</v>
          </cell>
          <cell r="P192">
            <v>1621750</v>
          </cell>
        </row>
        <row r="193">
          <cell r="A193">
            <v>25</v>
          </cell>
          <cell r="B193" t="str">
            <v>打瀬保育園</v>
          </cell>
          <cell r="C193">
            <v>0</v>
          </cell>
          <cell r="D193">
            <v>1887750</v>
          </cell>
          <cell r="E193">
            <v>3087000</v>
          </cell>
          <cell r="F193">
            <v>350250</v>
          </cell>
          <cell r="G193">
            <v>1191000</v>
          </cell>
          <cell r="H193">
            <v>0</v>
          </cell>
          <cell r="I193">
            <v>6516000</v>
          </cell>
          <cell r="J193">
            <v>0</v>
          </cell>
          <cell r="K193">
            <v>684250</v>
          </cell>
          <cell r="L193">
            <v>1125000</v>
          </cell>
          <cell r="M193">
            <v>116750</v>
          </cell>
          <cell r="N193">
            <v>397000</v>
          </cell>
          <cell r="O193">
            <v>0</v>
          </cell>
          <cell r="P193">
            <v>2323000</v>
          </cell>
        </row>
        <row r="194">
          <cell r="A194">
            <v>26</v>
          </cell>
          <cell r="B194" t="str">
            <v>ふたば保育園</v>
          </cell>
          <cell r="C194">
            <v>0</v>
          </cell>
          <cell r="D194">
            <v>1887750</v>
          </cell>
          <cell r="E194">
            <v>3087000</v>
          </cell>
          <cell r="F194">
            <v>350250</v>
          </cell>
          <cell r="G194">
            <v>1191000</v>
          </cell>
          <cell r="H194">
            <v>3528000</v>
          </cell>
          <cell r="I194">
            <v>10044000</v>
          </cell>
          <cell r="J194">
            <v>0</v>
          </cell>
          <cell r="K194">
            <v>684250</v>
          </cell>
          <cell r="L194">
            <v>1125000</v>
          </cell>
          <cell r="M194">
            <v>116750</v>
          </cell>
          <cell r="N194">
            <v>397000</v>
          </cell>
          <cell r="O194">
            <v>1176000</v>
          </cell>
          <cell r="P194">
            <v>3499000</v>
          </cell>
        </row>
        <row r="195">
          <cell r="A195">
            <v>27</v>
          </cell>
          <cell r="B195" t="str">
            <v>明和輝保育園</v>
          </cell>
          <cell r="C195">
            <v>701250</v>
          </cell>
          <cell r="D195">
            <v>1887750</v>
          </cell>
          <cell r="E195">
            <v>3087000</v>
          </cell>
          <cell r="F195">
            <v>0</v>
          </cell>
          <cell r="G195">
            <v>1191000</v>
          </cell>
          <cell r="H195">
            <v>1764000</v>
          </cell>
          <cell r="I195">
            <v>8631000</v>
          </cell>
          <cell r="J195">
            <v>-701250</v>
          </cell>
          <cell r="K195">
            <v>684250</v>
          </cell>
          <cell r="L195">
            <v>1125000</v>
          </cell>
          <cell r="M195">
            <v>467000</v>
          </cell>
          <cell r="N195">
            <v>397000</v>
          </cell>
          <cell r="O195">
            <v>588000</v>
          </cell>
          <cell r="P195">
            <v>2560000</v>
          </cell>
        </row>
        <row r="196">
          <cell r="A196">
            <v>28</v>
          </cell>
          <cell r="B196" t="str">
            <v>山王保育園</v>
          </cell>
          <cell r="C196">
            <v>0</v>
          </cell>
          <cell r="D196">
            <v>1887750</v>
          </cell>
          <cell r="E196">
            <v>3087000</v>
          </cell>
          <cell r="F196">
            <v>350250</v>
          </cell>
          <cell r="G196">
            <v>1191000</v>
          </cell>
          <cell r="H196">
            <v>0</v>
          </cell>
          <cell r="I196">
            <v>6516000</v>
          </cell>
          <cell r="J196">
            <v>0</v>
          </cell>
          <cell r="K196">
            <v>684250</v>
          </cell>
          <cell r="L196">
            <v>1125000</v>
          </cell>
          <cell r="M196">
            <v>116750</v>
          </cell>
          <cell r="N196">
            <v>397000</v>
          </cell>
          <cell r="O196">
            <v>2352000</v>
          </cell>
          <cell r="P196">
            <v>4675000</v>
          </cell>
        </row>
        <row r="197">
          <cell r="A197">
            <v>29</v>
          </cell>
          <cell r="B197" t="str">
            <v>チャイルド・ガーデン保育園</v>
          </cell>
          <cell r="C197">
            <v>0</v>
          </cell>
          <cell r="D197">
            <v>1887750</v>
          </cell>
          <cell r="E197">
            <v>3087000</v>
          </cell>
          <cell r="F197">
            <v>0</v>
          </cell>
          <cell r="G197">
            <v>1191000</v>
          </cell>
          <cell r="H197">
            <v>0</v>
          </cell>
          <cell r="I197">
            <v>6165750</v>
          </cell>
          <cell r="J197">
            <v>0</v>
          </cell>
          <cell r="K197">
            <v>684250</v>
          </cell>
          <cell r="L197">
            <v>774000</v>
          </cell>
          <cell r="M197">
            <v>467000</v>
          </cell>
          <cell r="N197">
            <v>397000</v>
          </cell>
          <cell r="O197">
            <v>392000</v>
          </cell>
          <cell r="P197">
            <v>2714250</v>
          </cell>
        </row>
        <row r="198">
          <cell r="A198">
            <v>30</v>
          </cell>
          <cell r="B198" t="str">
            <v>明徳土気保育園</v>
          </cell>
          <cell r="C198">
            <v>0</v>
          </cell>
          <cell r="D198">
            <v>1887750</v>
          </cell>
          <cell r="E198">
            <v>3087000</v>
          </cell>
          <cell r="F198">
            <v>350250</v>
          </cell>
          <cell r="G198">
            <v>1191000</v>
          </cell>
          <cell r="H198">
            <v>3528000</v>
          </cell>
          <cell r="I198">
            <v>10044000</v>
          </cell>
          <cell r="J198">
            <v>0</v>
          </cell>
          <cell r="K198">
            <v>684250</v>
          </cell>
          <cell r="L198">
            <v>1125000</v>
          </cell>
          <cell r="M198">
            <v>116750</v>
          </cell>
          <cell r="N198">
            <v>397000</v>
          </cell>
          <cell r="O198">
            <v>1176000</v>
          </cell>
          <cell r="P198">
            <v>3499000</v>
          </cell>
        </row>
        <row r="199">
          <cell r="A199">
            <v>31</v>
          </cell>
          <cell r="B199" t="str">
            <v>グレース保育園</v>
          </cell>
          <cell r="C199">
            <v>0</v>
          </cell>
          <cell r="D199">
            <v>1887750</v>
          </cell>
          <cell r="E199">
            <v>3087000</v>
          </cell>
          <cell r="F199">
            <v>0</v>
          </cell>
          <cell r="G199">
            <v>1191000</v>
          </cell>
          <cell r="H199">
            <v>1764000</v>
          </cell>
          <cell r="I199">
            <v>7929750</v>
          </cell>
          <cell r="J199">
            <v>0</v>
          </cell>
          <cell r="K199">
            <v>684250</v>
          </cell>
          <cell r="L199">
            <v>1125000</v>
          </cell>
          <cell r="M199">
            <v>467000</v>
          </cell>
          <cell r="N199">
            <v>-138000</v>
          </cell>
          <cell r="O199">
            <v>2940000</v>
          </cell>
          <cell r="P199">
            <v>5078250</v>
          </cell>
        </row>
        <row r="200">
          <cell r="A200">
            <v>32</v>
          </cell>
          <cell r="B200" t="str">
            <v>みらい保育園</v>
          </cell>
          <cell r="C200">
            <v>0</v>
          </cell>
          <cell r="D200">
            <v>1887750</v>
          </cell>
          <cell r="E200">
            <v>3087000</v>
          </cell>
          <cell r="F200">
            <v>0</v>
          </cell>
          <cell r="G200">
            <v>1191000</v>
          </cell>
          <cell r="H200">
            <v>1764000</v>
          </cell>
          <cell r="I200">
            <v>7929750</v>
          </cell>
          <cell r="J200">
            <v>0</v>
          </cell>
          <cell r="K200">
            <v>684250</v>
          </cell>
          <cell r="L200">
            <v>1125000</v>
          </cell>
          <cell r="M200">
            <v>467000</v>
          </cell>
          <cell r="N200">
            <v>397000</v>
          </cell>
          <cell r="O200">
            <v>-1764000</v>
          </cell>
          <cell r="P200">
            <v>909250</v>
          </cell>
        </row>
        <row r="201">
          <cell r="A201">
            <v>33</v>
          </cell>
          <cell r="B201" t="str">
            <v>かまとり保育園</v>
          </cell>
          <cell r="C201">
            <v>0</v>
          </cell>
          <cell r="D201">
            <v>1887750</v>
          </cell>
          <cell r="E201">
            <v>3087000</v>
          </cell>
          <cell r="F201">
            <v>0</v>
          </cell>
          <cell r="G201">
            <v>1191000</v>
          </cell>
          <cell r="H201">
            <v>1764000</v>
          </cell>
          <cell r="I201">
            <v>7929750</v>
          </cell>
          <cell r="J201">
            <v>0</v>
          </cell>
          <cell r="K201">
            <v>684250</v>
          </cell>
          <cell r="L201">
            <v>1125000</v>
          </cell>
          <cell r="M201">
            <v>467000</v>
          </cell>
          <cell r="N201">
            <v>397000</v>
          </cell>
          <cell r="O201">
            <v>588000</v>
          </cell>
          <cell r="P201">
            <v>3261250</v>
          </cell>
        </row>
        <row r="202">
          <cell r="A202">
            <v>34</v>
          </cell>
          <cell r="B202" t="str">
            <v>植草弁天保育園</v>
          </cell>
          <cell r="C202">
            <v>701250</v>
          </cell>
          <cell r="D202">
            <v>1887750</v>
          </cell>
          <cell r="E202">
            <v>3087000</v>
          </cell>
          <cell r="F202">
            <v>350250</v>
          </cell>
          <cell r="G202">
            <v>1191000</v>
          </cell>
          <cell r="H202">
            <v>0</v>
          </cell>
          <cell r="I202">
            <v>7217250</v>
          </cell>
          <cell r="J202">
            <v>233750</v>
          </cell>
          <cell r="K202">
            <v>255250</v>
          </cell>
          <cell r="L202">
            <v>-1332000</v>
          </cell>
          <cell r="M202">
            <v>-350250</v>
          </cell>
          <cell r="N202">
            <v>397000</v>
          </cell>
          <cell r="O202">
            <v>0</v>
          </cell>
          <cell r="P202">
            <v>-796250</v>
          </cell>
        </row>
        <row r="203">
          <cell r="A203">
            <v>35</v>
          </cell>
          <cell r="B203" t="str">
            <v>ひなたぼっこ保育園</v>
          </cell>
          <cell r="C203">
            <v>0</v>
          </cell>
          <cell r="D203">
            <v>1887750</v>
          </cell>
          <cell r="E203">
            <v>3087000</v>
          </cell>
          <cell r="F203">
            <v>350250</v>
          </cell>
          <cell r="G203">
            <v>1191000</v>
          </cell>
          <cell r="H203">
            <v>0</v>
          </cell>
          <cell r="I203">
            <v>6516000</v>
          </cell>
          <cell r="J203">
            <v>0</v>
          </cell>
          <cell r="K203">
            <v>684250</v>
          </cell>
          <cell r="L203">
            <v>1125000</v>
          </cell>
          <cell r="M203">
            <v>-39250</v>
          </cell>
          <cell r="N203">
            <v>397000</v>
          </cell>
          <cell r="O203">
            <v>0</v>
          </cell>
          <cell r="P203">
            <v>2167000</v>
          </cell>
        </row>
        <row r="204">
          <cell r="A204">
            <v>36</v>
          </cell>
          <cell r="B204" t="str">
            <v>はまかぜ保育園</v>
          </cell>
          <cell r="C204">
            <v>0</v>
          </cell>
          <cell r="D204">
            <v>1887750</v>
          </cell>
          <cell r="E204">
            <v>3087000</v>
          </cell>
          <cell r="F204">
            <v>350250</v>
          </cell>
          <cell r="G204">
            <v>1191000</v>
          </cell>
          <cell r="H204">
            <v>0</v>
          </cell>
          <cell r="I204">
            <v>6516000</v>
          </cell>
          <cell r="J204">
            <v>935000</v>
          </cell>
          <cell r="K204">
            <v>684250</v>
          </cell>
          <cell r="L204">
            <v>1125000</v>
          </cell>
          <cell r="M204">
            <v>-195250</v>
          </cell>
          <cell r="N204">
            <v>397000</v>
          </cell>
          <cell r="O204">
            <v>0</v>
          </cell>
          <cell r="P204">
            <v>2946000</v>
          </cell>
        </row>
        <row r="205">
          <cell r="A205">
            <v>37</v>
          </cell>
          <cell r="B205" t="str">
            <v>いなほ保育園</v>
          </cell>
          <cell r="C205">
            <v>0</v>
          </cell>
          <cell r="D205">
            <v>1887750</v>
          </cell>
          <cell r="E205">
            <v>3087000</v>
          </cell>
          <cell r="F205">
            <v>350250</v>
          </cell>
          <cell r="G205">
            <v>1191000</v>
          </cell>
          <cell r="H205">
            <v>0</v>
          </cell>
          <cell r="I205">
            <v>6516000</v>
          </cell>
          <cell r="J205">
            <v>0</v>
          </cell>
          <cell r="K205">
            <v>684250</v>
          </cell>
          <cell r="L205">
            <v>1125000</v>
          </cell>
          <cell r="M205">
            <v>-39250</v>
          </cell>
          <cell r="N205">
            <v>-382000</v>
          </cell>
          <cell r="O205">
            <v>0</v>
          </cell>
          <cell r="P205">
            <v>1388000</v>
          </cell>
        </row>
        <row r="206">
          <cell r="A206">
            <v>38</v>
          </cell>
          <cell r="B206" t="str">
            <v>キッズマーム保育園</v>
          </cell>
          <cell r="C206">
            <v>0</v>
          </cell>
          <cell r="D206">
            <v>1887750</v>
          </cell>
          <cell r="E206">
            <v>3087000</v>
          </cell>
          <cell r="F206">
            <v>0</v>
          </cell>
          <cell r="G206">
            <v>1191000</v>
          </cell>
          <cell r="H206">
            <v>1764000</v>
          </cell>
          <cell r="I206">
            <v>7929750</v>
          </cell>
          <cell r="J206">
            <v>0</v>
          </cell>
          <cell r="K206">
            <v>684250</v>
          </cell>
          <cell r="L206">
            <v>1125000</v>
          </cell>
          <cell r="M206">
            <v>0</v>
          </cell>
          <cell r="N206">
            <v>397000</v>
          </cell>
          <cell r="O206">
            <v>0</v>
          </cell>
          <cell r="P206">
            <v>2206250</v>
          </cell>
        </row>
        <row r="207">
          <cell r="A207">
            <v>39</v>
          </cell>
          <cell r="B207" t="str">
            <v>アスク海浜幕張保育園</v>
          </cell>
          <cell r="C207">
            <v>0</v>
          </cell>
          <cell r="D207">
            <v>1887750</v>
          </cell>
          <cell r="E207">
            <v>3087000</v>
          </cell>
          <cell r="F207">
            <v>350250</v>
          </cell>
          <cell r="G207">
            <v>0</v>
          </cell>
          <cell r="H207">
            <v>0</v>
          </cell>
          <cell r="I207">
            <v>5325000</v>
          </cell>
          <cell r="J207">
            <v>935000</v>
          </cell>
          <cell r="K207">
            <v>684250</v>
          </cell>
          <cell r="L207">
            <v>72000</v>
          </cell>
          <cell r="M207">
            <v>-350250</v>
          </cell>
          <cell r="N207">
            <v>0</v>
          </cell>
          <cell r="O207">
            <v>0</v>
          </cell>
          <cell r="P207">
            <v>1341000</v>
          </cell>
        </row>
        <row r="208">
          <cell r="A208">
            <v>40</v>
          </cell>
          <cell r="B208" t="str">
            <v>明徳浜野駅保育園</v>
          </cell>
          <cell r="C208">
            <v>0</v>
          </cell>
          <cell r="D208">
            <v>1887750</v>
          </cell>
          <cell r="E208">
            <v>3087000</v>
          </cell>
          <cell r="F208">
            <v>0</v>
          </cell>
          <cell r="G208">
            <v>1191000</v>
          </cell>
          <cell r="H208">
            <v>0</v>
          </cell>
          <cell r="I208">
            <v>6165750</v>
          </cell>
          <cell r="J208">
            <v>0</v>
          </cell>
          <cell r="K208">
            <v>-1887750</v>
          </cell>
          <cell r="L208">
            <v>-3087000</v>
          </cell>
          <cell r="M208">
            <v>0</v>
          </cell>
          <cell r="N208">
            <v>-1191000</v>
          </cell>
          <cell r="O208">
            <v>0</v>
          </cell>
          <cell r="P208">
            <v>-6165750</v>
          </cell>
        </row>
        <row r="209">
          <cell r="A209">
            <v>41</v>
          </cell>
          <cell r="B209" t="str">
            <v>幕張いもっこ保育園</v>
          </cell>
          <cell r="C209">
            <v>0</v>
          </cell>
          <cell r="D209">
            <v>1887750</v>
          </cell>
          <cell r="E209">
            <v>3087000</v>
          </cell>
          <cell r="F209">
            <v>350250</v>
          </cell>
          <cell r="G209">
            <v>841500</v>
          </cell>
          <cell r="H209">
            <v>0</v>
          </cell>
          <cell r="I209">
            <v>6166500</v>
          </cell>
          <cell r="J209">
            <v>0</v>
          </cell>
          <cell r="K209">
            <v>-1887750</v>
          </cell>
          <cell r="L209">
            <v>-3087000</v>
          </cell>
          <cell r="M209">
            <v>-350250</v>
          </cell>
          <cell r="N209">
            <v>-841500</v>
          </cell>
          <cell r="O209">
            <v>0</v>
          </cell>
          <cell r="P209">
            <v>-6166500</v>
          </cell>
        </row>
        <row r="210">
          <cell r="A210">
            <v>42</v>
          </cell>
          <cell r="B210" t="str">
            <v>稲毛すきっぷ保育園</v>
          </cell>
          <cell r="C210">
            <v>0</v>
          </cell>
          <cell r="D210">
            <v>1887750</v>
          </cell>
          <cell r="E210">
            <v>3087000</v>
          </cell>
          <cell r="F210">
            <v>350250</v>
          </cell>
          <cell r="G210">
            <v>0</v>
          </cell>
          <cell r="H210">
            <v>0</v>
          </cell>
          <cell r="I210">
            <v>5325000</v>
          </cell>
          <cell r="J210">
            <v>0</v>
          </cell>
          <cell r="K210">
            <v>-1887750</v>
          </cell>
          <cell r="L210">
            <v>-3087000</v>
          </cell>
          <cell r="M210">
            <v>-350250</v>
          </cell>
          <cell r="N210">
            <v>0</v>
          </cell>
          <cell r="O210">
            <v>0</v>
          </cell>
          <cell r="P210">
            <v>-5325000</v>
          </cell>
        </row>
        <row r="211">
          <cell r="A211">
            <v>43</v>
          </cell>
          <cell r="B211" t="str">
            <v>千葉聖心保育園</v>
          </cell>
          <cell r="C211">
            <v>701250</v>
          </cell>
          <cell r="D211">
            <v>1887750</v>
          </cell>
          <cell r="E211">
            <v>3087000</v>
          </cell>
          <cell r="F211">
            <v>0</v>
          </cell>
          <cell r="G211">
            <v>0</v>
          </cell>
          <cell r="H211">
            <v>0</v>
          </cell>
          <cell r="I211">
            <v>5676000</v>
          </cell>
          <cell r="J211">
            <v>-701250</v>
          </cell>
          <cell r="K211">
            <v>-1887750</v>
          </cell>
          <cell r="L211">
            <v>-3087000</v>
          </cell>
          <cell r="M211">
            <v>0</v>
          </cell>
          <cell r="N211">
            <v>0</v>
          </cell>
          <cell r="O211">
            <v>0</v>
          </cell>
          <cell r="P211">
            <v>-5676000</v>
          </cell>
        </row>
        <row r="212">
          <cell r="A212">
            <v>44</v>
          </cell>
          <cell r="B212" t="str">
            <v>真生保育園</v>
          </cell>
          <cell r="C212">
            <v>0</v>
          </cell>
          <cell r="D212">
            <v>1887750</v>
          </cell>
          <cell r="E212">
            <v>3087000</v>
          </cell>
          <cell r="F212">
            <v>350250</v>
          </cell>
          <cell r="G212">
            <v>1191000</v>
          </cell>
          <cell r="H212">
            <v>0</v>
          </cell>
          <cell r="I212">
            <v>6516000</v>
          </cell>
          <cell r="J212">
            <v>0</v>
          </cell>
          <cell r="K212">
            <v>-1887750</v>
          </cell>
          <cell r="L212">
            <v>-3087000</v>
          </cell>
          <cell r="M212">
            <v>-350250</v>
          </cell>
          <cell r="N212">
            <v>-1191000</v>
          </cell>
          <cell r="O212">
            <v>0</v>
          </cell>
          <cell r="P212">
            <v>-6516000</v>
          </cell>
        </row>
        <row r="213">
          <cell r="A213">
            <v>45</v>
          </cell>
          <cell r="B213" t="str">
            <v>アップルナースリー検見川浜保育園</v>
          </cell>
          <cell r="C213">
            <v>0</v>
          </cell>
          <cell r="D213">
            <v>1887750</v>
          </cell>
          <cell r="E213">
            <v>3087000</v>
          </cell>
          <cell r="F213">
            <v>350250</v>
          </cell>
          <cell r="G213">
            <v>1191000</v>
          </cell>
          <cell r="H213">
            <v>0</v>
          </cell>
          <cell r="I213">
            <v>6516000</v>
          </cell>
          <cell r="J213">
            <v>0</v>
          </cell>
          <cell r="K213">
            <v>-1887750</v>
          </cell>
          <cell r="L213">
            <v>-3087000</v>
          </cell>
          <cell r="M213">
            <v>-350250</v>
          </cell>
          <cell r="N213">
            <v>-1191000</v>
          </cell>
          <cell r="O213">
            <v>0</v>
          </cell>
          <cell r="P213">
            <v>-6516000</v>
          </cell>
        </row>
        <row r="214">
          <cell r="A214">
            <v>46</v>
          </cell>
        </row>
        <row r="215">
          <cell r="A215">
            <v>47</v>
          </cell>
        </row>
        <row r="216">
          <cell r="A216">
            <v>48</v>
          </cell>
        </row>
        <row r="217">
          <cell r="A217">
            <v>49</v>
          </cell>
        </row>
        <row r="218">
          <cell r="A218">
            <v>50</v>
          </cell>
        </row>
        <row r="219">
          <cell r="B219" t="str">
            <v>この行は使わないこと</v>
          </cell>
        </row>
        <row r="220">
          <cell r="B220" t="str">
            <v>計</v>
          </cell>
          <cell r="C220">
            <v>3506250</v>
          </cell>
          <cell r="D220">
            <v>84948750</v>
          </cell>
          <cell r="E220">
            <v>138915000</v>
          </cell>
          <cell r="F220">
            <v>10857750</v>
          </cell>
          <cell r="G220">
            <v>48996750</v>
          </cell>
          <cell r="H220">
            <v>45864000</v>
          </cell>
          <cell r="I220">
            <v>333088500</v>
          </cell>
          <cell r="J220">
            <v>8648750</v>
          </cell>
          <cell r="K220">
            <v>14715250</v>
          </cell>
          <cell r="L220">
            <v>18684000</v>
          </cell>
          <cell r="M220">
            <v>4396250</v>
          </cell>
          <cell r="N220">
            <v>7589250</v>
          </cell>
          <cell r="O220">
            <v>17444000</v>
          </cell>
          <cell r="P220">
            <v>71477500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LOOK"/>
      <sheetName val="Sheet2"/>
      <sheetName val="編集"/>
      <sheetName val="H28.4.1"/>
      <sheetName val="H27.4.1（訂正）"/>
      <sheetName val="H27.4.1（番号訂正）"/>
      <sheetName val="H27.4.1"/>
      <sheetName val="机上用"/>
    </sheetNames>
    <sheetDataSet>
      <sheetData sheetId="0"/>
      <sheetData sheetId="1"/>
      <sheetData sheetId="2">
        <row r="160">
          <cell r="F160" t="str">
            <v>01_中央区</v>
          </cell>
        </row>
        <row r="161">
          <cell r="F161" t="str">
            <v>02_花見川区</v>
          </cell>
        </row>
        <row r="162">
          <cell r="F162" t="str">
            <v>03_稲毛区</v>
          </cell>
        </row>
        <row r="163">
          <cell r="F163" t="str">
            <v>04_若葉区</v>
          </cell>
        </row>
        <row r="164">
          <cell r="F164" t="str">
            <v>05_緑区</v>
          </cell>
        </row>
        <row r="165">
          <cell r="F165" t="str">
            <v>06_美浜区</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59DC3-DA46-475E-88D1-1B52C8CBB128}">
  <sheetPr>
    <tabColor rgb="FFFF0000"/>
  </sheetPr>
  <dimension ref="B1:AE629"/>
  <sheetViews>
    <sheetView tabSelected="1" zoomScale="80" zoomScaleNormal="80" zoomScaleSheetLayoutView="85" workbookViewId="0">
      <selection activeCell="D5" sqref="D5:H5"/>
    </sheetView>
  </sheetViews>
  <sheetFormatPr defaultRowHeight="13.5"/>
  <cols>
    <col min="1" max="1" width="1.375" style="1" customWidth="1"/>
    <col min="2" max="2" width="14.25" style="1" customWidth="1"/>
    <col min="3" max="3" width="7.25" style="1" customWidth="1"/>
    <col min="4" max="4" width="17.5" style="1" bestFit="1" customWidth="1"/>
    <col min="5" max="5" width="17.125" style="1" customWidth="1"/>
    <col min="6" max="6" width="3.875" style="1" customWidth="1"/>
    <col min="7" max="7" width="3.75" style="1" customWidth="1"/>
    <col min="8" max="8" width="3.625" style="1" customWidth="1"/>
    <col min="9" max="9" width="3.375" style="1" bestFit="1" customWidth="1"/>
    <col min="10" max="10" width="3.875" style="1" customWidth="1"/>
    <col min="11" max="11" width="3.375" style="1" bestFit="1" customWidth="1"/>
    <col min="12" max="12" width="0.75" style="1" customWidth="1"/>
    <col min="13" max="14" width="34" style="1" bestFit="1" customWidth="1"/>
    <col min="15" max="15" width="11" style="1" customWidth="1"/>
    <col min="16" max="17" width="9" style="1" hidden="1" customWidth="1"/>
    <col min="18" max="18" width="13.125" style="1" hidden="1" customWidth="1"/>
    <col min="19" max="30" width="9.125" style="1" hidden="1" customWidth="1"/>
    <col min="31" max="31" width="9.25" style="1" hidden="1" customWidth="1"/>
    <col min="32" max="33" width="9" style="1" customWidth="1"/>
    <col min="34" max="16384" width="9" style="1"/>
  </cols>
  <sheetData>
    <row r="1" spans="2:20" ht="14.25" thickBot="1"/>
    <row r="2" spans="2:20" ht="14.25" thickBot="1">
      <c r="B2" s="439" t="s">
        <v>174</v>
      </c>
      <c r="C2" s="440"/>
      <c r="D2" s="440"/>
      <c r="E2" s="440"/>
      <c r="F2" s="440"/>
      <c r="G2" s="440"/>
      <c r="H2" s="441"/>
    </row>
    <row r="3" spans="2:20" ht="26.25" customHeight="1">
      <c r="B3" s="452" t="s">
        <v>120</v>
      </c>
      <c r="C3" s="453"/>
      <c r="D3" s="448"/>
      <c r="E3" s="448"/>
      <c r="F3" s="448"/>
      <c r="G3" s="448"/>
      <c r="H3" s="449"/>
      <c r="P3" s="1" t="s">
        <v>69</v>
      </c>
    </row>
    <row r="4" spans="2:20" ht="38.25" customHeight="1">
      <c r="B4" s="454" t="s">
        <v>119</v>
      </c>
      <c r="C4" s="431"/>
      <c r="D4" s="450"/>
      <c r="E4" s="451"/>
      <c r="F4" s="451"/>
      <c r="G4" s="451"/>
      <c r="H4" s="406"/>
      <c r="J4" s="457" t="s">
        <v>310</v>
      </c>
      <c r="K4" s="458"/>
      <c r="L4" s="458"/>
      <c r="M4" s="458"/>
      <c r="N4" s="458"/>
      <c r="P4" s="1" t="s">
        <v>159</v>
      </c>
      <c r="Q4" s="1" t="s">
        <v>159</v>
      </c>
      <c r="R4" s="1" t="s">
        <v>159</v>
      </c>
    </row>
    <row r="5" spans="2:20" ht="20.25" customHeight="1">
      <c r="B5" s="454" t="s">
        <v>427</v>
      </c>
      <c r="C5" s="431"/>
      <c r="D5" s="451"/>
      <c r="E5" s="451"/>
      <c r="F5" s="451"/>
      <c r="G5" s="451"/>
      <c r="H5" s="406"/>
      <c r="J5" s="458"/>
      <c r="K5" s="458"/>
      <c r="L5" s="458"/>
      <c r="M5" s="458"/>
      <c r="N5" s="458"/>
      <c r="P5" s="1" t="s">
        <v>162</v>
      </c>
      <c r="Q5" s="1" t="s">
        <v>163</v>
      </c>
      <c r="R5" s="1" t="s">
        <v>162</v>
      </c>
    </row>
    <row r="6" spans="2:20" ht="19.5" customHeight="1">
      <c r="B6" s="454" t="s">
        <v>426</v>
      </c>
      <c r="C6" s="431"/>
      <c r="D6" s="451"/>
      <c r="E6" s="451"/>
      <c r="F6" s="451"/>
      <c r="G6" s="451"/>
      <c r="H6" s="406"/>
    </row>
    <row r="7" spans="2:20" ht="18.75" customHeight="1">
      <c r="B7" s="454" t="s">
        <v>150</v>
      </c>
      <c r="C7" s="431"/>
      <c r="D7" s="451"/>
      <c r="E7" s="451"/>
      <c r="F7" s="451"/>
      <c r="G7" s="451"/>
      <c r="H7" s="406"/>
      <c r="P7" s="141" t="s">
        <v>165</v>
      </c>
    </row>
    <row r="8" spans="2:20" ht="21.75" customHeight="1">
      <c r="B8" s="454" t="s">
        <v>269</v>
      </c>
      <c r="C8" s="431"/>
      <c r="D8" s="442"/>
      <c r="E8" s="443"/>
      <c r="F8" s="443"/>
      <c r="G8" s="443"/>
      <c r="H8" s="444"/>
      <c r="I8" s="1" t="s">
        <v>306</v>
      </c>
      <c r="P8" s="141"/>
    </row>
    <row r="9" spans="2:20" ht="26.25" customHeight="1" thickBot="1">
      <c r="B9" s="455" t="s">
        <v>304</v>
      </c>
      <c r="C9" s="434"/>
      <c r="D9" s="445"/>
      <c r="E9" s="446"/>
      <c r="F9" s="446"/>
      <c r="G9" s="446"/>
      <c r="H9" s="447"/>
      <c r="I9" s="1" t="s">
        <v>307</v>
      </c>
      <c r="P9" s="141"/>
    </row>
    <row r="10" spans="2:20" ht="21" customHeight="1" thickBot="1">
      <c r="B10" s="390" t="s">
        <v>183</v>
      </c>
      <c r="C10" s="391"/>
      <c r="D10" s="391"/>
      <c r="E10" s="391"/>
      <c r="F10" s="391"/>
      <c r="G10" s="391"/>
      <c r="H10" s="391"/>
      <c r="I10" s="391"/>
      <c r="J10" s="391"/>
      <c r="K10" s="392"/>
      <c r="P10" s="141"/>
    </row>
    <row r="11" spans="2:20" ht="21" customHeight="1">
      <c r="B11" s="403" t="s">
        <v>184</v>
      </c>
      <c r="C11" s="429"/>
      <c r="D11" s="430"/>
      <c r="E11" s="143" t="s">
        <v>175</v>
      </c>
      <c r="F11" s="168"/>
      <c r="G11" s="143" t="s">
        <v>182</v>
      </c>
      <c r="H11" s="168"/>
      <c r="I11" s="144" t="s">
        <v>181</v>
      </c>
      <c r="J11" s="125"/>
      <c r="K11" s="145" t="s">
        <v>187</v>
      </c>
      <c r="M11" s="456" t="s">
        <v>295</v>
      </c>
      <c r="N11" s="456"/>
      <c r="P11" s="141"/>
    </row>
    <row r="12" spans="2:20" ht="21" customHeight="1">
      <c r="B12" s="409" t="s">
        <v>186</v>
      </c>
      <c r="C12" s="431"/>
      <c r="D12" s="432"/>
      <c r="E12" s="146" t="s">
        <v>175</v>
      </c>
      <c r="F12" s="169"/>
      <c r="G12" s="146" t="s">
        <v>182</v>
      </c>
      <c r="H12" s="169"/>
      <c r="I12" s="147" t="s">
        <v>181</v>
      </c>
      <c r="J12" s="126"/>
      <c r="K12" s="148" t="s">
        <v>187</v>
      </c>
      <c r="M12" s="456" t="s">
        <v>443</v>
      </c>
      <c r="N12" s="456"/>
      <c r="P12" s="141"/>
    </row>
    <row r="13" spans="2:20" ht="21" customHeight="1" thickBot="1">
      <c r="B13" s="433" t="s">
        <v>185</v>
      </c>
      <c r="C13" s="434"/>
      <c r="D13" s="435"/>
      <c r="E13" s="149" t="s">
        <v>175</v>
      </c>
      <c r="F13" s="124"/>
      <c r="G13" s="149" t="s">
        <v>182</v>
      </c>
      <c r="H13" s="124"/>
      <c r="I13" s="150" t="s">
        <v>181</v>
      </c>
      <c r="J13" s="127"/>
      <c r="K13" s="151" t="s">
        <v>187</v>
      </c>
      <c r="M13" s="456" t="s">
        <v>444</v>
      </c>
      <c r="N13" s="456"/>
      <c r="P13" s="141"/>
    </row>
    <row r="14" spans="2:20" ht="14.25" thickBot="1"/>
    <row r="15" spans="2:20" ht="21.75" customHeight="1" thickBot="1">
      <c r="B15" s="390" t="s">
        <v>276</v>
      </c>
      <c r="C15" s="391"/>
      <c r="D15" s="391"/>
      <c r="E15" s="391"/>
      <c r="F15" s="391"/>
      <c r="G15" s="391"/>
      <c r="H15" s="391"/>
      <c r="I15" s="391"/>
      <c r="J15" s="391"/>
      <c r="K15" s="391"/>
      <c r="L15" s="391"/>
      <c r="M15" s="391"/>
      <c r="N15" s="392"/>
      <c r="R15" s="218" t="s">
        <v>328</v>
      </c>
      <c r="S15" s="219" t="str">
        <f>IF($E16="","",$E16)</f>
        <v/>
      </c>
      <c r="T15" s="219"/>
    </row>
    <row r="16" spans="2:20" ht="20.25" thickBot="1">
      <c r="B16" s="393" t="s">
        <v>151</v>
      </c>
      <c r="C16" s="395" t="s">
        <v>152</v>
      </c>
      <c r="D16" s="396"/>
      <c r="E16" s="397"/>
      <c r="F16" s="397"/>
      <c r="G16" s="397"/>
      <c r="H16" s="397"/>
      <c r="I16" s="397"/>
      <c r="J16" s="397"/>
      <c r="K16" s="398"/>
      <c r="L16" s="152"/>
      <c r="M16" s="399" t="s">
        <v>404</v>
      </c>
      <c r="N16" s="400"/>
      <c r="R16" s="219" t="s">
        <v>342</v>
      </c>
      <c r="S16" s="219" t="str">
        <f>IF($E21="","",$E21&amp;"　　"&amp;$E22)</f>
        <v/>
      </c>
      <c r="T16" s="219"/>
    </row>
    <row r="17" spans="2:31" ht="18" customHeight="1">
      <c r="B17" s="393"/>
      <c r="C17" s="401" t="s">
        <v>154</v>
      </c>
      <c r="D17" s="402"/>
      <c r="E17" s="136"/>
      <c r="F17" s="130"/>
      <c r="G17" s="158" t="s">
        <v>8</v>
      </c>
      <c r="H17" s="130"/>
      <c r="I17" s="158" t="s">
        <v>9</v>
      </c>
      <c r="J17" s="130"/>
      <c r="K17" s="159" t="s">
        <v>102</v>
      </c>
      <c r="L17" s="152"/>
      <c r="M17" s="403" t="s">
        <v>445</v>
      </c>
      <c r="N17" s="404"/>
      <c r="P17" s="1" t="s">
        <v>173</v>
      </c>
      <c r="R17" s="219" t="s">
        <v>343</v>
      </c>
      <c r="S17" s="219" t="str">
        <f>IF($E41="","",$E41&amp;"　　"&amp;$E42)</f>
        <v/>
      </c>
      <c r="T17" s="219"/>
    </row>
    <row r="18" spans="2:31" ht="18" customHeight="1">
      <c r="B18" s="393"/>
      <c r="C18" s="401" t="s">
        <v>155</v>
      </c>
      <c r="D18" s="402"/>
      <c r="E18" s="136"/>
      <c r="F18" s="130"/>
      <c r="G18" s="158" t="s">
        <v>8</v>
      </c>
      <c r="H18" s="130"/>
      <c r="I18" s="158" t="s">
        <v>9</v>
      </c>
      <c r="J18" s="130"/>
      <c r="K18" s="159" t="s">
        <v>102</v>
      </c>
      <c r="L18" s="152"/>
      <c r="M18" s="405"/>
      <c r="N18" s="406"/>
      <c r="P18" s="1">
        <f>IF(M18="○",IF(M20="○",IF(M22="○",1,0),0),0)</f>
        <v>0</v>
      </c>
      <c r="R18" s="219" t="s">
        <v>329</v>
      </c>
      <c r="S18" s="219" t="str">
        <f>IF($E17="","",$E17&amp;$F17&amp;"年"&amp;$H17&amp;"月"&amp;$J17&amp;"日")</f>
        <v/>
      </c>
      <c r="T18" s="219"/>
    </row>
    <row r="19" spans="2:31" ht="18" customHeight="1" thickBot="1">
      <c r="B19" s="393"/>
      <c r="C19" s="407" t="s">
        <v>164</v>
      </c>
      <c r="D19" s="408"/>
      <c r="E19" s="128"/>
      <c r="F19" s="129"/>
      <c r="G19" s="153" t="s">
        <v>8</v>
      </c>
      <c r="H19" s="129"/>
      <c r="I19" s="153" t="s">
        <v>160</v>
      </c>
      <c r="J19" s="129"/>
      <c r="K19" s="154" t="s">
        <v>10</v>
      </c>
      <c r="L19" s="152"/>
      <c r="M19" s="409" t="s">
        <v>311</v>
      </c>
      <c r="N19" s="410"/>
      <c r="P19" s="1" t="s">
        <v>176</v>
      </c>
      <c r="R19" s="219" t="s">
        <v>330</v>
      </c>
      <c r="S19" s="219" t="str">
        <f>IF($E18="","",IF($E18="年度当初","令和5年4月1日",$E18&amp;$F18&amp;"年"&amp;$H18&amp;"月"&amp;$J18&amp;"日"))</f>
        <v/>
      </c>
      <c r="T19" s="219"/>
    </row>
    <row r="20" spans="2:31" ht="15" thickBot="1">
      <c r="B20" s="393"/>
      <c r="C20" s="170"/>
      <c r="D20" s="152"/>
      <c r="E20" s="155"/>
      <c r="F20" s="155"/>
      <c r="G20" s="155"/>
      <c r="H20" s="155"/>
      <c r="I20" s="155"/>
      <c r="J20" s="155"/>
      <c r="K20" s="155"/>
      <c r="L20" s="152"/>
      <c r="M20" s="405"/>
      <c r="N20" s="406"/>
      <c r="P20" s="1">
        <f>IF(E18="年度当初",4,IF(AND(H18&gt;=4,H18&lt;=12),H18,IF(AND(H18&gt;=1,H18&lt;=3),H18+12,0)))</f>
        <v>0</v>
      </c>
      <c r="R20" s="219" t="s">
        <v>331</v>
      </c>
      <c r="S20" s="219" t="str">
        <f>IF(E19="","",IF(E19="年度末","令和6年3月31日",E19&amp;F19&amp;"年"&amp;H19&amp;"月"&amp;J19&amp;"日"))</f>
        <v/>
      </c>
      <c r="T20" s="219"/>
    </row>
    <row r="21" spans="2:31" ht="19.5">
      <c r="B21" s="393"/>
      <c r="C21" s="411" t="s">
        <v>313</v>
      </c>
      <c r="D21" s="184" t="s">
        <v>153</v>
      </c>
      <c r="E21" s="414"/>
      <c r="F21" s="414"/>
      <c r="G21" s="414"/>
      <c r="H21" s="414"/>
      <c r="I21" s="414"/>
      <c r="J21" s="414"/>
      <c r="K21" s="415"/>
      <c r="L21" s="152"/>
      <c r="M21" s="409" t="s">
        <v>312</v>
      </c>
      <c r="N21" s="410"/>
      <c r="P21" s="1" t="s">
        <v>177</v>
      </c>
      <c r="R21" s="219" t="s">
        <v>332</v>
      </c>
      <c r="S21" s="219" t="str">
        <f>IF($M40="","",M40)</f>
        <v/>
      </c>
      <c r="T21" s="219"/>
    </row>
    <row r="22" spans="2:31" ht="19.5" thickBot="1">
      <c r="B22" s="393"/>
      <c r="C22" s="412"/>
      <c r="D22" s="185" t="s">
        <v>308</v>
      </c>
      <c r="E22" s="416"/>
      <c r="F22" s="416"/>
      <c r="G22" s="416"/>
      <c r="H22" s="416"/>
      <c r="I22" s="416"/>
      <c r="J22" s="416"/>
      <c r="K22" s="417"/>
      <c r="L22" s="152"/>
      <c r="M22" s="418"/>
      <c r="N22" s="419"/>
      <c r="P22" s="1">
        <f>IF(E19="年度末",15,IF(AND(H19&gt;=4,H19&lt;=12),H19,IF(AND(H19&gt;=1,H19&lt;=3),H19+12,0)))</f>
        <v>0</v>
      </c>
      <c r="R22" s="219" t="s">
        <v>344</v>
      </c>
      <c r="S22" s="220" t="str">
        <f>"補助基準額上限："&amp;N23&amp;"円"</f>
        <v>補助基準額上限：63000円</v>
      </c>
      <c r="T22" s="219"/>
      <c r="V22" s="1" t="s">
        <v>345</v>
      </c>
      <c r="W22" s="1" t="str">
        <f>IF(P24=0,"","転居日："&amp;E40&amp;F40&amp;"年"&amp;H40&amp;"月"&amp;J40&amp;"日")</f>
        <v/>
      </c>
    </row>
    <row r="23" spans="2:31" ht="19.5">
      <c r="B23" s="393"/>
      <c r="C23" s="412"/>
      <c r="D23" s="186" t="s">
        <v>156</v>
      </c>
      <c r="E23" s="182"/>
      <c r="F23" s="358" t="s">
        <v>82</v>
      </c>
      <c r="G23" s="358"/>
      <c r="H23" s="358"/>
      <c r="I23" s="358"/>
      <c r="J23" s="358"/>
      <c r="K23" s="389"/>
      <c r="L23" s="152"/>
      <c r="M23" s="420" t="s">
        <v>296</v>
      </c>
      <c r="N23" s="422">
        <f>IF(P18=1,82000,63000)</f>
        <v>63000</v>
      </c>
      <c r="P23" s="1" t="s">
        <v>348</v>
      </c>
      <c r="R23" s="215"/>
      <c r="S23" s="215" t="s">
        <v>340</v>
      </c>
      <c r="T23" s="215" t="s">
        <v>17</v>
      </c>
      <c r="U23" s="215" t="s">
        <v>18</v>
      </c>
      <c r="V23" s="215" t="s">
        <v>19</v>
      </c>
      <c r="W23" s="215" t="s">
        <v>20</v>
      </c>
      <c r="X23" s="215" t="s">
        <v>21</v>
      </c>
      <c r="Y23" s="215" t="s">
        <v>22</v>
      </c>
      <c r="Z23" s="215" t="s">
        <v>23</v>
      </c>
      <c r="AA23" s="215" t="s">
        <v>24</v>
      </c>
      <c r="AB23" s="215" t="s">
        <v>25</v>
      </c>
      <c r="AC23" s="215" t="s">
        <v>26</v>
      </c>
      <c r="AD23" s="215" t="s">
        <v>27</v>
      </c>
      <c r="AE23" s="215" t="s">
        <v>341</v>
      </c>
    </row>
    <row r="24" spans="2:31" ht="20.25" thickBot="1">
      <c r="B24" s="393"/>
      <c r="C24" s="412"/>
      <c r="D24" s="187" t="s">
        <v>157</v>
      </c>
      <c r="E24" s="183"/>
      <c r="F24" s="424" t="s">
        <v>82</v>
      </c>
      <c r="G24" s="424"/>
      <c r="H24" s="424"/>
      <c r="I24" s="424"/>
      <c r="J24" s="424"/>
      <c r="K24" s="425"/>
      <c r="L24" s="152"/>
      <c r="M24" s="421"/>
      <c r="N24" s="423"/>
      <c r="P24" s="1">
        <f>IF(AND(H40&gt;=4,H40&lt;=12),H40,IF(AND(H40&gt;=1,H40&lt;=3),H40+12,0))</f>
        <v>0</v>
      </c>
      <c r="R24" s="215" t="s">
        <v>335</v>
      </c>
      <c r="S24" s="217">
        <f>IF(P20=4,IF(P28=4,M30,IF(P30=4,N30,IF(P24=4,E43,E23))),0)</f>
        <v>0</v>
      </c>
      <c r="T24" s="217">
        <f>IF(P20&lt;=5,
IF(P22&lt;5,0,
IF(P28=5,M30,
IF(P30=5,N30,
IF(AND(P24&gt;0,P24&lt;=5),E43,
IF(AND(P32&gt;0,P32&lt;=5),E50,E23))))),0)</f>
        <v>0</v>
      </c>
      <c r="U24" s="217">
        <f>IF(P20&lt;=6,
IF(P22&lt;6,0,
IF(P28=6,M30,
IF(P30=6,N30,
IF(AND(P24&gt;0,P24&lt;=6),E43,
IF(AND(P32&gt;0,P32&lt;=6),E50,E23))))),0)</f>
        <v>0</v>
      </c>
      <c r="V24" s="217">
        <f>IF(P20&lt;=7,
IF(P22&lt;7,0,
IF(P28=7,M30,
IF(P30=7,N30,
IF(AND(P24&gt;0,P24&lt;=7),E43,
IF(AND(P32&gt;0,P32&lt;=7),E50,E23))))),0)</f>
        <v>0</v>
      </c>
      <c r="W24" s="217">
        <f>IF(P20&lt;=8,
IF(P22&lt;8,0,
IF(P28=8,M30,
IF(P30=8,N30,
IF(AND(P24&gt;0,P24&lt;=8),E43,
IF(AND(P32&gt;0,P32&lt;=8),E50,E23))))),0)</f>
        <v>0</v>
      </c>
      <c r="X24" s="217">
        <f>IF(P20&lt;=9,
IF(P22&lt;9,0,
IF(P28=9,M30,
IF(P30=9,N30,
IF(AND(P24&gt;0,P24&lt;=9),E43,
IF(AND(P32&gt;0,P32&lt;=9),E50,E23))))),0)</f>
        <v>0</v>
      </c>
      <c r="Y24" s="217">
        <f>IF(P20&lt;=10,
IF(P22&lt;10,0,
IF(P28=10,M30,
IF(P30=10,N30,
IF(AND(P24&gt;0,P24&lt;=10),E43,
IF(AND(P32&gt;0,P32&lt;=10),E50,E23))))),0)</f>
        <v>0</v>
      </c>
      <c r="Z24" s="217">
        <f>IF(P20&lt;=11,
IF(P22&lt;11,0,
IF(P28=11,M30,
IF(P30=11,N30,
IF(AND(P24&gt;0,P24&lt;=11),E43,
IF(AND(P32&gt;0,P32&lt;=11),E50,E23))))),0)</f>
        <v>0</v>
      </c>
      <c r="AA24" s="217">
        <f>IF(P20&lt;=12,
IF(P22&lt;12,0,
IF(P28=12,M30,
IF(P30=12,N30,
IF(AND(P24&gt;0,P24&lt;=12),E43,
IF(AND(P32&gt;0,P32&lt;=12),E50,E23))))),0)</f>
        <v>0</v>
      </c>
      <c r="AB24" s="217">
        <f>IF(P20&lt;=13,
IF(P22&lt;13,0,
IF(P28=13,M30,
IF(P30=13,N30,
IF(AND(P24&gt;0,P24&lt;=13),E43,
IF(AND(P32&gt;0,P32&lt;=13),E50,E23))))),0)</f>
        <v>0</v>
      </c>
      <c r="AC24" s="217">
        <f>IF(P20&lt;=14,
IF(P22&lt;14,0,
IF(P28=14,M30,
IF(P30=14,N30,
IF(AND(P24&gt;0,P24&lt;=14),E43,
IF(AND(P32&gt;0,P32&lt;=14),E50,E23))))),0)</f>
        <v>0</v>
      </c>
      <c r="AD24" s="217">
        <f>IF(P20&lt;=15,
IF(P22&lt;15,0,
IF(P28=15,M30,
IF(P30=15,N30,
IF(AND(P24&gt;0,P24&lt;=15),E43,
IF(AND(P32&gt;0,P32&lt;=15),E50,E23))))),0)</f>
        <v>0</v>
      </c>
      <c r="AE24" s="216">
        <f>SUM(S24:AD24)</f>
        <v>0</v>
      </c>
    </row>
    <row r="25" spans="2:31" ht="23.25" customHeight="1" thickBot="1">
      <c r="B25" s="393"/>
      <c r="C25" s="412"/>
      <c r="D25" s="174" t="s">
        <v>326</v>
      </c>
      <c r="E25" s="132"/>
      <c r="F25" s="426" t="s">
        <v>82</v>
      </c>
      <c r="G25" s="426"/>
      <c r="H25" s="427">
        <f>IF(E25="",0,IF(E26="",ROUNDDOWN(E25/24,0),ROUNDDOWN(E25/E26,0)))</f>
        <v>0</v>
      </c>
      <c r="I25" s="427"/>
      <c r="J25" s="427"/>
      <c r="K25" s="428"/>
      <c r="L25" s="152"/>
      <c r="M25" s="181"/>
      <c r="N25" s="204"/>
      <c r="P25" s="1" t="s">
        <v>180</v>
      </c>
      <c r="R25" s="215" t="s">
        <v>333</v>
      </c>
      <c r="S25" s="217">
        <f>IF(P20=4,IF(P28=4,$M32,IF(P30=4,$N32,IF(P24=4,$E44,$E24))),0)</f>
        <v>0</v>
      </c>
      <c r="T25" s="217">
        <f>IF(P20&lt;=5,
IF(P22&lt;5,0,
IF(P28=5,M32,
IF(P30=5,N32,
IF(AND(P24&gt;0,P24&lt;=5),E44,
IF(AND(P32&gt;0,P32&lt;=5),E51,E24))))),0)</f>
        <v>0</v>
      </c>
      <c r="U25" s="217">
        <f>IF(P20&lt;=6,
IF(P22&lt;6,0,
IF(P28=6,M32,
IF(P30=6,N32,
IF(AND(P24&gt;0,P24&lt;=6),E44,
IF(AND(P32&gt;0,P32&lt;=6),E51,E24))))),0)</f>
        <v>0</v>
      </c>
      <c r="V25" s="217">
        <f>IF(P20&lt;=7,
IF(P22&lt;7,0,
IF(P28=7,M32,
IF(P30=7,N32,
IF(AND(P24&gt;0,P24&lt;=7),E44,
IF(AND(P32&gt;0,P32&lt;=7),E51,E24))))),0)</f>
        <v>0</v>
      </c>
      <c r="W25" s="217">
        <f>IF(P20&lt;=8,
IF(P22&lt;8,0,
IF(P28=8,M32,
IF(P30=8,N32,
IF(AND(P24&gt;0,P24&lt;=8),E44,
IF(AND(P32&gt;0,P32&lt;=8),E51,E24))))),0)</f>
        <v>0</v>
      </c>
      <c r="X25" s="217">
        <f>IF(P20&lt;=9,
IF(P22&lt;9,0,
IF(P28=9,M32,
IF(P30=9,N32,
IF(AND(P24&gt;0,P24&lt;=9),E44,
IF(AND(P32&gt;0,P32&lt;=9),E51,E24))))),0)</f>
        <v>0</v>
      </c>
      <c r="Y25" s="217">
        <f>IF(P20&lt;=10,
IF(P22&lt;10,0,
IF(P28=10,M32,
IF(P30=10,N32,
IF(AND(P24&gt;0,P24&lt;=10),E44,
IF(AND(P32&gt;0,P32&lt;=10),E51,E24))))),0)</f>
        <v>0</v>
      </c>
      <c r="Z25" s="217">
        <f>IF(P20&lt;=11,
IF(P22&lt;11,0,
IF(P28=11,M32,
IF(P30=11,N32,
IF(AND(P24&gt;0,P24&lt;=11),E44,
IF(AND(P32&gt;0,P32&lt;=11),E51,E24))))),0)</f>
        <v>0</v>
      </c>
      <c r="AA25" s="217">
        <f>IF(P20&lt;=12,
IF(P22&lt;12,0,
IF(P28=12,M32,
IF(P30=12,N32,
IF(AND(P24&gt;0,P24&lt;=12),E44,
IF(AND(P32&gt;0,P32&lt;=12),E51,E24))))),0)</f>
        <v>0</v>
      </c>
      <c r="AB25" s="217">
        <f>IF(P20&lt;=13,
IF(P22&lt;13,0,
IF(P28=13,M32,
IF(P30=13,N32,
IF(AND(P24&gt;0,P24&lt;=13),E44,
IF(AND(P32&gt;0,P32&lt;=13),E51,E24))))),0)</f>
        <v>0</v>
      </c>
      <c r="AC25" s="217">
        <f>IF(P20&lt;=14,
IF(P22&lt;14,0,
IF(P28=14,M32,
IF(P30=14,N32,
IF(AND(P24&gt;0,P24&lt;=14),E44,
IF(AND(P32&gt;0,P32&lt;=14),E51,E24))))),0)</f>
        <v>0</v>
      </c>
      <c r="AD25" s="217">
        <f>IF(P20&lt;=15,
IF(P22&lt;15,0,
IF(P28=15,M32,
IF(P30=15,N32,
IF(AND(P24&gt;0,P24&lt;=15),E44,
IF(AND(P32&gt;0,P32&lt;=15),E51,E24))))),0)</f>
        <v>0</v>
      </c>
      <c r="AE25" s="216">
        <f>SUM(S25:AD25)</f>
        <v>0</v>
      </c>
    </row>
    <row r="26" spans="2:31" ht="24" customHeight="1" thickBot="1">
      <c r="B26" s="393"/>
      <c r="C26" s="412"/>
      <c r="D26" s="171" t="s">
        <v>171</v>
      </c>
      <c r="E26" s="130"/>
      <c r="F26" s="368" t="s">
        <v>172</v>
      </c>
      <c r="G26" s="368"/>
      <c r="H26" s="384"/>
      <c r="I26" s="384"/>
      <c r="J26" s="384"/>
      <c r="K26" s="385"/>
      <c r="L26" s="152"/>
      <c r="M26" s="203" t="s">
        <v>315</v>
      </c>
      <c r="N26" s="197" t="s">
        <v>316</v>
      </c>
      <c r="O26" s="97"/>
      <c r="P26" s="1">
        <f>IF(AND(E37&gt;=4,E37&lt;=12),E37,IF(AND(E37&gt;=1,E37&lt;=3),E37+12,0))</f>
        <v>0</v>
      </c>
      <c r="R26" s="215" t="s">
        <v>334</v>
      </c>
      <c r="S26" s="217">
        <f>IF(P20=4,IF(P28=4,M34,IF(P30=4,N34,IF(P24=4,H45,IF(P26=4,H36,H25)))),0)</f>
        <v>0</v>
      </c>
      <c r="T26" s="217">
        <f>IF(P20&lt;=5,
IF(P22&lt;5,0,
IF(P28=5,M34,
IF(P30=5,N34,
IF(AND(P24&gt;0,P24&lt;=5),H45,
IF(AND(P26&gt;0,P26&lt;=5),H36,H25))))),0)</f>
        <v>0</v>
      </c>
      <c r="U26" s="217">
        <f>IF(P20&lt;=6,
IF(P22&lt;6,0,
IF(P28=6,M34,
IF(P30=6,N34,
IF(AND(P24&gt;0,P24&lt;=6),H45,
IF(AND(P26&gt;0,P26&lt;=6),H36,H25))))),0)</f>
        <v>0</v>
      </c>
      <c r="V26" s="217">
        <f>IF(P20&lt;=7,
IF(P22&lt;7,0,
IF(P28=7,M34,
IF(P30=7,N34,
IF(AND(P24&gt;0,P24&lt;=7),H45,
IF(AND(P26&gt;0,P26&lt;=7),H36,H25))))),0)</f>
        <v>0</v>
      </c>
      <c r="W26" s="217">
        <f>IF(P20&lt;=8,
IF(P22&lt;8,0,
IF(P28=8,M34,
IF(P30=8,N34,
IF(AND(P24&gt;0,P24&lt;=8),H45,
IF(AND(P26&gt;0,P26&lt;=8),H36,H25))))),0)</f>
        <v>0</v>
      </c>
      <c r="X26" s="217">
        <f>IF(P20&lt;=9,
IF(P22&lt;9,0,
IF(P28=9,M34,
IF(P30=9,N34,
IF(AND(P24&gt;0,P24&lt;=9),H45,
IF(AND(P26&gt;0,P26&lt;=9),H36,H25))))),0)</f>
        <v>0</v>
      </c>
      <c r="Y26" s="217">
        <f>IF(P20&lt;=10,
IF(P22&lt;10,0,
IF(P28=10,M34,
IF(P30=10,N34,
IF(AND(P24&gt;0,P24&lt;=10),H45,
IF(AND(P26&gt;0,P26&lt;=10),H36,H25))))),0)</f>
        <v>0</v>
      </c>
      <c r="Z26" s="217">
        <f>IF(P20&lt;=11,
IF(P22&lt;11,0,
IF(P28=11,M34,
IF(P30=11,N34,
IF(AND(P24&gt;0,P24&lt;=11),H45,
IF(AND(P26&gt;0,P26&lt;=11),H36,H25))))),0)</f>
        <v>0</v>
      </c>
      <c r="AA26" s="217">
        <f>IF(P20&lt;=12,
IF(P22&lt;12,0,
IF(P28=12,M34,
IF(P30=12,N34,
IF(AND(P24&gt;0,P24&lt;=12),H45,
IF(AND(P26&gt;0,P26&lt;=12),H36,H25))))),0)</f>
        <v>0</v>
      </c>
      <c r="AB26" s="217">
        <f>IF(P20&lt;=13,
IF(P22&lt;13,0,
IF(P28=13,M34,
IF(P30=13,N34,
IF(AND(P24&gt;0,P24&lt;=13),H45,
IF(AND(P26&gt;0,P26&lt;=13),H36,H25))))),0)</f>
        <v>0</v>
      </c>
      <c r="AC26" s="217">
        <f>IF(P20&lt;=14,
IF(P22&lt;14,0,
IF(P28=14,M34,
IF(P30=14,N34,
IF(AND(P24&gt;0,P24&lt;=14),H45,
IF(AND(P26&gt;0,P26&lt;=14),H36,H25))))),0)</f>
        <v>0</v>
      </c>
      <c r="AD26" s="217">
        <f>IF(P20&lt;=15,
IF(P22&lt;15,0,
IF(P28=15,M34,
IF(P30=15,N34,
IF(AND(P24&gt;0,P24&lt;=15),H45,
IF(AND(P26&gt;0,P26&lt;=15),H36,H25))))),0)</f>
        <v>0</v>
      </c>
      <c r="AE26" s="216">
        <f t="shared" ref="AE26:AE28" si="0">SUM(S26:AD26)</f>
        <v>0</v>
      </c>
    </row>
    <row r="27" spans="2:31" ht="19.5" customHeight="1">
      <c r="B27" s="393"/>
      <c r="C27" s="412"/>
      <c r="D27" s="340" t="s">
        <v>317</v>
      </c>
      <c r="E27" s="341"/>
      <c r="F27" s="341"/>
      <c r="G27" s="341"/>
      <c r="H27" s="341"/>
      <c r="I27" s="341"/>
      <c r="J27" s="341"/>
      <c r="K27" s="342"/>
      <c r="L27" s="152"/>
      <c r="M27" s="156" t="s">
        <v>166</v>
      </c>
      <c r="N27" s="198" t="s">
        <v>166</v>
      </c>
      <c r="P27" s="1" t="s">
        <v>178</v>
      </c>
      <c r="R27" s="147" t="s">
        <v>336</v>
      </c>
      <c r="S27" s="217">
        <f>IF(P20=4,IF(P28=4,M36,IF(P30=4,N36,IF(P24=4,E47,E29))),0)</f>
        <v>0</v>
      </c>
      <c r="T27" s="217">
        <f>IF(P20&lt;=5,
IF(P22&lt;5,0,
IF(P28=5,M36,
IF(P30=5,N36,
IF(AND(P24&gt;0,P24&lt;=5),E47,
IF(AND(P32&gt;0,P32&lt;=5),E52,E29))))),0)</f>
        <v>0</v>
      </c>
      <c r="U27" s="217">
        <f>IF(P20&lt;=6,
IF(P22&lt;6,0,
IF(P28=6,M36,
IF(P30=6,N36,
IF(AND(P24&gt;0,P24&lt;=6),E47,
IF(AND(P32&gt;0,P32&lt;=6),E52,E29))))),0)</f>
        <v>0</v>
      </c>
      <c r="V27" s="217">
        <f>IF(P20&lt;=7,
IF(P22&lt;7,0,
IF(P28=7,M36,
IF(P30=7,N36,
IF(AND(P24&gt;0,P24&lt;=7),E47,
IF(AND(P32&gt;0,P32&lt;=7),E52,E29))))),0)</f>
        <v>0</v>
      </c>
      <c r="W27" s="217">
        <f>IF(P20&lt;=8,
IF(P22&lt;8,0,
IF(P28=8,M36,
IF(P30=8,N36,
IF(AND(P24&gt;0,P24&lt;=8),E47,
IF(AND(P32&gt;0,P32&lt;=8),E52,E29))))),0)</f>
        <v>0</v>
      </c>
      <c r="X27" s="217">
        <f>IF(P20&lt;=9,
IF(P22&lt;9,0,
IF(P28=9,M36,
IF(P30=9,N36,
IF(AND(P24&gt;0,P24&lt;=9),E47,
IF(AND(P32&gt;0,P32&lt;=9),E52,E29))))),0)</f>
        <v>0</v>
      </c>
      <c r="Y27" s="217">
        <f>IF(P20&lt;=10,
IF(P22&lt;10,0,
IF(P28=10,M36,
IF(P30=10,N36,
IF(AND(P24&gt;0,P24&lt;=10),E47,
IF(AND(P32&gt;0,P32&lt;=10),E52,E29))))),0)</f>
        <v>0</v>
      </c>
      <c r="Z27" s="217">
        <f>IF(P20&lt;=11,
IF(P22&lt;11,0,
IF(P28=11,M36,
IF(P30=11,N36,
IF(AND(P24&gt;0,P24&lt;=11),E47,
IF(AND(P32&gt;0,P32&lt;=11),E52,E29))))),0)</f>
        <v>0</v>
      </c>
      <c r="AA27" s="217">
        <f>IF(P20&lt;=12,
IF(P22&lt;12,0,
IF(P28=12,M36,
IF(P30=12,N36,
IF(AND(P24&gt;0,P24&lt;=12),E47,
IF(AND(P32&gt;0,P32&lt;=12),E52,E29))))),0)</f>
        <v>0</v>
      </c>
      <c r="AB27" s="217">
        <f>IF(P20&lt;=13,
IF(P22&lt;13,0,
IF(P28=13,M36,
IF(P30=13,N36,
IF(AND(P24&gt;0,P24&lt;=13),E47,
IF(AND(P32&gt;0,P32&lt;=13),E52,E29))))),0)</f>
        <v>0</v>
      </c>
      <c r="AC27" s="217">
        <f>IF(P20&lt;=14,
IF(P22&lt;14,0,
IF(P28=14,M36,
IF(P30=14,N36,
IF(AND(P24&gt;0,P24&lt;=14),E47,
IF(AND(P32&gt;0,P32&lt;=14),E52,E29))))),0)</f>
        <v>0</v>
      </c>
      <c r="AD27" s="217">
        <f>IF(P20&lt;=15,
IF(P22&lt;15,0,
IF(P28=15,M36,
IF(P30=15,N36,
IF(AND(P24&gt;0,P24&lt;=15),E47,
IF(AND(P32&gt;0,P32&lt;=15),E52,E29))))),0)</f>
        <v>0</v>
      </c>
      <c r="AE27" s="216">
        <f t="shared" si="0"/>
        <v>0</v>
      </c>
    </row>
    <row r="28" spans="2:31" ht="19.5" customHeight="1" thickBot="1">
      <c r="B28" s="393"/>
      <c r="C28" s="412"/>
      <c r="D28" s="343"/>
      <c r="E28" s="344"/>
      <c r="F28" s="344"/>
      <c r="G28" s="344"/>
      <c r="H28" s="344"/>
      <c r="I28" s="344"/>
      <c r="J28" s="344"/>
      <c r="K28" s="345"/>
      <c r="L28" s="152"/>
      <c r="M28" s="131"/>
      <c r="N28" s="199"/>
      <c r="P28" s="1">
        <f>IF(AND(M28&gt;=4,M28&lt;=12),M28,IF(AND(M28&gt;=1,M28&lt;=3),M28+12,0))</f>
        <v>0</v>
      </c>
      <c r="R28" s="147" t="s">
        <v>337</v>
      </c>
      <c r="S28" s="217">
        <f>SUM(S24:S26)-S27</f>
        <v>0</v>
      </c>
      <c r="T28" s="217">
        <f>SUM(T24:T26)-T27</f>
        <v>0</v>
      </c>
      <c r="U28" s="217">
        <f t="shared" ref="U28:AD28" si="1">SUM(U24:U26)-U27</f>
        <v>0</v>
      </c>
      <c r="V28" s="217">
        <f t="shared" si="1"/>
        <v>0</v>
      </c>
      <c r="W28" s="217">
        <f t="shared" si="1"/>
        <v>0</v>
      </c>
      <c r="X28" s="217">
        <f t="shared" si="1"/>
        <v>0</v>
      </c>
      <c r="Y28" s="217">
        <f t="shared" si="1"/>
        <v>0</v>
      </c>
      <c r="Z28" s="217">
        <f t="shared" si="1"/>
        <v>0</v>
      </c>
      <c r="AA28" s="217">
        <f t="shared" si="1"/>
        <v>0</v>
      </c>
      <c r="AB28" s="217">
        <f t="shared" si="1"/>
        <v>0</v>
      </c>
      <c r="AC28" s="217">
        <f t="shared" si="1"/>
        <v>0</v>
      </c>
      <c r="AD28" s="217">
        <f t="shared" si="1"/>
        <v>0</v>
      </c>
      <c r="AE28" s="216">
        <f t="shared" si="0"/>
        <v>0</v>
      </c>
    </row>
    <row r="29" spans="2:31" ht="24" customHeight="1" thickBot="1">
      <c r="B29" s="393"/>
      <c r="C29" s="413"/>
      <c r="D29" s="188" t="s">
        <v>33</v>
      </c>
      <c r="E29" s="134"/>
      <c r="F29" s="346" t="s">
        <v>82</v>
      </c>
      <c r="G29" s="346"/>
      <c r="H29" s="346"/>
      <c r="I29" s="346"/>
      <c r="J29" s="346"/>
      <c r="K29" s="347"/>
      <c r="L29" s="152"/>
      <c r="M29" s="157" t="s">
        <v>167</v>
      </c>
      <c r="N29" s="173" t="s">
        <v>167</v>
      </c>
      <c r="P29" s="1" t="s">
        <v>179</v>
      </c>
      <c r="R29" s="147" t="s">
        <v>338</v>
      </c>
      <c r="S29" s="217">
        <f>IF(P18=1,IF(AND(P24&gt;0,P24&lt;=4),IF(S28&gt;=63000,63000,S28),IF(S28&gt;=82000,82000,S28)),IF(S28&gt;=63000,63000,S28))</f>
        <v>0</v>
      </c>
      <c r="T29" s="217">
        <f>IF(P18=1,IF(AND(P24&gt;0,P24&lt;=5),IF(T28&gt;=63000,63000,T28),IF(T28&gt;=82000,82000,T28)),IF(T28&gt;=63000,63000,T28))</f>
        <v>0</v>
      </c>
      <c r="U29" s="217">
        <f>IF(P18=1,IF(AND(P24&gt;0,P24&lt;=6),IF(U28&gt;=63000,63000,U28),IF(U28&gt;=82000,82000,U28)),IF(U28&gt;=63000,63000,U28))</f>
        <v>0</v>
      </c>
      <c r="V29" s="217">
        <f>IF(P18=1,IF(AND(P24&gt;0,P24&lt;=7),IF(V28&gt;=63000,63000,V28),IF(V28&gt;=82000,82000,V28)),IF(V28&gt;=63000,63000,V28))</f>
        <v>0</v>
      </c>
      <c r="W29" s="217">
        <f>IF(P18=1,IF(AND(P24&gt;0,P24&lt;=8),IF(W28&gt;=63000,63000,W28),IF(W28&gt;=82000,82000,W28)),IF(W28&gt;=63000,63000,W28))</f>
        <v>0</v>
      </c>
      <c r="X29" s="217">
        <f>IF(P18=1,IF(AND(P24&gt;0,P24&lt;=9),IF(X28&gt;=63000,63000,X28),IF(X28&gt;=82000,82000,X28)),IF(X28&gt;=63000,63000,X28))</f>
        <v>0</v>
      </c>
      <c r="Y29" s="217">
        <f>IF(P18=1,IF(AND(P24&gt;0,P24&lt;=10),IF(Y28&gt;=63000,63000,Y28),IF(Y28&gt;=82000,82000,Y28)),IF(Y28&gt;=63000,63000,Y28))</f>
        <v>0</v>
      </c>
      <c r="Z29" s="217">
        <f>IF(P18=1,IF(AND(P24&gt;0,P24&lt;=11),IF(Z28&gt;=63000,63000,Z28),IF(Z28&gt;=82000,82000,Z28)),IF(Z28&gt;=63000,63000,Z28))</f>
        <v>0</v>
      </c>
      <c r="AA29" s="217">
        <f>IF(P18=1,IF(AND(P24&gt;0,P24&lt;=12),IF(AA28&gt;=63000,63000,AA28),IF(AA28&gt;=82000,82000,AA28)),IF(AA28&gt;=63000,63000,AA28))</f>
        <v>0</v>
      </c>
      <c r="AB29" s="217">
        <f>IF(P18=1,IF(AND(P24&gt;0,P24&lt;=13),IF(AB28&gt;=63000,63000,AB28),IF(AB28&gt;=82000,82000,AB28)),IF(AB28&gt;=63000,63000,AB28))</f>
        <v>0</v>
      </c>
      <c r="AC29" s="217">
        <f>IF(P18=1,IF(AND(P24&gt;0,P24&lt;=14),IF(AC28&gt;=63000,63000,AC28),IF(AC28&gt;=82000,82000,AC28)),IF(AC28&gt;=63000,63000,AC28))</f>
        <v>0</v>
      </c>
      <c r="AD29" s="217">
        <f>IF(P18=1,IF(AND(P24&gt;0,P24&lt;=15),IF(AD28&gt;=63000,63000,AD28),IF(AD28&gt;=82000,82000,AD28)),IF(AD28&gt;=63000,63000,AD28))</f>
        <v>0</v>
      </c>
      <c r="AE29" s="216"/>
    </row>
    <row r="30" spans="2:31" ht="19.5" customHeight="1">
      <c r="B30" s="393"/>
      <c r="C30" s="175"/>
      <c r="D30" s="176"/>
      <c r="E30" s="207"/>
      <c r="F30" s="177"/>
      <c r="G30" s="177"/>
      <c r="H30" s="177"/>
      <c r="I30" s="177"/>
      <c r="J30" s="177"/>
      <c r="K30" s="177"/>
      <c r="L30" s="152"/>
      <c r="M30" s="133"/>
      <c r="N30" s="200"/>
      <c r="P30" s="1">
        <f>IF(AND(N28&gt;=4,N28&lt;=12),N28,IF(AND(N28&gt;=1,N28&lt;=3),N28+12,0))</f>
        <v>0</v>
      </c>
      <c r="R30" s="147" t="s">
        <v>339</v>
      </c>
      <c r="S30" s="217">
        <f>ROUNDDOWN(S29*3/4,0)</f>
        <v>0</v>
      </c>
      <c r="T30" s="216">
        <f t="shared" ref="T30:AD30" si="2">ROUNDDOWN(T29*3/4,0)</f>
        <v>0</v>
      </c>
      <c r="U30" s="216">
        <f t="shared" si="2"/>
        <v>0</v>
      </c>
      <c r="V30" s="216">
        <f t="shared" si="2"/>
        <v>0</v>
      </c>
      <c r="W30" s="216">
        <f t="shared" si="2"/>
        <v>0</v>
      </c>
      <c r="X30" s="216">
        <f t="shared" si="2"/>
        <v>0</v>
      </c>
      <c r="Y30" s="216">
        <f t="shared" si="2"/>
        <v>0</v>
      </c>
      <c r="Z30" s="216">
        <f t="shared" si="2"/>
        <v>0</v>
      </c>
      <c r="AA30" s="216">
        <f t="shared" si="2"/>
        <v>0</v>
      </c>
      <c r="AB30" s="216">
        <f t="shared" si="2"/>
        <v>0</v>
      </c>
      <c r="AC30" s="216">
        <f t="shared" si="2"/>
        <v>0</v>
      </c>
      <c r="AD30" s="216">
        <f t="shared" si="2"/>
        <v>0</v>
      </c>
      <c r="AE30" s="216">
        <f>ROUNDDOWN(SUM(S30:AD30),-2)</f>
        <v>0</v>
      </c>
    </row>
    <row r="31" spans="2:31" ht="19.5" customHeight="1">
      <c r="B31" s="393"/>
      <c r="C31" s="348" t="s">
        <v>353</v>
      </c>
      <c r="D31" s="348"/>
      <c r="E31" s="348"/>
      <c r="F31" s="348"/>
      <c r="G31" s="348"/>
      <c r="H31" s="348"/>
      <c r="I31" s="348"/>
      <c r="J31" s="348"/>
      <c r="K31" s="349"/>
      <c r="L31" s="152"/>
      <c r="M31" s="157" t="s">
        <v>168</v>
      </c>
      <c r="N31" s="173" t="s">
        <v>168</v>
      </c>
      <c r="P31" s="1" t="s">
        <v>347</v>
      </c>
    </row>
    <row r="32" spans="2:31" ht="19.5" customHeight="1">
      <c r="B32" s="393"/>
      <c r="C32" s="350"/>
      <c r="D32" s="350"/>
      <c r="E32" s="350"/>
      <c r="F32" s="350"/>
      <c r="G32" s="350"/>
      <c r="H32" s="350"/>
      <c r="I32" s="350"/>
      <c r="J32" s="350"/>
      <c r="K32" s="351"/>
      <c r="L32" s="152"/>
      <c r="M32" s="133"/>
      <c r="N32" s="200"/>
      <c r="P32" s="1">
        <f>IF(AND(E49&gt;=4,E49&lt;=12),E49,IF(AND(E49&gt;=1,E49&lt;=3),E49+12,0))</f>
        <v>0</v>
      </c>
    </row>
    <row r="33" spans="2:18" ht="19.5" customHeight="1">
      <c r="B33" s="393"/>
      <c r="C33" s="350"/>
      <c r="D33" s="350"/>
      <c r="E33" s="350"/>
      <c r="F33" s="350"/>
      <c r="G33" s="350"/>
      <c r="H33" s="350"/>
      <c r="I33" s="350"/>
      <c r="J33" s="350"/>
      <c r="K33" s="351"/>
      <c r="L33" s="152"/>
      <c r="M33" s="172" t="s">
        <v>314</v>
      </c>
      <c r="N33" s="201" t="s">
        <v>314</v>
      </c>
      <c r="R33" s="178"/>
    </row>
    <row r="34" spans="2:18" ht="19.5" customHeight="1" thickBot="1">
      <c r="B34" s="393"/>
      <c r="C34" s="350"/>
      <c r="D34" s="350"/>
      <c r="E34" s="350"/>
      <c r="F34" s="350"/>
      <c r="G34" s="350"/>
      <c r="H34" s="350"/>
      <c r="I34" s="350"/>
      <c r="J34" s="350"/>
      <c r="K34" s="351"/>
      <c r="L34" s="152"/>
      <c r="M34" s="133"/>
      <c r="N34" s="200"/>
    </row>
    <row r="35" spans="2:18" ht="22.5" customHeight="1" thickBot="1">
      <c r="B35" s="393"/>
      <c r="C35" s="352" t="s">
        <v>318</v>
      </c>
      <c r="D35" s="355" t="s">
        <v>327</v>
      </c>
      <c r="E35" s="356"/>
      <c r="F35" s="356"/>
      <c r="G35" s="356"/>
      <c r="H35" s="356"/>
      <c r="I35" s="356"/>
      <c r="J35" s="356"/>
      <c r="K35" s="357"/>
      <c r="L35" s="152"/>
      <c r="M35" s="157" t="s">
        <v>169</v>
      </c>
      <c r="N35" s="173" t="s">
        <v>169</v>
      </c>
    </row>
    <row r="36" spans="2:18" ht="19.5" customHeight="1" thickBot="1">
      <c r="B36" s="393"/>
      <c r="C36" s="353"/>
      <c r="D36" s="196" t="s">
        <v>324</v>
      </c>
      <c r="E36" s="182"/>
      <c r="F36" s="358" t="s">
        <v>82</v>
      </c>
      <c r="G36" s="358"/>
      <c r="H36" s="359">
        <f>IF(E36="",0,IF(E38="",ROUNDDOWN(E36/24,0),ROUNDDOWN(E36/E38,0)))</f>
        <v>0</v>
      </c>
      <c r="I36" s="360"/>
      <c r="J36" s="360"/>
      <c r="K36" s="361"/>
      <c r="L36" s="152"/>
      <c r="M36" s="135"/>
      <c r="N36" s="202"/>
    </row>
    <row r="37" spans="2:18" ht="15" customHeight="1" thickBot="1">
      <c r="B37" s="393"/>
      <c r="C37" s="353"/>
      <c r="D37" s="214" t="s">
        <v>346</v>
      </c>
      <c r="E37" s="130"/>
      <c r="F37" s="368" t="s">
        <v>9</v>
      </c>
      <c r="G37" s="368"/>
      <c r="H37" s="362"/>
      <c r="I37" s="363"/>
      <c r="J37" s="363"/>
      <c r="K37" s="364"/>
      <c r="L37" s="152"/>
      <c r="M37" s="180"/>
      <c r="N37" s="205"/>
    </row>
    <row r="38" spans="2:18" ht="15" customHeight="1" thickBot="1">
      <c r="B38" s="393"/>
      <c r="C38" s="353"/>
      <c r="D38" s="195" t="s">
        <v>171</v>
      </c>
      <c r="E38" s="129">
        <v>24</v>
      </c>
      <c r="F38" s="221" t="s">
        <v>172</v>
      </c>
      <c r="G38" s="221"/>
      <c r="H38" s="365"/>
      <c r="I38" s="366"/>
      <c r="J38" s="366"/>
      <c r="K38" s="367"/>
      <c r="L38" s="152"/>
      <c r="M38" s="369" t="s">
        <v>349</v>
      </c>
      <c r="N38" s="370"/>
    </row>
    <row r="39" spans="2:18" ht="21.75" customHeight="1" thickBot="1">
      <c r="B39" s="393"/>
      <c r="C39" s="353"/>
      <c r="D39" s="355" t="s">
        <v>405</v>
      </c>
      <c r="E39" s="356"/>
      <c r="F39" s="356"/>
      <c r="G39" s="356"/>
      <c r="H39" s="356"/>
      <c r="I39" s="356"/>
      <c r="J39" s="356"/>
      <c r="K39" s="357"/>
      <c r="L39" s="152"/>
      <c r="M39" s="371"/>
      <c r="N39" s="372"/>
    </row>
    <row r="40" spans="2:18" ht="15" customHeight="1">
      <c r="B40" s="393"/>
      <c r="C40" s="353"/>
      <c r="D40" s="139" t="s">
        <v>319</v>
      </c>
      <c r="E40" s="143" t="s">
        <v>159</v>
      </c>
      <c r="F40" s="169"/>
      <c r="G40" s="192" t="s">
        <v>8</v>
      </c>
      <c r="H40" s="191"/>
      <c r="I40" s="192" t="s">
        <v>9</v>
      </c>
      <c r="J40" s="191"/>
      <c r="K40" s="193" t="s">
        <v>102</v>
      </c>
      <c r="L40" s="152"/>
      <c r="M40" s="373"/>
      <c r="N40" s="374"/>
    </row>
    <row r="41" spans="2:18" ht="15" customHeight="1">
      <c r="B41" s="393"/>
      <c r="C41" s="353"/>
      <c r="D41" s="142" t="s">
        <v>161</v>
      </c>
      <c r="E41" s="379"/>
      <c r="F41" s="379"/>
      <c r="G41" s="379"/>
      <c r="H41" s="379"/>
      <c r="I41" s="379"/>
      <c r="J41" s="379"/>
      <c r="K41" s="380"/>
      <c r="L41" s="152"/>
      <c r="M41" s="375"/>
      <c r="N41" s="376"/>
    </row>
    <row r="42" spans="2:18" ht="15" customHeight="1">
      <c r="B42" s="393"/>
      <c r="C42" s="353"/>
      <c r="D42" s="189" t="s">
        <v>309</v>
      </c>
      <c r="E42" s="436"/>
      <c r="F42" s="437"/>
      <c r="G42" s="437"/>
      <c r="H42" s="437"/>
      <c r="I42" s="437"/>
      <c r="J42" s="437"/>
      <c r="K42" s="438"/>
      <c r="L42" s="152"/>
      <c r="M42" s="375"/>
      <c r="N42" s="376"/>
    </row>
    <row r="43" spans="2:18" ht="15" customHeight="1">
      <c r="B43" s="393"/>
      <c r="C43" s="353"/>
      <c r="D43" s="140" t="s">
        <v>156</v>
      </c>
      <c r="E43" s="137"/>
      <c r="F43" s="368" t="s">
        <v>82</v>
      </c>
      <c r="G43" s="368"/>
      <c r="H43" s="368"/>
      <c r="I43" s="368"/>
      <c r="J43" s="368"/>
      <c r="K43" s="383"/>
      <c r="L43" s="152"/>
      <c r="M43" s="375"/>
      <c r="N43" s="376"/>
    </row>
    <row r="44" spans="2:18" ht="15" customHeight="1" thickBot="1">
      <c r="B44" s="393"/>
      <c r="C44" s="353"/>
      <c r="D44" s="140" t="s">
        <v>157</v>
      </c>
      <c r="E44" s="137"/>
      <c r="F44" s="368" t="s">
        <v>82</v>
      </c>
      <c r="G44" s="368"/>
      <c r="H44" s="368"/>
      <c r="I44" s="368"/>
      <c r="J44" s="368"/>
      <c r="K44" s="383"/>
      <c r="L44" s="152"/>
      <c r="M44" s="377"/>
      <c r="N44" s="378"/>
    </row>
    <row r="45" spans="2:18" ht="15" customHeight="1">
      <c r="B45" s="393"/>
      <c r="C45" s="353"/>
      <c r="D45" s="140" t="s">
        <v>158</v>
      </c>
      <c r="E45" s="182"/>
      <c r="F45" s="368" t="s">
        <v>82</v>
      </c>
      <c r="G45" s="368"/>
      <c r="H45" s="384">
        <f>IF(E45="",0,IF(E46="",ROUNDDOWN(E45/24,0),ROUNDDOWN(E45/E46,0)))</f>
        <v>0</v>
      </c>
      <c r="I45" s="384"/>
      <c r="J45" s="384"/>
      <c r="K45" s="385"/>
      <c r="L45" s="152"/>
      <c r="M45" s="208"/>
      <c r="N45" s="209"/>
    </row>
    <row r="46" spans="2:18" ht="15" customHeight="1">
      <c r="B46" s="393"/>
      <c r="C46" s="353"/>
      <c r="D46" s="140" t="s">
        <v>171</v>
      </c>
      <c r="E46" s="130">
        <v>24</v>
      </c>
      <c r="F46" s="368" t="s">
        <v>172</v>
      </c>
      <c r="G46" s="368"/>
      <c r="H46" s="384"/>
      <c r="I46" s="384"/>
      <c r="J46" s="384"/>
      <c r="K46" s="385"/>
      <c r="L46" s="152"/>
      <c r="M46" s="179"/>
      <c r="N46" s="206"/>
    </row>
    <row r="47" spans="2:18" ht="15" customHeight="1" thickBot="1">
      <c r="B47" s="393"/>
      <c r="C47" s="353"/>
      <c r="D47" s="190" t="s">
        <v>33</v>
      </c>
      <c r="E47" s="138"/>
      <c r="F47" s="386" t="s">
        <v>82</v>
      </c>
      <c r="G47" s="386"/>
      <c r="H47" s="386"/>
      <c r="I47" s="386"/>
      <c r="J47" s="386"/>
      <c r="K47" s="387"/>
      <c r="L47" s="152"/>
      <c r="M47" s="179"/>
      <c r="N47" s="206"/>
    </row>
    <row r="48" spans="2:18" ht="53.25" customHeight="1" thickBot="1">
      <c r="B48" s="393"/>
      <c r="C48" s="353"/>
      <c r="D48" s="388" t="s">
        <v>406</v>
      </c>
      <c r="E48" s="356"/>
      <c r="F48" s="356"/>
      <c r="G48" s="356"/>
      <c r="H48" s="356"/>
      <c r="I48" s="356"/>
      <c r="J48" s="356"/>
      <c r="K48" s="357"/>
      <c r="L48" s="152"/>
      <c r="M48" s="210"/>
      <c r="N48" s="211"/>
    </row>
    <row r="49" spans="2:31" ht="15" customHeight="1">
      <c r="B49" s="393"/>
      <c r="C49" s="353"/>
      <c r="D49" s="194" t="s">
        <v>320</v>
      </c>
      <c r="E49" s="191"/>
      <c r="F49" s="358" t="s">
        <v>325</v>
      </c>
      <c r="G49" s="358"/>
      <c r="H49" s="358"/>
      <c r="I49" s="358"/>
      <c r="J49" s="358"/>
      <c r="K49" s="389"/>
      <c r="L49" s="152"/>
      <c r="M49" s="210"/>
      <c r="N49" s="211"/>
    </row>
    <row r="50" spans="2:31" ht="15" customHeight="1">
      <c r="B50" s="393"/>
      <c r="C50" s="353"/>
      <c r="D50" s="140" t="s">
        <v>321</v>
      </c>
      <c r="E50" s="137"/>
      <c r="F50" s="368" t="s">
        <v>82</v>
      </c>
      <c r="G50" s="368"/>
      <c r="H50" s="368"/>
      <c r="I50" s="368"/>
      <c r="J50" s="368"/>
      <c r="K50" s="383"/>
      <c r="L50" s="152"/>
      <c r="M50" s="210"/>
      <c r="N50" s="211"/>
    </row>
    <row r="51" spans="2:31" ht="15" customHeight="1">
      <c r="B51" s="393"/>
      <c r="C51" s="353"/>
      <c r="D51" s="140" t="s">
        <v>322</v>
      </c>
      <c r="E51" s="137"/>
      <c r="F51" s="368" t="s">
        <v>82</v>
      </c>
      <c r="G51" s="368"/>
      <c r="H51" s="368"/>
      <c r="I51" s="368"/>
      <c r="J51" s="368"/>
      <c r="K51" s="383"/>
      <c r="L51" s="152"/>
      <c r="M51" s="210"/>
      <c r="N51" s="211"/>
    </row>
    <row r="52" spans="2:31" ht="15" customHeight="1" thickBot="1">
      <c r="B52" s="394"/>
      <c r="C52" s="354"/>
      <c r="D52" s="190" t="s">
        <v>323</v>
      </c>
      <c r="E52" s="138"/>
      <c r="F52" s="386" t="s">
        <v>82</v>
      </c>
      <c r="G52" s="386"/>
      <c r="H52" s="386"/>
      <c r="I52" s="386"/>
      <c r="J52" s="386"/>
      <c r="K52" s="387"/>
      <c r="L52" s="160"/>
      <c r="M52" s="212"/>
      <c r="N52" s="213"/>
    </row>
    <row r="53" spans="2:31" ht="14.25" thickBot="1">
      <c r="B53" s="114"/>
      <c r="C53" s="114"/>
      <c r="D53" s="114"/>
      <c r="E53" s="114"/>
      <c r="F53" s="114"/>
      <c r="G53" s="114"/>
      <c r="H53" s="114"/>
      <c r="I53" s="114"/>
      <c r="J53" s="114"/>
      <c r="K53" s="114"/>
      <c r="L53" s="114"/>
      <c r="M53" s="114"/>
      <c r="N53" s="114"/>
    </row>
    <row r="54" spans="2:31" ht="21.75" customHeight="1" thickBot="1">
      <c r="B54" s="390" t="s">
        <v>277</v>
      </c>
      <c r="C54" s="391"/>
      <c r="D54" s="391"/>
      <c r="E54" s="391"/>
      <c r="F54" s="391"/>
      <c r="G54" s="391"/>
      <c r="H54" s="391"/>
      <c r="I54" s="391"/>
      <c r="J54" s="391"/>
      <c r="K54" s="391"/>
      <c r="L54" s="391"/>
      <c r="M54" s="391"/>
      <c r="N54" s="392"/>
      <c r="R54" s="218" t="s">
        <v>328</v>
      </c>
      <c r="S54" s="219" t="str">
        <f>IF($E55="","",$E55)</f>
        <v/>
      </c>
      <c r="T54" s="219"/>
    </row>
    <row r="55" spans="2:31" ht="20.25" thickBot="1">
      <c r="B55" s="459" t="s">
        <v>280</v>
      </c>
      <c r="C55" s="395" t="s">
        <v>152</v>
      </c>
      <c r="D55" s="396"/>
      <c r="E55" s="397"/>
      <c r="F55" s="397"/>
      <c r="G55" s="397"/>
      <c r="H55" s="397"/>
      <c r="I55" s="397"/>
      <c r="J55" s="397"/>
      <c r="K55" s="398"/>
      <c r="L55" s="152"/>
      <c r="M55" s="399" t="s">
        <v>404</v>
      </c>
      <c r="N55" s="400"/>
      <c r="R55" s="219" t="s">
        <v>342</v>
      </c>
      <c r="S55" s="219" t="str">
        <f>IF($E60="","",$E60&amp;"　　"&amp;$E61)</f>
        <v/>
      </c>
      <c r="T55" s="219"/>
    </row>
    <row r="56" spans="2:31" ht="18" customHeight="1">
      <c r="B56" s="393"/>
      <c r="C56" s="401" t="s">
        <v>154</v>
      </c>
      <c r="D56" s="402"/>
      <c r="E56" s="136"/>
      <c r="F56" s="130"/>
      <c r="G56" s="158" t="s">
        <v>8</v>
      </c>
      <c r="H56" s="130"/>
      <c r="I56" s="158" t="s">
        <v>9</v>
      </c>
      <c r="J56" s="130"/>
      <c r="K56" s="159" t="s">
        <v>102</v>
      </c>
      <c r="L56" s="152"/>
      <c r="M56" s="403" t="s">
        <v>445</v>
      </c>
      <c r="N56" s="404"/>
      <c r="P56" s="1" t="s">
        <v>173</v>
      </c>
      <c r="R56" s="219" t="s">
        <v>343</v>
      </c>
      <c r="S56" s="219" t="str">
        <f>IF($E80="","",$E80&amp;"　　"&amp;$E81)</f>
        <v/>
      </c>
      <c r="T56" s="219"/>
    </row>
    <row r="57" spans="2:31" ht="18" customHeight="1">
      <c r="B57" s="393"/>
      <c r="C57" s="401" t="s">
        <v>155</v>
      </c>
      <c r="D57" s="402"/>
      <c r="E57" s="136"/>
      <c r="F57" s="130"/>
      <c r="G57" s="158" t="s">
        <v>8</v>
      </c>
      <c r="H57" s="130"/>
      <c r="I57" s="158" t="s">
        <v>9</v>
      </c>
      <c r="J57" s="130"/>
      <c r="K57" s="159" t="s">
        <v>102</v>
      </c>
      <c r="L57" s="152"/>
      <c r="M57" s="405"/>
      <c r="N57" s="406"/>
      <c r="P57" s="1">
        <f>IF(M57="○",IF(M59="○",IF(M61="○",1,0),0),0)</f>
        <v>0</v>
      </c>
      <c r="R57" s="219" t="s">
        <v>329</v>
      </c>
      <c r="S57" s="219" t="str">
        <f>IF($E56="","",$E56&amp;$F56&amp;"年"&amp;$H56&amp;"月"&amp;$J56&amp;"日")</f>
        <v/>
      </c>
      <c r="T57" s="219"/>
    </row>
    <row r="58" spans="2:31" ht="18" customHeight="1" thickBot="1">
      <c r="B58" s="393"/>
      <c r="C58" s="407" t="s">
        <v>164</v>
      </c>
      <c r="D58" s="408"/>
      <c r="E58" s="128"/>
      <c r="F58" s="129"/>
      <c r="G58" s="153" t="s">
        <v>8</v>
      </c>
      <c r="H58" s="129"/>
      <c r="I58" s="153" t="s">
        <v>160</v>
      </c>
      <c r="J58" s="129"/>
      <c r="K58" s="154" t="s">
        <v>10</v>
      </c>
      <c r="L58" s="152"/>
      <c r="M58" s="409" t="s">
        <v>311</v>
      </c>
      <c r="N58" s="410"/>
      <c r="P58" s="1" t="s">
        <v>176</v>
      </c>
      <c r="R58" s="219" t="s">
        <v>330</v>
      </c>
      <c r="S58" s="219" t="str">
        <f>IF($E57="","",IF($E57="年度当初","令和5年4月1日",$E57&amp;$F57&amp;"年"&amp;$H57&amp;"月"&amp;$J57&amp;"日"))</f>
        <v/>
      </c>
      <c r="T58" s="219"/>
    </row>
    <row r="59" spans="2:31" ht="15" thickBot="1">
      <c r="B59" s="393"/>
      <c r="C59" s="170"/>
      <c r="D59" s="152"/>
      <c r="E59" s="155"/>
      <c r="F59" s="155"/>
      <c r="G59" s="155"/>
      <c r="H59" s="155"/>
      <c r="I59" s="155"/>
      <c r="J59" s="155"/>
      <c r="K59" s="155"/>
      <c r="L59" s="152"/>
      <c r="M59" s="405"/>
      <c r="N59" s="406"/>
      <c r="P59" s="1">
        <f>IF(E57="年度当初",4,IF(AND(H57&gt;=4,H57&lt;=12),H57,IF(AND(H57&gt;=1,H57&lt;=3),H57+12,0)))</f>
        <v>0</v>
      </c>
      <c r="R59" s="219" t="s">
        <v>331</v>
      </c>
      <c r="S59" s="219" t="str">
        <f>IF(E58="","",IF(E58="年度末","令和6年3月31日",E58&amp;F58&amp;"年"&amp;H58&amp;"月"&amp;J58&amp;"日"))</f>
        <v/>
      </c>
      <c r="T59" s="219"/>
    </row>
    <row r="60" spans="2:31" ht="19.5" customHeight="1">
      <c r="B60" s="393"/>
      <c r="C60" s="411" t="s">
        <v>313</v>
      </c>
      <c r="D60" s="184" t="s">
        <v>153</v>
      </c>
      <c r="E60" s="414"/>
      <c r="F60" s="414"/>
      <c r="G60" s="414"/>
      <c r="H60" s="414"/>
      <c r="I60" s="414"/>
      <c r="J60" s="414"/>
      <c r="K60" s="415"/>
      <c r="L60" s="152"/>
      <c r="M60" s="409" t="s">
        <v>312</v>
      </c>
      <c r="N60" s="410"/>
      <c r="P60" s="1" t="s">
        <v>177</v>
      </c>
      <c r="R60" s="219" t="s">
        <v>332</v>
      </c>
      <c r="S60" s="219" t="str">
        <f>IF($M79="","",M79)</f>
        <v/>
      </c>
      <c r="T60" s="219"/>
    </row>
    <row r="61" spans="2:31" ht="19.5" thickBot="1">
      <c r="B61" s="393"/>
      <c r="C61" s="412"/>
      <c r="D61" s="185" t="s">
        <v>308</v>
      </c>
      <c r="E61" s="416"/>
      <c r="F61" s="416"/>
      <c r="G61" s="416"/>
      <c r="H61" s="416"/>
      <c r="I61" s="416"/>
      <c r="J61" s="416"/>
      <c r="K61" s="417"/>
      <c r="L61" s="152"/>
      <c r="M61" s="418"/>
      <c r="N61" s="419"/>
      <c r="P61" s="1">
        <f>IF(E58="年度末",15,IF(AND(H58&gt;=4,H58&lt;=12),H58,IF(AND(H58&gt;=1,H58&lt;=3),H58+12,0)))</f>
        <v>0</v>
      </c>
      <c r="R61" s="219" t="s">
        <v>344</v>
      </c>
      <c r="S61" s="220" t="str">
        <f>"補助基準額上限："&amp;N62&amp;"円"</f>
        <v>補助基準額上限：63000円</v>
      </c>
      <c r="T61" s="219"/>
      <c r="V61" s="1" t="s">
        <v>345</v>
      </c>
      <c r="W61" s="1" t="str">
        <f>IF(P63=0,"","転居日："&amp;E79&amp;F79&amp;"年"&amp;H79&amp;"月"&amp;J79&amp;"日")</f>
        <v/>
      </c>
    </row>
    <row r="62" spans="2:31" ht="19.5">
      <c r="B62" s="393"/>
      <c r="C62" s="412"/>
      <c r="D62" s="186" t="s">
        <v>156</v>
      </c>
      <c r="E62" s="182"/>
      <c r="F62" s="358" t="s">
        <v>82</v>
      </c>
      <c r="G62" s="358"/>
      <c r="H62" s="358"/>
      <c r="I62" s="358"/>
      <c r="J62" s="358"/>
      <c r="K62" s="389"/>
      <c r="L62" s="152"/>
      <c r="M62" s="420" t="s">
        <v>296</v>
      </c>
      <c r="N62" s="422">
        <f>IF(P57=1,82000,63000)</f>
        <v>63000</v>
      </c>
      <c r="P62" s="1" t="s">
        <v>348</v>
      </c>
      <c r="R62" s="215"/>
      <c r="S62" s="215" t="s">
        <v>340</v>
      </c>
      <c r="T62" s="215" t="s">
        <v>17</v>
      </c>
      <c r="U62" s="215" t="s">
        <v>18</v>
      </c>
      <c r="V62" s="215" t="s">
        <v>19</v>
      </c>
      <c r="W62" s="215" t="s">
        <v>20</v>
      </c>
      <c r="X62" s="215" t="s">
        <v>21</v>
      </c>
      <c r="Y62" s="215" t="s">
        <v>22</v>
      </c>
      <c r="Z62" s="215" t="s">
        <v>23</v>
      </c>
      <c r="AA62" s="215" t="s">
        <v>24</v>
      </c>
      <c r="AB62" s="215" t="s">
        <v>25</v>
      </c>
      <c r="AC62" s="215" t="s">
        <v>26</v>
      </c>
      <c r="AD62" s="215" t="s">
        <v>27</v>
      </c>
      <c r="AE62" s="215" t="s">
        <v>341</v>
      </c>
    </row>
    <row r="63" spans="2:31" ht="20.25" thickBot="1">
      <c r="B63" s="393"/>
      <c r="C63" s="412"/>
      <c r="D63" s="187" t="s">
        <v>157</v>
      </c>
      <c r="E63" s="183"/>
      <c r="F63" s="424" t="s">
        <v>82</v>
      </c>
      <c r="G63" s="424"/>
      <c r="H63" s="424"/>
      <c r="I63" s="424"/>
      <c r="J63" s="424"/>
      <c r="K63" s="425"/>
      <c r="L63" s="152"/>
      <c r="M63" s="421"/>
      <c r="N63" s="423"/>
      <c r="P63" s="1">
        <f>IF(AND(H79&gt;=4,H79&lt;=12),H79,IF(AND(H79&gt;=1,H79&lt;=3),H79+12,0))</f>
        <v>0</v>
      </c>
      <c r="R63" s="215" t="s">
        <v>335</v>
      </c>
      <c r="S63" s="217">
        <f>IF(P59=4,IF(P67=4,M69,IF(P69=4,N69,IF(P63=4,E82,E62))),0)</f>
        <v>0</v>
      </c>
      <c r="T63" s="217">
        <f>IF(P59&lt;=5,
IF(P61&lt;5,0,
IF(P67=5,M69,
IF(P69=5,N69,
IF(AND(P63&gt;0,P63&lt;=5),E82,
IF(AND(P71&gt;0,P71&lt;=5),E89,E62))))),0)</f>
        <v>0</v>
      </c>
      <c r="U63" s="217">
        <f>IF(P59&lt;=6,
IF(P61&lt;6,0,
IF(P67=6,M69,
IF(P69=6,N69,
IF(AND(P63&gt;0,P63&lt;=6),E82,
IF(AND(P71&gt;0,P71&lt;=6),E89,E62))))),0)</f>
        <v>0</v>
      </c>
      <c r="V63" s="217">
        <f>IF(P59&lt;=7,
IF(P61&lt;7,0,
IF(P67=7,M69,
IF(P69=7,N69,
IF(AND(P63&gt;0,P63&lt;=7),E82,
IF(AND(P71&gt;0,P71&lt;=7),E89,E62))))),0)</f>
        <v>0</v>
      </c>
      <c r="W63" s="217">
        <f>IF(P59&lt;=8,
IF(P61&lt;8,0,
IF(P67=8,M69,
IF(P69=8,N69,
IF(AND(P63&gt;0,P63&lt;=8),E82,
IF(AND(P71&gt;0,P71&lt;=8),E89,E62))))),0)</f>
        <v>0</v>
      </c>
      <c r="X63" s="217">
        <f>IF(P59&lt;=9,
IF(P61&lt;9,0,
IF(P67=9,M69,
IF(P69=9,N69,
IF(AND(P63&gt;0,P63&lt;=9),E82,
IF(AND(P71&gt;0,P71&lt;=9),E89,E62))))),0)</f>
        <v>0</v>
      </c>
      <c r="Y63" s="217">
        <f>IF(P59&lt;=10,
IF(P61&lt;10,0,
IF(P67=10,M69,
IF(P69=10,N69,
IF(AND(P63&gt;0,P63&lt;=10),E82,
IF(AND(P71&gt;0,P71&lt;=10),E89,E62))))),0)</f>
        <v>0</v>
      </c>
      <c r="Z63" s="217">
        <f>IF(P59&lt;=11,
IF(P61&lt;11,0,
IF(P67=11,M69,
IF(P69=11,N69,
IF(AND(P63&gt;0,P63&lt;=11),E82,
IF(AND(P71&gt;0,P71&lt;=11),E89,E62))))),0)</f>
        <v>0</v>
      </c>
      <c r="AA63" s="217">
        <f>IF(P59&lt;=12,
IF(P61&lt;12,0,
IF(P67=12,M69,
IF(P69=12,N69,
IF(AND(P63&gt;0,P63&lt;=12),E82,
IF(AND(P71&gt;0,P71&lt;=12),E89,E62))))),0)</f>
        <v>0</v>
      </c>
      <c r="AB63" s="217">
        <f>IF(P59&lt;=13,
IF(P61&lt;13,0,
IF(P67=13,M69,
IF(P69=13,N69,
IF(AND(P63&gt;0,P63&lt;=13),E82,
IF(AND(P71&gt;0,P71&lt;=13),E89,E62))))),0)</f>
        <v>0</v>
      </c>
      <c r="AC63" s="217">
        <f>IF(P59&lt;=14,
IF(P61&lt;14,0,
IF(P67=14,M69,
IF(P69=14,N69,
IF(AND(P63&gt;0,P63&lt;=14),E82,
IF(AND(P71&gt;0,P71&lt;=14),E89,E62))))),0)</f>
        <v>0</v>
      </c>
      <c r="AD63" s="217">
        <f>IF(P59&lt;=15,
IF(P61&lt;15,0,
IF(P67=15,M69,
IF(P69=15,N69,
IF(AND(P63&gt;0,P63&lt;=15),E82,
IF(AND(P71&gt;0,P71&lt;=15),E89,E62))))),0)</f>
        <v>0</v>
      </c>
      <c r="AE63" s="216">
        <f>SUM(S63:AD63)</f>
        <v>0</v>
      </c>
    </row>
    <row r="64" spans="2:31" ht="23.25" customHeight="1" thickBot="1">
      <c r="B64" s="393"/>
      <c r="C64" s="412"/>
      <c r="D64" s="174" t="s">
        <v>326</v>
      </c>
      <c r="E64" s="132"/>
      <c r="F64" s="426" t="s">
        <v>82</v>
      </c>
      <c r="G64" s="426"/>
      <c r="H64" s="427">
        <f>IF(E64="",0,IF(E65="",ROUNDDOWN(E64/24,0),ROUNDDOWN(E64/E65,0)))</f>
        <v>0</v>
      </c>
      <c r="I64" s="427"/>
      <c r="J64" s="427"/>
      <c r="K64" s="428"/>
      <c r="L64" s="152"/>
      <c r="M64" s="181"/>
      <c r="N64" s="204"/>
      <c r="P64" s="1" t="s">
        <v>170</v>
      </c>
      <c r="R64" s="215" t="s">
        <v>333</v>
      </c>
      <c r="S64" s="217">
        <f>IF(P59=4,IF(P67=4,$M71,IF(P69=4,$N71,IF(P63=4,$E83,$E63))),0)</f>
        <v>0</v>
      </c>
      <c r="T64" s="217">
        <f>IF(P59&lt;=5,
IF(P61&lt;5,0,
IF(P67=5,M71,
IF(P69=5,N71,
IF(AND(P63&gt;0,P63&lt;=5),E83,
IF(AND(P71&gt;0,P71&lt;=5),E90,E63))))),0)</f>
        <v>0</v>
      </c>
      <c r="U64" s="217">
        <f>IF(P59&lt;=6,
IF(P61&lt;6,0,
IF(P67=6,M71,
IF(P69=6,N71,
IF(AND(P63&gt;0,P63&lt;=6),E83,
IF(AND(P71&gt;0,P71&lt;=6),E90,E63))))),0)</f>
        <v>0</v>
      </c>
      <c r="V64" s="217">
        <f>IF(P59&lt;=7,
IF(P61&lt;7,0,
IF(P67=7,M71,
IF(P69=7,N71,
IF(AND(P63&gt;0,P63&lt;=7),E83,
IF(AND(P71&gt;0,P71&lt;=7),E90,E63))))),0)</f>
        <v>0</v>
      </c>
      <c r="W64" s="217">
        <f>IF(P59&lt;=8,
IF(P61&lt;8,0,
IF(P67=8,M71,
IF(P69=8,N71,
IF(AND(P63&gt;0,P63&lt;=8),E83,
IF(AND(P71&gt;0,P71&lt;=8),E90,E63))))),0)</f>
        <v>0</v>
      </c>
      <c r="X64" s="217">
        <f>IF(P59&lt;=9,
IF(P61&lt;9,0,
IF(P67=9,M71,
IF(P69=9,N71,
IF(AND(P63&gt;0,P63&lt;=9),E83,
IF(AND(P71&gt;0,P71&lt;=9),E90,E63))))),0)</f>
        <v>0</v>
      </c>
      <c r="Y64" s="217">
        <f>IF(P59&lt;=10,
IF(P61&lt;10,0,
IF(P67=10,M71,
IF(P69=10,N71,
IF(AND(P63&gt;0,P63&lt;=10),E83,
IF(AND(P71&gt;0,P71&lt;=10),E90,E63))))),0)</f>
        <v>0</v>
      </c>
      <c r="Z64" s="217">
        <f>IF(P59&lt;=11,
IF(P61&lt;11,0,
IF(P67=11,M71,
IF(P69=11,N71,
IF(AND(P63&gt;0,P63&lt;=11),E83,
IF(AND(P71&gt;0,P71&lt;=11),E90,E63))))),0)</f>
        <v>0</v>
      </c>
      <c r="AA64" s="217">
        <f>IF(P59&lt;=12,
IF(P61&lt;12,0,
IF(P67=12,M71,
IF(P69=12,N71,
IF(AND(P63&gt;0,P63&lt;=12),E83,
IF(AND(P71&gt;0,P71&lt;=12),E90,E63))))),0)</f>
        <v>0</v>
      </c>
      <c r="AB64" s="217">
        <f>IF(P59&lt;=13,
IF(P61&lt;13,0,
IF(P67=13,M71,
IF(P69=13,N71,
IF(AND(P63&gt;0,P63&lt;=13),E83,
IF(AND(P71&gt;0,P71&lt;=13),E90,E63))))),0)</f>
        <v>0</v>
      </c>
      <c r="AC64" s="217">
        <f>IF(P59&lt;=14,
IF(P61&lt;14,0,
IF(P67=14,M71,
IF(P69=14,N71,
IF(AND(P63&gt;0,P63&lt;=14),E83,
IF(AND(P71&gt;0,P71&lt;=14),E90,E63))))),0)</f>
        <v>0</v>
      </c>
      <c r="AD64" s="217">
        <f>IF(P59&lt;=15,
IF(P61&lt;15,0,
IF(P67=15,M71,
IF(P69=15,N71,
IF(AND(P63&gt;0,P63&lt;=15),E83,
IF(AND(P71&gt;0,P71&lt;=15),E90,E63))))),0)</f>
        <v>0</v>
      </c>
      <c r="AE64" s="216">
        <f>SUM(S64:AD64)</f>
        <v>0</v>
      </c>
    </row>
    <row r="65" spans="2:31" ht="24" customHeight="1" thickBot="1">
      <c r="B65" s="393"/>
      <c r="C65" s="412"/>
      <c r="D65" s="171" t="s">
        <v>171</v>
      </c>
      <c r="E65" s="130">
        <v>24</v>
      </c>
      <c r="F65" s="368" t="s">
        <v>172</v>
      </c>
      <c r="G65" s="368"/>
      <c r="H65" s="384"/>
      <c r="I65" s="384"/>
      <c r="J65" s="384"/>
      <c r="K65" s="385"/>
      <c r="L65" s="152"/>
      <c r="M65" s="203" t="s">
        <v>315</v>
      </c>
      <c r="N65" s="197" t="s">
        <v>316</v>
      </c>
      <c r="P65" s="1">
        <f>IF(AND(E76&gt;=4,E76&lt;=12),E76,IF(AND(E76&gt;=1,E76&lt;=3),E76+12,0))</f>
        <v>0</v>
      </c>
      <c r="R65" s="215" t="s">
        <v>334</v>
      </c>
      <c r="S65" s="217">
        <f>IF(P59=4,IF(P67=4,M73,IF(P69=4,N73,IF(P63=4,H84,IF(P65=4,H75,H64)))),0)</f>
        <v>0</v>
      </c>
      <c r="T65" s="217">
        <f>IF(P59&lt;=5,
IF(P61&lt;5,0,
IF(P67=5,M73,
IF(P69=5,N73,
IF(AND(P63&gt;0,P63&lt;=5),H84,
IF(AND(P65&gt;0,P65&lt;=5),H75,H64))))),0)</f>
        <v>0</v>
      </c>
      <c r="U65" s="217">
        <f>IF(P59&lt;=6,
IF(P61&lt;6,0,
IF(P67=6,M73,
IF(P69=6,N73,
IF(AND(P63&gt;0,P63&lt;=6),H84,
IF(AND(P65&gt;0,P65&lt;=6),H75,H64))))),0)</f>
        <v>0</v>
      </c>
      <c r="V65" s="217">
        <f>IF(P59&lt;=7,
IF(P61&lt;7,0,
IF(P67=7,M73,
IF(P69=7,N73,
IF(AND(P63&gt;0,P63&lt;=7),H84,
IF(AND(P65&gt;0,P65&lt;=7),H75,H64))))),0)</f>
        <v>0</v>
      </c>
      <c r="W65" s="217">
        <f>IF(P59&lt;=8,
IF(P61&lt;8,0,
IF(P67=8,M73,
IF(P69=8,N73,
IF(AND(P63&gt;0,P63&lt;=8),H84,
IF(AND(P65&gt;0,P65&lt;=8),H75,H64))))),0)</f>
        <v>0</v>
      </c>
      <c r="X65" s="217">
        <f>IF(P59&lt;=9,
IF(P61&lt;9,0,
IF(P67=9,M73,
IF(P69=9,N73,
IF(AND(P63&gt;0,P63&lt;=9),H84,
IF(AND(P65&gt;0,P65&lt;=9),H75,H64))))),0)</f>
        <v>0</v>
      </c>
      <c r="Y65" s="217">
        <f>IF(P59&lt;=10,
IF(P61&lt;10,0,
IF(P67=10,M73,
IF(P69=10,N73,
IF(AND(P63&gt;0,P63&lt;=10),H84,
IF(AND(P65&gt;0,P65&lt;=10),H75,H64))))),0)</f>
        <v>0</v>
      </c>
      <c r="Z65" s="217">
        <f>IF(P59&lt;=11,
IF(P61&lt;11,0,
IF(P67=11,M73,
IF(P69=11,N73,
IF(AND(P63&gt;0,P63&lt;=11),H84,
IF(AND(P65&gt;0,P65&lt;=11),H75,H64))))),0)</f>
        <v>0</v>
      </c>
      <c r="AA65" s="217">
        <f>IF(P59&lt;=12,
IF(P61&lt;12,0,
IF(P67=12,M73,
IF(P69=12,N73,
IF(AND(P63&gt;0,P63&lt;=12),H84,
IF(AND(P65&gt;0,P65&lt;=12),H75,H64))))),0)</f>
        <v>0</v>
      </c>
      <c r="AB65" s="217">
        <f>IF(P59&lt;=13,
IF(P61&lt;13,0,
IF(P67=13,M73,
IF(P69=13,N73,
IF(AND(P63&gt;0,P63&lt;=13),H84,
IF(AND(P65&gt;0,P65&lt;=13),H75,H64))))),0)</f>
        <v>0</v>
      </c>
      <c r="AC65" s="217">
        <f>IF(P59&lt;=14,
IF(P61&lt;14,0,
IF(P67=14,M73,
IF(P69=14,N73,
IF(AND(P63&gt;0,P63&lt;=14),H84,
IF(AND(P65&gt;0,P65&lt;=14),H75,H64))))),0)</f>
        <v>0</v>
      </c>
      <c r="AD65" s="217">
        <f>IF(P59&lt;=15,
IF(P61&lt;15,0,
IF(P67=15,M73,
IF(P69=15,N73,
IF(AND(P63&gt;0,P63&lt;=15),H84,
IF(AND(P65&gt;0,P65&lt;=15),H75,H64))))),0)</f>
        <v>0</v>
      </c>
      <c r="AE65" s="216">
        <f t="shared" ref="AE65:AE67" si="3">SUM(S65:AD65)</f>
        <v>0</v>
      </c>
    </row>
    <row r="66" spans="2:31" ht="19.5" customHeight="1">
      <c r="B66" s="393"/>
      <c r="C66" s="412"/>
      <c r="D66" s="340" t="s">
        <v>317</v>
      </c>
      <c r="E66" s="341"/>
      <c r="F66" s="341"/>
      <c r="G66" s="341"/>
      <c r="H66" s="341"/>
      <c r="I66" s="341"/>
      <c r="J66" s="341"/>
      <c r="K66" s="342"/>
      <c r="L66" s="152"/>
      <c r="M66" s="156" t="s">
        <v>166</v>
      </c>
      <c r="N66" s="198" t="s">
        <v>166</v>
      </c>
      <c r="P66" s="1" t="s">
        <v>178</v>
      </c>
      <c r="R66" s="147" t="s">
        <v>336</v>
      </c>
      <c r="S66" s="217">
        <f>IF(P59=4,IF(P67=4,M75,IF(P69=4,N75,IF(P63=4,E86,E68))),0)</f>
        <v>0</v>
      </c>
      <c r="T66" s="217">
        <f>IF(P59&lt;=5,
IF(P61&lt;5,0,
IF(P67=5,M75,
IF(P69=5,N75,
IF(AND(P63&gt;0,P63&lt;=5),E86,
IF(AND(P71&gt;0,P71&lt;=5),E91,E68))))),0)</f>
        <v>0</v>
      </c>
      <c r="U66" s="217">
        <f>IF(P59&lt;=6,
IF(P61&lt;6,0,
IF(P67=6,M75,
IF(P69=6,N75,
IF(AND(P63&gt;0,P63&lt;=6),E86,
IF(AND(P71&gt;0,P71&lt;=6),E91,E68))))),0)</f>
        <v>0</v>
      </c>
      <c r="V66" s="217">
        <f>IF(P59&lt;=7,
IF(P61&lt;7,0,
IF(P67=7,M75,
IF(P69=7,N75,
IF(AND(P63&gt;0,P63&lt;=7),E86,
IF(AND(P71&gt;0,P71&lt;=7),E91,E68))))),0)</f>
        <v>0</v>
      </c>
      <c r="W66" s="217">
        <f>IF(P59&lt;=8,
IF(P61&lt;8,0,
IF(P67=8,M75,
IF(P69=8,N75,
IF(AND(P63&gt;0,P63&lt;=8),E86,
IF(AND(P71&gt;0,P71&lt;=8),E91,E68))))),0)</f>
        <v>0</v>
      </c>
      <c r="X66" s="217">
        <f>IF(P59&lt;=9,
IF(P61&lt;9,0,
IF(P67=9,M75,
IF(P69=9,N75,
IF(AND(P63&gt;0,P63&lt;=9),E86,
IF(AND(P71&gt;0,P71&lt;=9),E91,E68))))),0)</f>
        <v>0</v>
      </c>
      <c r="Y66" s="217">
        <f>IF(P59&lt;=10,
IF(P61&lt;10,0,
IF(P67=10,M75,
IF(P69=10,N75,
IF(AND(P63&gt;0,P63&lt;=10),E86,
IF(AND(P71&gt;0,P71&lt;=10),E91,E68))))),0)</f>
        <v>0</v>
      </c>
      <c r="Z66" s="217">
        <f>IF(P59&lt;=11,
IF(P61&lt;11,0,
IF(P67=11,M75,
IF(P69=11,N75,
IF(AND(P63&gt;0,P63&lt;=11),E86,
IF(AND(P71&gt;0,P71&lt;=11),E91,E68))))),0)</f>
        <v>0</v>
      </c>
      <c r="AA66" s="217">
        <f>IF(P59&lt;=12,
IF(P61&lt;12,0,
IF(P67=12,M75,
IF(P69=12,N75,
IF(AND(P63&gt;0,P63&lt;=12),E86,
IF(AND(P71&gt;0,P71&lt;=12),E91,E68))))),0)</f>
        <v>0</v>
      </c>
      <c r="AB66" s="217">
        <f>IF(P59&lt;=13,
IF(P61&lt;13,0,
IF(P67=13,M75,
IF(P69=13,N75,
IF(AND(P63&gt;0,P63&lt;=13),E86,
IF(AND(P71&gt;0,P71&lt;=13),E91,E68))))),0)</f>
        <v>0</v>
      </c>
      <c r="AC66" s="217">
        <f>IF(P59&lt;=14,
IF(P61&lt;14,0,
IF(P67=14,M75,
IF(P69=14,N75,
IF(AND(P63&gt;0,P63&lt;=14),E86,
IF(AND(P71&gt;0,P71&lt;=14),E91,E68))))),0)</f>
        <v>0</v>
      </c>
      <c r="AD66" s="217">
        <f>IF(P59&lt;=15,
IF(P61&lt;15,0,
IF(P67=15,M75,
IF(P69=15,N75,
IF(AND(P63&gt;0,P63&lt;=15),E86,
IF(AND(P71&gt;0,P71&lt;=15),E91,E68))))),0)</f>
        <v>0</v>
      </c>
      <c r="AE66" s="216">
        <f t="shared" si="3"/>
        <v>0</v>
      </c>
    </row>
    <row r="67" spans="2:31" ht="19.5" customHeight="1" thickBot="1">
      <c r="B67" s="393"/>
      <c r="C67" s="412"/>
      <c r="D67" s="343"/>
      <c r="E67" s="344"/>
      <c r="F67" s="344"/>
      <c r="G67" s="344"/>
      <c r="H67" s="344"/>
      <c r="I67" s="344"/>
      <c r="J67" s="344"/>
      <c r="K67" s="345"/>
      <c r="L67" s="152"/>
      <c r="M67" s="131"/>
      <c r="N67" s="199"/>
      <c r="P67" s="1">
        <f>IF(AND(M67&gt;=4,M67&lt;=12),M67,IF(AND(M67&gt;=1,M67&lt;=3),M67+12,0))</f>
        <v>0</v>
      </c>
      <c r="R67" s="147" t="s">
        <v>337</v>
      </c>
      <c r="S67" s="217">
        <f>SUM(S63:S65)-S66</f>
        <v>0</v>
      </c>
      <c r="T67" s="217">
        <f>SUM(T63:T65)-T66</f>
        <v>0</v>
      </c>
      <c r="U67" s="217">
        <f t="shared" ref="U67" si="4">SUM(U63:U65)-U66</f>
        <v>0</v>
      </c>
      <c r="V67" s="217">
        <f t="shared" ref="V67" si="5">SUM(V63:V65)-V66</f>
        <v>0</v>
      </c>
      <c r="W67" s="217">
        <f t="shared" ref="W67" si="6">SUM(W63:W65)-W66</f>
        <v>0</v>
      </c>
      <c r="X67" s="217">
        <f t="shared" ref="X67" si="7">SUM(X63:X65)-X66</f>
        <v>0</v>
      </c>
      <c r="Y67" s="217">
        <f t="shared" ref="Y67" si="8">SUM(Y63:Y65)-Y66</f>
        <v>0</v>
      </c>
      <c r="Z67" s="217">
        <f t="shared" ref="Z67" si="9">SUM(Z63:Z65)-Z66</f>
        <v>0</v>
      </c>
      <c r="AA67" s="217">
        <f t="shared" ref="AA67" si="10">SUM(AA63:AA65)-AA66</f>
        <v>0</v>
      </c>
      <c r="AB67" s="217">
        <f t="shared" ref="AB67" si="11">SUM(AB63:AB65)-AB66</f>
        <v>0</v>
      </c>
      <c r="AC67" s="217">
        <f t="shared" ref="AC67" si="12">SUM(AC63:AC65)-AC66</f>
        <v>0</v>
      </c>
      <c r="AD67" s="217">
        <f t="shared" ref="AD67" si="13">SUM(AD63:AD65)-AD66</f>
        <v>0</v>
      </c>
      <c r="AE67" s="216">
        <f t="shared" si="3"/>
        <v>0</v>
      </c>
    </row>
    <row r="68" spans="2:31" ht="24" customHeight="1" thickBot="1">
      <c r="B68" s="393"/>
      <c r="C68" s="413"/>
      <c r="D68" s="188" t="s">
        <v>33</v>
      </c>
      <c r="E68" s="134"/>
      <c r="F68" s="346" t="s">
        <v>82</v>
      </c>
      <c r="G68" s="346"/>
      <c r="H68" s="346"/>
      <c r="I68" s="346"/>
      <c r="J68" s="346"/>
      <c r="K68" s="347"/>
      <c r="L68" s="152"/>
      <c r="M68" s="157" t="s">
        <v>167</v>
      </c>
      <c r="N68" s="173" t="s">
        <v>167</v>
      </c>
      <c r="P68" s="1" t="s">
        <v>179</v>
      </c>
      <c r="R68" s="147" t="s">
        <v>338</v>
      </c>
      <c r="S68" s="217">
        <f>IF(P57=1,IF(AND(P63&gt;0,P63&lt;=4),IF(S67&gt;=63000,63000,S67),IF(S67&gt;=82000,82000,S67)),IF(S67&gt;=63000,63000,S67))</f>
        <v>0</v>
      </c>
      <c r="T68" s="217">
        <f>IF(P57=1,IF(AND(P63&gt;0,P63&lt;=5),IF(T67&gt;=63000,63000,T67),IF(T67&gt;=82000,82000,T67)),IF(T67&gt;=63000,63000,T67))</f>
        <v>0</v>
      </c>
      <c r="U68" s="217">
        <f>IF(P57=1,IF(AND(P63&gt;0,P63&lt;=6),IF(U67&gt;=63000,63000,U67),IF(U67&gt;=82000,82000,U67)),IF(U67&gt;=63000,63000,U67))</f>
        <v>0</v>
      </c>
      <c r="V68" s="217">
        <f>IF(P57=1,IF(AND(P63&gt;0,P63&lt;=7),IF(V67&gt;=63000,63000,V67),IF(V67&gt;=82000,82000,V67)),IF(V67&gt;=63000,63000,V67))</f>
        <v>0</v>
      </c>
      <c r="W68" s="217">
        <f>IF(P57=1,IF(AND(P63&gt;0,P63&lt;=8),IF(W67&gt;=63000,63000,W67),IF(W67&gt;=82000,82000,W67)),IF(W67&gt;=63000,63000,W67))</f>
        <v>0</v>
      </c>
      <c r="X68" s="217">
        <f>IF(P57=1,IF(AND(P63&gt;0,P63&lt;=9),IF(X67&gt;=63000,63000,X67),IF(X67&gt;=82000,82000,X67)),IF(X67&gt;=63000,63000,X67))</f>
        <v>0</v>
      </c>
      <c r="Y68" s="217">
        <f>IF(P57=1,IF(AND(P63&gt;0,P63&lt;=10),IF(Y67&gt;=63000,63000,Y67),IF(Y67&gt;=82000,82000,Y67)),IF(Y67&gt;=63000,63000,Y67))</f>
        <v>0</v>
      </c>
      <c r="Z68" s="217">
        <f>IF(P57=1,IF(AND(P63&gt;0,P63&lt;=11),IF(Z67&gt;=63000,63000,Z67),IF(Z67&gt;=82000,82000,Z67)),IF(Z67&gt;=63000,63000,Z67))</f>
        <v>0</v>
      </c>
      <c r="AA68" s="217">
        <f>IF(P57=1,IF(AND(P63&gt;0,P63&lt;=12),IF(AA67&gt;=63000,63000,AA67),IF(AA67&gt;=82000,82000,AA67)),IF(AA67&gt;=63000,63000,AA67))</f>
        <v>0</v>
      </c>
      <c r="AB68" s="217">
        <f>IF(P57=1,IF(AND(P63&gt;0,P63&lt;=13),IF(AB67&gt;=63000,63000,AB67),IF(AB67&gt;=82000,82000,AB67)),IF(AB67&gt;=63000,63000,AB67))</f>
        <v>0</v>
      </c>
      <c r="AC68" s="217">
        <f>IF(P57=1,IF(AND(P63&gt;0,P63&lt;=14),IF(AC67&gt;=63000,63000,AC67),IF(AC67&gt;=82000,82000,AC67)),IF(AC67&gt;=63000,63000,AC67))</f>
        <v>0</v>
      </c>
      <c r="AD68" s="217">
        <f>IF(P57=1,IF(AND(P63&gt;0,P63&lt;=15),IF(AD67&gt;=63000,63000,AD67),IF(AD67&gt;=82000,82000,AD67)),IF(AD67&gt;=63000,63000,AD67))</f>
        <v>0</v>
      </c>
      <c r="AE68" s="216"/>
    </row>
    <row r="69" spans="2:31" ht="19.5" customHeight="1">
      <c r="B69" s="393"/>
      <c r="C69" s="175"/>
      <c r="D69" s="176"/>
      <c r="E69" s="207"/>
      <c r="F69" s="177"/>
      <c r="G69" s="177"/>
      <c r="H69" s="177"/>
      <c r="I69" s="177"/>
      <c r="J69" s="177"/>
      <c r="K69" s="177"/>
      <c r="L69" s="152"/>
      <c r="M69" s="133"/>
      <c r="N69" s="200"/>
      <c r="P69" s="1">
        <f>IF(AND(N67&gt;=4,N67&lt;=12),N67,IF(AND(N67&gt;=1,N67&lt;=3),N67+12,0))</f>
        <v>0</v>
      </c>
      <c r="R69" s="147" t="s">
        <v>339</v>
      </c>
      <c r="S69" s="217">
        <f>ROUNDDOWN(S68*3/4,0)</f>
        <v>0</v>
      </c>
      <c r="T69" s="216">
        <f t="shared" ref="T69" si="14">ROUNDDOWN(T68*3/4,0)</f>
        <v>0</v>
      </c>
      <c r="U69" s="216">
        <f t="shared" ref="U69" si="15">ROUNDDOWN(U68*3/4,0)</f>
        <v>0</v>
      </c>
      <c r="V69" s="216">
        <f t="shared" ref="V69" si="16">ROUNDDOWN(V68*3/4,0)</f>
        <v>0</v>
      </c>
      <c r="W69" s="216">
        <f t="shared" ref="W69" si="17">ROUNDDOWN(W68*3/4,0)</f>
        <v>0</v>
      </c>
      <c r="X69" s="216">
        <f t="shared" ref="X69" si="18">ROUNDDOWN(X68*3/4,0)</f>
        <v>0</v>
      </c>
      <c r="Y69" s="216">
        <f t="shared" ref="Y69" si="19">ROUNDDOWN(Y68*3/4,0)</f>
        <v>0</v>
      </c>
      <c r="Z69" s="216">
        <f t="shared" ref="Z69" si="20">ROUNDDOWN(Z68*3/4,0)</f>
        <v>0</v>
      </c>
      <c r="AA69" s="216">
        <f t="shared" ref="AA69" si="21">ROUNDDOWN(AA68*3/4,0)</f>
        <v>0</v>
      </c>
      <c r="AB69" s="216">
        <f t="shared" ref="AB69" si="22">ROUNDDOWN(AB68*3/4,0)</f>
        <v>0</v>
      </c>
      <c r="AC69" s="216">
        <f t="shared" ref="AC69" si="23">ROUNDDOWN(AC68*3/4,0)</f>
        <v>0</v>
      </c>
      <c r="AD69" s="216">
        <f t="shared" ref="AD69" si="24">ROUNDDOWN(AD68*3/4,0)</f>
        <v>0</v>
      </c>
      <c r="AE69" s="216">
        <f>ROUNDDOWN(SUM(S69:AD69),-2)</f>
        <v>0</v>
      </c>
    </row>
    <row r="70" spans="2:31" ht="19.5" customHeight="1">
      <c r="B70" s="393"/>
      <c r="C70" s="348" t="s">
        <v>353</v>
      </c>
      <c r="D70" s="348"/>
      <c r="E70" s="348"/>
      <c r="F70" s="348"/>
      <c r="G70" s="348"/>
      <c r="H70" s="348"/>
      <c r="I70" s="348"/>
      <c r="J70" s="348"/>
      <c r="K70" s="349"/>
      <c r="L70" s="152"/>
      <c r="M70" s="157" t="s">
        <v>168</v>
      </c>
      <c r="N70" s="173" t="s">
        <v>168</v>
      </c>
      <c r="P70" s="1" t="s">
        <v>347</v>
      </c>
    </row>
    <row r="71" spans="2:31" ht="19.5" customHeight="1">
      <c r="B71" s="393"/>
      <c r="C71" s="350"/>
      <c r="D71" s="350"/>
      <c r="E71" s="350"/>
      <c r="F71" s="350"/>
      <c r="G71" s="350"/>
      <c r="H71" s="350"/>
      <c r="I71" s="350"/>
      <c r="J71" s="350"/>
      <c r="K71" s="351"/>
      <c r="L71" s="152"/>
      <c r="M71" s="133"/>
      <c r="N71" s="200"/>
      <c r="P71" s="1">
        <f>IF(AND(E88&gt;=4,E88&lt;=12),E88,IF(AND(E88&gt;=1,E88&lt;=3),E88+12,0))</f>
        <v>0</v>
      </c>
    </row>
    <row r="72" spans="2:31" ht="19.5" customHeight="1">
      <c r="B72" s="393"/>
      <c r="C72" s="350"/>
      <c r="D72" s="350"/>
      <c r="E72" s="350"/>
      <c r="F72" s="350"/>
      <c r="G72" s="350"/>
      <c r="H72" s="350"/>
      <c r="I72" s="350"/>
      <c r="J72" s="350"/>
      <c r="K72" s="351"/>
      <c r="L72" s="152"/>
      <c r="M72" s="172" t="s">
        <v>314</v>
      </c>
      <c r="N72" s="201" t="s">
        <v>314</v>
      </c>
      <c r="R72" s="178"/>
    </row>
    <row r="73" spans="2:31" ht="19.5" customHeight="1" thickBot="1">
      <c r="B73" s="393"/>
      <c r="C73" s="350"/>
      <c r="D73" s="350"/>
      <c r="E73" s="350"/>
      <c r="F73" s="350"/>
      <c r="G73" s="350"/>
      <c r="H73" s="350"/>
      <c r="I73" s="350"/>
      <c r="J73" s="350"/>
      <c r="K73" s="351"/>
      <c r="L73" s="152"/>
      <c r="M73" s="133"/>
      <c r="N73" s="200"/>
    </row>
    <row r="74" spans="2:31" ht="18" customHeight="1" thickBot="1">
      <c r="B74" s="393"/>
      <c r="C74" s="352" t="s">
        <v>318</v>
      </c>
      <c r="D74" s="355" t="s">
        <v>327</v>
      </c>
      <c r="E74" s="356"/>
      <c r="F74" s="356"/>
      <c r="G74" s="356"/>
      <c r="H74" s="356"/>
      <c r="I74" s="356"/>
      <c r="J74" s="356"/>
      <c r="K74" s="357"/>
      <c r="L74" s="152"/>
      <c r="M74" s="157" t="s">
        <v>169</v>
      </c>
      <c r="N74" s="173" t="s">
        <v>169</v>
      </c>
    </row>
    <row r="75" spans="2:31" ht="15" customHeight="1" thickBot="1">
      <c r="B75" s="393"/>
      <c r="C75" s="353"/>
      <c r="D75" s="196" t="s">
        <v>324</v>
      </c>
      <c r="E75" s="182"/>
      <c r="F75" s="358" t="s">
        <v>82</v>
      </c>
      <c r="G75" s="358"/>
      <c r="H75" s="359">
        <f>IF(E75="",0,IF(E77="",ROUNDDOWN(E75/24,0),ROUNDDOWN(E75/E77,0)))</f>
        <v>0</v>
      </c>
      <c r="I75" s="360"/>
      <c r="J75" s="360"/>
      <c r="K75" s="361"/>
      <c r="L75" s="152"/>
      <c r="M75" s="135"/>
      <c r="N75" s="202"/>
    </row>
    <row r="76" spans="2:31" ht="15" customHeight="1" thickBot="1">
      <c r="B76" s="393"/>
      <c r="C76" s="353"/>
      <c r="D76" s="214" t="s">
        <v>346</v>
      </c>
      <c r="E76" s="130"/>
      <c r="F76" s="368" t="s">
        <v>9</v>
      </c>
      <c r="G76" s="368"/>
      <c r="H76" s="362"/>
      <c r="I76" s="363"/>
      <c r="J76" s="363"/>
      <c r="K76" s="364"/>
      <c r="L76" s="152"/>
      <c r="M76" s="180"/>
      <c r="N76" s="205"/>
    </row>
    <row r="77" spans="2:31" ht="15" customHeight="1" thickBot="1">
      <c r="B77" s="393"/>
      <c r="C77" s="353"/>
      <c r="D77" s="195" t="s">
        <v>171</v>
      </c>
      <c r="E77" s="129">
        <v>24</v>
      </c>
      <c r="F77" s="221" t="s">
        <v>172</v>
      </c>
      <c r="G77" s="221"/>
      <c r="H77" s="365"/>
      <c r="I77" s="366"/>
      <c r="J77" s="366"/>
      <c r="K77" s="367"/>
      <c r="L77" s="152"/>
      <c r="M77" s="369" t="s">
        <v>349</v>
      </c>
      <c r="N77" s="370"/>
    </row>
    <row r="78" spans="2:31" ht="18" customHeight="1" thickBot="1">
      <c r="B78" s="393"/>
      <c r="C78" s="353"/>
      <c r="D78" s="355" t="s">
        <v>405</v>
      </c>
      <c r="E78" s="356"/>
      <c r="F78" s="356"/>
      <c r="G78" s="356"/>
      <c r="H78" s="356"/>
      <c r="I78" s="356"/>
      <c r="J78" s="356"/>
      <c r="K78" s="357"/>
      <c r="L78" s="152"/>
      <c r="M78" s="371"/>
      <c r="N78" s="372"/>
    </row>
    <row r="79" spans="2:31" ht="15" customHeight="1">
      <c r="B79" s="393"/>
      <c r="C79" s="353"/>
      <c r="D79" s="139" t="s">
        <v>319</v>
      </c>
      <c r="E79" s="143" t="s">
        <v>159</v>
      </c>
      <c r="F79" s="339"/>
      <c r="G79" s="192" t="s">
        <v>8</v>
      </c>
      <c r="H79" s="191"/>
      <c r="I79" s="192" t="s">
        <v>9</v>
      </c>
      <c r="J79" s="191"/>
      <c r="K79" s="193" t="s">
        <v>102</v>
      </c>
      <c r="L79" s="152"/>
      <c r="M79" s="373"/>
      <c r="N79" s="374"/>
    </row>
    <row r="80" spans="2:31" ht="15" customHeight="1">
      <c r="B80" s="393"/>
      <c r="C80" s="353"/>
      <c r="D80" s="142" t="s">
        <v>161</v>
      </c>
      <c r="E80" s="379"/>
      <c r="F80" s="379"/>
      <c r="G80" s="379"/>
      <c r="H80" s="379"/>
      <c r="I80" s="379"/>
      <c r="J80" s="379"/>
      <c r="K80" s="380"/>
      <c r="L80" s="152"/>
      <c r="M80" s="375"/>
      <c r="N80" s="376"/>
    </row>
    <row r="81" spans="2:20" ht="15" customHeight="1">
      <c r="B81" s="393"/>
      <c r="C81" s="353"/>
      <c r="D81" s="189" t="s">
        <v>309</v>
      </c>
      <c r="E81" s="381"/>
      <c r="F81" s="381"/>
      <c r="G81" s="381"/>
      <c r="H81" s="381"/>
      <c r="I81" s="381"/>
      <c r="J81" s="381"/>
      <c r="K81" s="382"/>
      <c r="L81" s="152"/>
      <c r="M81" s="375"/>
      <c r="N81" s="376"/>
    </row>
    <row r="82" spans="2:20" ht="15" customHeight="1">
      <c r="B82" s="393"/>
      <c r="C82" s="353"/>
      <c r="D82" s="140" t="s">
        <v>156</v>
      </c>
      <c r="E82" s="137"/>
      <c r="F82" s="368" t="s">
        <v>82</v>
      </c>
      <c r="G82" s="368"/>
      <c r="H82" s="368"/>
      <c r="I82" s="368"/>
      <c r="J82" s="368"/>
      <c r="K82" s="383"/>
      <c r="L82" s="152"/>
      <c r="M82" s="375"/>
      <c r="N82" s="376"/>
    </row>
    <row r="83" spans="2:20" ht="15" customHeight="1" thickBot="1">
      <c r="B83" s="393"/>
      <c r="C83" s="353"/>
      <c r="D83" s="140" t="s">
        <v>157</v>
      </c>
      <c r="E83" s="137"/>
      <c r="F83" s="368" t="s">
        <v>82</v>
      </c>
      <c r="G83" s="368"/>
      <c r="H83" s="368"/>
      <c r="I83" s="368"/>
      <c r="J83" s="368"/>
      <c r="K83" s="383"/>
      <c r="L83" s="152"/>
      <c r="M83" s="377"/>
      <c r="N83" s="378"/>
    </row>
    <row r="84" spans="2:20" ht="15" customHeight="1">
      <c r="B84" s="393"/>
      <c r="C84" s="353"/>
      <c r="D84" s="140" t="s">
        <v>158</v>
      </c>
      <c r="E84" s="182"/>
      <c r="F84" s="368" t="s">
        <v>82</v>
      </c>
      <c r="G84" s="368"/>
      <c r="H84" s="384">
        <f>IF(E84="",0,IF(E85="",ROUNDDOWN(E84/24,0),ROUNDDOWN(E84/E85,0)))</f>
        <v>0</v>
      </c>
      <c r="I84" s="384"/>
      <c r="J84" s="384"/>
      <c r="K84" s="385"/>
      <c r="L84" s="152"/>
      <c r="M84" s="208"/>
      <c r="N84" s="209"/>
    </row>
    <row r="85" spans="2:20" ht="15" customHeight="1">
      <c r="B85" s="393"/>
      <c r="C85" s="353"/>
      <c r="D85" s="140" t="s">
        <v>171</v>
      </c>
      <c r="E85" s="130">
        <v>24</v>
      </c>
      <c r="F85" s="368" t="s">
        <v>172</v>
      </c>
      <c r="G85" s="368"/>
      <c r="H85" s="384"/>
      <c r="I85" s="384"/>
      <c r="J85" s="384"/>
      <c r="K85" s="385"/>
      <c r="L85" s="152"/>
      <c r="M85" s="179"/>
      <c r="N85" s="206"/>
    </row>
    <row r="86" spans="2:20" ht="15" customHeight="1" thickBot="1">
      <c r="B86" s="393"/>
      <c r="C86" s="353"/>
      <c r="D86" s="190" t="s">
        <v>33</v>
      </c>
      <c r="E86" s="138"/>
      <c r="F86" s="386" t="s">
        <v>82</v>
      </c>
      <c r="G86" s="386"/>
      <c r="H86" s="386"/>
      <c r="I86" s="386"/>
      <c r="J86" s="386"/>
      <c r="K86" s="387"/>
      <c r="L86" s="152"/>
      <c r="M86" s="179"/>
      <c r="N86" s="206"/>
    </row>
    <row r="87" spans="2:20" ht="51" customHeight="1" thickBot="1">
      <c r="B87" s="393"/>
      <c r="C87" s="353"/>
      <c r="D87" s="388" t="s">
        <v>406</v>
      </c>
      <c r="E87" s="356"/>
      <c r="F87" s="356"/>
      <c r="G87" s="356"/>
      <c r="H87" s="356"/>
      <c r="I87" s="356"/>
      <c r="J87" s="356"/>
      <c r="K87" s="357"/>
      <c r="L87" s="152"/>
      <c r="M87" s="210"/>
      <c r="N87" s="211"/>
    </row>
    <row r="88" spans="2:20" ht="15" customHeight="1">
      <c r="B88" s="393"/>
      <c r="C88" s="353"/>
      <c r="D88" s="194" t="s">
        <v>320</v>
      </c>
      <c r="E88" s="191"/>
      <c r="F88" s="358" t="s">
        <v>325</v>
      </c>
      <c r="G88" s="358"/>
      <c r="H88" s="358"/>
      <c r="I88" s="358"/>
      <c r="J88" s="358"/>
      <c r="K88" s="389"/>
      <c r="L88" s="152"/>
      <c r="M88" s="210"/>
      <c r="N88" s="211"/>
    </row>
    <row r="89" spans="2:20" ht="15" customHeight="1">
      <c r="B89" s="393"/>
      <c r="C89" s="353"/>
      <c r="D89" s="140" t="s">
        <v>321</v>
      </c>
      <c r="E89" s="137"/>
      <c r="F89" s="368" t="s">
        <v>82</v>
      </c>
      <c r="G89" s="368"/>
      <c r="H89" s="368"/>
      <c r="I89" s="368"/>
      <c r="J89" s="368"/>
      <c r="K89" s="383"/>
      <c r="L89" s="152"/>
      <c r="M89" s="210"/>
      <c r="N89" s="211"/>
    </row>
    <row r="90" spans="2:20" ht="15" customHeight="1">
      <c r="B90" s="393"/>
      <c r="C90" s="353"/>
      <c r="D90" s="140" t="s">
        <v>322</v>
      </c>
      <c r="E90" s="137"/>
      <c r="F90" s="368" t="s">
        <v>82</v>
      </c>
      <c r="G90" s="368"/>
      <c r="H90" s="368"/>
      <c r="I90" s="368"/>
      <c r="J90" s="368"/>
      <c r="K90" s="383"/>
      <c r="L90" s="152"/>
      <c r="M90" s="210"/>
      <c r="N90" s="211"/>
    </row>
    <row r="91" spans="2:20" ht="15" customHeight="1" thickBot="1">
      <c r="B91" s="394"/>
      <c r="C91" s="354"/>
      <c r="D91" s="190" t="s">
        <v>323</v>
      </c>
      <c r="E91" s="138"/>
      <c r="F91" s="386" t="s">
        <v>82</v>
      </c>
      <c r="G91" s="386"/>
      <c r="H91" s="386"/>
      <c r="I91" s="386"/>
      <c r="J91" s="386"/>
      <c r="K91" s="387"/>
      <c r="L91" s="160"/>
      <c r="M91" s="212"/>
      <c r="N91" s="213"/>
    </row>
    <row r="92" spans="2:20" ht="14.25" thickBot="1"/>
    <row r="93" spans="2:20" ht="21.75" customHeight="1" thickBot="1">
      <c r="B93" s="390" t="s">
        <v>278</v>
      </c>
      <c r="C93" s="391"/>
      <c r="D93" s="391"/>
      <c r="E93" s="391"/>
      <c r="F93" s="391"/>
      <c r="G93" s="391"/>
      <c r="H93" s="391"/>
      <c r="I93" s="391"/>
      <c r="J93" s="391"/>
      <c r="K93" s="391"/>
      <c r="L93" s="391"/>
      <c r="M93" s="391"/>
      <c r="N93" s="392"/>
      <c r="R93" s="218" t="s">
        <v>328</v>
      </c>
      <c r="S93" s="219" t="str">
        <f>IF($E94="","",$E94)</f>
        <v/>
      </c>
      <c r="T93" s="219"/>
    </row>
    <row r="94" spans="2:20" ht="20.25" thickBot="1">
      <c r="B94" s="393" t="s">
        <v>279</v>
      </c>
      <c r="C94" s="395" t="s">
        <v>152</v>
      </c>
      <c r="D94" s="396"/>
      <c r="E94" s="397"/>
      <c r="F94" s="397"/>
      <c r="G94" s="397"/>
      <c r="H94" s="397"/>
      <c r="I94" s="397"/>
      <c r="J94" s="397"/>
      <c r="K94" s="398"/>
      <c r="L94" s="152"/>
      <c r="M94" s="399" t="s">
        <v>404</v>
      </c>
      <c r="N94" s="400"/>
      <c r="R94" s="219" t="s">
        <v>342</v>
      </c>
      <c r="S94" s="219" t="str">
        <f>IF($E99="","",$E99&amp;"　　"&amp;$E100)</f>
        <v/>
      </c>
      <c r="T94" s="219"/>
    </row>
    <row r="95" spans="2:20" ht="18" customHeight="1">
      <c r="B95" s="393"/>
      <c r="C95" s="401" t="s">
        <v>154</v>
      </c>
      <c r="D95" s="402"/>
      <c r="E95" s="136"/>
      <c r="F95" s="130"/>
      <c r="G95" s="158" t="s">
        <v>8</v>
      </c>
      <c r="H95" s="130"/>
      <c r="I95" s="158" t="s">
        <v>9</v>
      </c>
      <c r="J95" s="130"/>
      <c r="K95" s="159" t="s">
        <v>102</v>
      </c>
      <c r="L95" s="152"/>
      <c r="M95" s="403" t="s">
        <v>445</v>
      </c>
      <c r="N95" s="404"/>
      <c r="P95" s="1" t="s">
        <v>173</v>
      </c>
      <c r="R95" s="219" t="s">
        <v>343</v>
      </c>
      <c r="S95" s="219" t="str">
        <f>IF($E119="","",$E119&amp;"　　"&amp;$E120)</f>
        <v/>
      </c>
      <c r="T95" s="219"/>
    </row>
    <row r="96" spans="2:20" ht="18" customHeight="1">
      <c r="B96" s="393"/>
      <c r="C96" s="401" t="s">
        <v>155</v>
      </c>
      <c r="D96" s="402"/>
      <c r="E96" s="136"/>
      <c r="F96" s="130"/>
      <c r="G96" s="158" t="s">
        <v>8</v>
      </c>
      <c r="H96" s="130"/>
      <c r="I96" s="158" t="s">
        <v>9</v>
      </c>
      <c r="J96" s="130"/>
      <c r="K96" s="159" t="s">
        <v>102</v>
      </c>
      <c r="L96" s="152"/>
      <c r="M96" s="405"/>
      <c r="N96" s="406"/>
      <c r="P96" s="1">
        <f>IF(M96="○",IF(M98="○",IF(M100="○",1,0),0),0)</f>
        <v>0</v>
      </c>
      <c r="R96" s="219" t="s">
        <v>329</v>
      </c>
      <c r="S96" s="219" t="str">
        <f>IF($E95="","",$E95&amp;$F95&amp;"年"&amp;$H95&amp;"月"&amp;$J95&amp;"日")</f>
        <v/>
      </c>
      <c r="T96" s="219"/>
    </row>
    <row r="97" spans="2:31" ht="18" customHeight="1" thickBot="1">
      <c r="B97" s="393"/>
      <c r="C97" s="407" t="s">
        <v>164</v>
      </c>
      <c r="D97" s="408"/>
      <c r="E97" s="128"/>
      <c r="F97" s="129"/>
      <c r="G97" s="153" t="s">
        <v>8</v>
      </c>
      <c r="H97" s="129"/>
      <c r="I97" s="153" t="s">
        <v>160</v>
      </c>
      <c r="J97" s="129"/>
      <c r="K97" s="154" t="s">
        <v>10</v>
      </c>
      <c r="L97" s="152"/>
      <c r="M97" s="409" t="s">
        <v>311</v>
      </c>
      <c r="N97" s="410"/>
      <c r="P97" s="1" t="s">
        <v>176</v>
      </c>
      <c r="R97" s="219" t="s">
        <v>330</v>
      </c>
      <c r="S97" s="219" t="str">
        <f>IF($E96="","",IF($E96="年度当初","令和5年4月1日",$E96&amp;$F96&amp;"年"&amp;$H96&amp;"月"&amp;$J96&amp;"日"))</f>
        <v/>
      </c>
      <c r="T97" s="219"/>
    </row>
    <row r="98" spans="2:31" ht="15" thickBot="1">
      <c r="B98" s="393"/>
      <c r="C98" s="170"/>
      <c r="D98" s="152"/>
      <c r="E98" s="155"/>
      <c r="F98" s="155"/>
      <c r="G98" s="155"/>
      <c r="H98" s="155"/>
      <c r="I98" s="155"/>
      <c r="J98" s="155"/>
      <c r="K98" s="155"/>
      <c r="L98" s="152"/>
      <c r="M98" s="405"/>
      <c r="N98" s="406"/>
      <c r="P98" s="1">
        <f>IF(E96="年度当初",4,IF(AND(H96&gt;=4,H96&lt;=12),H96,IF(AND(H96&gt;=1,H96&lt;=3),H96+12,0)))</f>
        <v>0</v>
      </c>
      <c r="R98" s="219" t="s">
        <v>331</v>
      </c>
      <c r="S98" s="219" t="str">
        <f>IF(E97="","",IF(E97="年度末","令和6年3月31日",E97&amp;F97&amp;"年"&amp;H97&amp;"月"&amp;J97&amp;"日"))</f>
        <v/>
      </c>
      <c r="T98" s="219"/>
    </row>
    <row r="99" spans="2:31" ht="19.5" customHeight="1">
      <c r="B99" s="393"/>
      <c r="C99" s="411" t="s">
        <v>313</v>
      </c>
      <c r="D99" s="184" t="s">
        <v>153</v>
      </c>
      <c r="E99" s="414"/>
      <c r="F99" s="414"/>
      <c r="G99" s="414"/>
      <c r="H99" s="414"/>
      <c r="I99" s="414"/>
      <c r="J99" s="414"/>
      <c r="K99" s="415"/>
      <c r="L99" s="152"/>
      <c r="M99" s="409" t="s">
        <v>312</v>
      </c>
      <c r="N99" s="410"/>
      <c r="P99" s="1" t="s">
        <v>177</v>
      </c>
      <c r="R99" s="219" t="s">
        <v>332</v>
      </c>
      <c r="S99" s="219" t="str">
        <f>IF($M118="","",M118)</f>
        <v/>
      </c>
      <c r="T99" s="219"/>
    </row>
    <row r="100" spans="2:31" ht="19.5" thickBot="1">
      <c r="B100" s="393"/>
      <c r="C100" s="412"/>
      <c r="D100" s="185" t="s">
        <v>308</v>
      </c>
      <c r="E100" s="416"/>
      <c r="F100" s="416"/>
      <c r="G100" s="416"/>
      <c r="H100" s="416"/>
      <c r="I100" s="416"/>
      <c r="J100" s="416"/>
      <c r="K100" s="417"/>
      <c r="L100" s="152"/>
      <c r="M100" s="418"/>
      <c r="N100" s="419"/>
      <c r="P100" s="1">
        <f>IF(E97="年度末",15,IF(AND(H97&gt;=4,H97&lt;=12),H97,IF(AND(H97&gt;=1,H97&lt;=3),H97+12,0)))</f>
        <v>0</v>
      </c>
      <c r="R100" s="219" t="s">
        <v>344</v>
      </c>
      <c r="S100" s="220" t="str">
        <f>"補助基準額上限："&amp;N101&amp;"円"</f>
        <v>補助基準額上限：63000円</v>
      </c>
      <c r="T100" s="219"/>
      <c r="V100" s="1" t="s">
        <v>345</v>
      </c>
      <c r="W100" s="1" t="str">
        <f>IF(P102=0,"","転居日："&amp;E118&amp;F118&amp;"年"&amp;H118&amp;"月"&amp;J118&amp;"日")</f>
        <v/>
      </c>
    </row>
    <row r="101" spans="2:31" ht="19.5">
      <c r="B101" s="393"/>
      <c r="C101" s="412"/>
      <c r="D101" s="186" t="s">
        <v>156</v>
      </c>
      <c r="E101" s="182"/>
      <c r="F101" s="358" t="s">
        <v>82</v>
      </c>
      <c r="G101" s="358"/>
      <c r="H101" s="358"/>
      <c r="I101" s="358"/>
      <c r="J101" s="358"/>
      <c r="K101" s="389"/>
      <c r="L101" s="152"/>
      <c r="M101" s="420" t="s">
        <v>296</v>
      </c>
      <c r="N101" s="422">
        <f>IF(P96=1,82000,63000)</f>
        <v>63000</v>
      </c>
      <c r="P101" s="1" t="s">
        <v>348</v>
      </c>
      <c r="R101" s="215"/>
      <c r="S101" s="215" t="s">
        <v>340</v>
      </c>
      <c r="T101" s="215" t="s">
        <v>17</v>
      </c>
      <c r="U101" s="215" t="s">
        <v>18</v>
      </c>
      <c r="V101" s="215" t="s">
        <v>19</v>
      </c>
      <c r="W101" s="215" t="s">
        <v>20</v>
      </c>
      <c r="X101" s="215" t="s">
        <v>21</v>
      </c>
      <c r="Y101" s="215" t="s">
        <v>22</v>
      </c>
      <c r="Z101" s="215" t="s">
        <v>23</v>
      </c>
      <c r="AA101" s="215" t="s">
        <v>24</v>
      </c>
      <c r="AB101" s="215" t="s">
        <v>25</v>
      </c>
      <c r="AC101" s="215" t="s">
        <v>26</v>
      </c>
      <c r="AD101" s="215" t="s">
        <v>27</v>
      </c>
      <c r="AE101" s="215" t="s">
        <v>341</v>
      </c>
    </row>
    <row r="102" spans="2:31" ht="20.25" thickBot="1">
      <c r="B102" s="393"/>
      <c r="C102" s="412"/>
      <c r="D102" s="187" t="s">
        <v>157</v>
      </c>
      <c r="E102" s="183"/>
      <c r="F102" s="424" t="s">
        <v>82</v>
      </c>
      <c r="G102" s="424"/>
      <c r="H102" s="424"/>
      <c r="I102" s="424"/>
      <c r="J102" s="424"/>
      <c r="K102" s="425"/>
      <c r="L102" s="152"/>
      <c r="M102" s="421"/>
      <c r="N102" s="423"/>
      <c r="P102" s="1">
        <f>IF(AND(H118&gt;=4,H118&lt;=12),H118,IF(AND(H118&gt;=1,H118&lt;=3),H118+12,0))</f>
        <v>0</v>
      </c>
      <c r="R102" s="215" t="s">
        <v>335</v>
      </c>
      <c r="S102" s="217">
        <f>IF(P98=4,IF(P106=4,M108,IF(P108=4,N108,IF(P102=4,E121,E101))),0)</f>
        <v>0</v>
      </c>
      <c r="T102" s="217">
        <f>IF(P98&lt;=5,
IF(P100&lt;5,0,
IF(P106=5,M108,
IF(P108=5,N108,
IF(AND(P102&gt;0,P102&lt;=5),E121,
IF(AND(P110&gt;0,P110&lt;=5),E128,E101))))),0)</f>
        <v>0</v>
      </c>
      <c r="U102" s="217">
        <f>IF(P98&lt;=6,
IF(P100&lt;6,0,
IF(P106=6,M108,
IF(P108=6,N108,
IF(AND(P102&gt;0,P102&lt;=6),E121,
IF(AND(P110&gt;0,P110&lt;=6),E128,E101))))),0)</f>
        <v>0</v>
      </c>
      <c r="V102" s="217">
        <f>IF(P98&lt;=7,
IF(P100&lt;7,0,
IF(P106=7,M108,
IF(P108=7,N108,
IF(AND(P102&gt;0,P102&lt;=7),E121,
IF(AND(P110&gt;0,P110&lt;=7),E128,E101))))),0)</f>
        <v>0</v>
      </c>
      <c r="W102" s="217">
        <f>IF(P98&lt;=8,
IF(P100&lt;8,0,
IF(P106=8,M108,
IF(P108=8,N108,
IF(AND(P102&gt;0,P102&lt;=8),E121,
IF(AND(P110&gt;0,P110&lt;=8),E128,E101))))),0)</f>
        <v>0</v>
      </c>
      <c r="X102" s="217">
        <f>IF(P98&lt;=9,
IF(P100&lt;9,0,
IF(P106=9,M108,
IF(P108=9,N108,
IF(AND(P102&gt;0,P102&lt;=9),E121,
IF(AND(P110&gt;0,P110&lt;=9),E128,E101))))),0)</f>
        <v>0</v>
      </c>
      <c r="Y102" s="217">
        <f>IF(P98&lt;=10,
IF(P100&lt;10,0,
IF(P106=10,M108,
IF(P108=10,N108,
IF(AND(P102&gt;0,P102&lt;=10),E121,
IF(AND(P110&gt;0,P110&lt;=10),E128,E101))))),0)</f>
        <v>0</v>
      </c>
      <c r="Z102" s="217">
        <f>IF(P98&lt;=11,
IF(P100&lt;11,0,
IF(P106=11,M108,
IF(P108=11,N108,
IF(AND(P102&gt;0,P102&lt;=11),E121,
IF(AND(P110&gt;0,P110&lt;=11),E128,E101))))),0)</f>
        <v>0</v>
      </c>
      <c r="AA102" s="217">
        <f>IF(P98&lt;=12,
IF(P100&lt;12,0,
IF(P106=12,M108,
IF(P108=12,N108,
IF(AND(P102&gt;0,P102&lt;=12),E121,
IF(AND(P110&gt;0,P110&lt;=12),E128,E101))))),0)</f>
        <v>0</v>
      </c>
      <c r="AB102" s="217">
        <f>IF(P98&lt;=13,
IF(P100&lt;13,0,
IF(P106=13,M108,
IF(P108=13,N108,
IF(AND(P102&gt;0,P102&lt;=13),E121,
IF(AND(P110&gt;0,P110&lt;=13),E128,E101))))),0)</f>
        <v>0</v>
      </c>
      <c r="AC102" s="217">
        <f>IF(P98&lt;=14,
IF(P100&lt;14,0,
IF(P106=14,M108,
IF(P108=14,N108,
IF(AND(P102&gt;0,P102&lt;=14),E121,
IF(AND(P110&gt;0,P110&lt;=14),E128,E101))))),0)</f>
        <v>0</v>
      </c>
      <c r="AD102" s="217">
        <f>IF(P98&lt;=15,
IF(P100&lt;15,0,
IF(P106=15,M108,
IF(P108=15,N108,
IF(AND(P102&gt;0,P102&lt;=15),E121,
IF(AND(P110&gt;0,P110&lt;=15),E128,E101))))),0)</f>
        <v>0</v>
      </c>
      <c r="AE102" s="216">
        <f>SUM(S102:AD102)</f>
        <v>0</v>
      </c>
    </row>
    <row r="103" spans="2:31" ht="23.25" customHeight="1" thickBot="1">
      <c r="B103" s="393"/>
      <c r="C103" s="412"/>
      <c r="D103" s="174" t="s">
        <v>326</v>
      </c>
      <c r="E103" s="132"/>
      <c r="F103" s="426" t="s">
        <v>82</v>
      </c>
      <c r="G103" s="426"/>
      <c r="H103" s="427">
        <f>IF(E103="",0,IF(E104="",ROUNDDOWN(E103/24,0),ROUNDDOWN(E103/E104,0)))</f>
        <v>0</v>
      </c>
      <c r="I103" s="427"/>
      <c r="J103" s="427"/>
      <c r="K103" s="428"/>
      <c r="L103" s="152"/>
      <c r="M103" s="181"/>
      <c r="N103" s="204"/>
      <c r="P103" s="1" t="s">
        <v>170</v>
      </c>
      <c r="R103" s="215" t="s">
        <v>333</v>
      </c>
      <c r="S103" s="217">
        <f>IF(P98=4,IF(P106=4,$M110,IF(P108=4,$N110,IF(P102=4,$E122,$E102))),0)</f>
        <v>0</v>
      </c>
      <c r="T103" s="217">
        <f>IF(P98&lt;=5,
IF(P100&lt;5,0,
IF(P106=5,M110,
IF(P108=5,N110,
IF(AND(P102&gt;0,P102&lt;=5),E122,
IF(AND(P110&gt;0,P110&lt;=5),E129,E102))))),0)</f>
        <v>0</v>
      </c>
      <c r="U103" s="217">
        <f>IF(P98&lt;=6,
IF(P100&lt;6,0,
IF(P106=6,M110,
IF(P108=6,N110,
IF(AND(P102&gt;0,P102&lt;=6),E122,
IF(AND(P110&gt;0,P110&lt;=6),E129,E102))))),0)</f>
        <v>0</v>
      </c>
      <c r="V103" s="217">
        <f>IF(P98&lt;=7,
IF(P100&lt;7,0,
IF(P106=7,M110,
IF(P108=7,N110,
IF(AND(P102&gt;0,P102&lt;=7),E122,
IF(AND(P110&gt;0,P110&lt;=7),E129,E102))))),0)</f>
        <v>0</v>
      </c>
      <c r="W103" s="217">
        <f>IF(P98&lt;=8,
IF(P100&lt;8,0,
IF(P106=8,M110,
IF(P108=8,N110,
IF(AND(P102&gt;0,P102&lt;=8),E122,
IF(AND(P110&gt;0,P110&lt;=8),E129,E102))))),0)</f>
        <v>0</v>
      </c>
      <c r="X103" s="217">
        <f>IF(P98&lt;=9,
IF(P100&lt;9,0,
IF(P106=9,M110,
IF(P108=9,N110,
IF(AND(P102&gt;0,P102&lt;=9),E122,
IF(AND(P110&gt;0,P110&lt;=9),E129,E102))))),0)</f>
        <v>0</v>
      </c>
      <c r="Y103" s="217">
        <f>IF(P98&lt;=10,
IF(P100&lt;10,0,
IF(P106=10,M110,
IF(P108=10,N110,
IF(AND(P102&gt;0,P102&lt;=10),E122,
IF(AND(P110&gt;0,P110&lt;=10),E129,E102))))),0)</f>
        <v>0</v>
      </c>
      <c r="Z103" s="217">
        <f>IF(P98&lt;=11,
IF(P100&lt;11,0,
IF(P106=11,M110,
IF(P108=11,N110,
IF(AND(P102&gt;0,P102&lt;=11),E122,
IF(AND(P110&gt;0,P110&lt;=11),E129,E102))))),0)</f>
        <v>0</v>
      </c>
      <c r="AA103" s="217">
        <f>IF(P98&lt;=12,
IF(P100&lt;12,0,
IF(P106=12,M110,
IF(P108=12,N110,
IF(AND(P102&gt;0,P102&lt;=12),E122,
IF(AND(P110&gt;0,P110&lt;=12),E129,E102))))),0)</f>
        <v>0</v>
      </c>
      <c r="AB103" s="217">
        <f>IF(P98&lt;=13,
IF(P100&lt;13,0,
IF(P106=13,M110,
IF(P108=13,N110,
IF(AND(P102&gt;0,P102&lt;=13),E122,
IF(AND(P110&gt;0,P110&lt;=13),E129,E102))))),0)</f>
        <v>0</v>
      </c>
      <c r="AC103" s="217">
        <f>IF(P98&lt;=14,
IF(P100&lt;14,0,
IF(P106=14,M110,
IF(P108=14,N110,
IF(AND(P102&gt;0,P102&lt;=14),E122,
IF(AND(P110&gt;0,P110&lt;=14),E129,E102))))),0)</f>
        <v>0</v>
      </c>
      <c r="AD103" s="217">
        <f>IF(P98&lt;=15,
IF(P100&lt;15,0,
IF(P106=15,M110,
IF(P108=15,N110,
IF(AND(P102&gt;0,P102&lt;=15),E122,
IF(AND(P110&gt;0,P110&lt;=15),E129,E102))))),0)</f>
        <v>0</v>
      </c>
      <c r="AE103" s="216">
        <f>SUM(S103:AD103)</f>
        <v>0</v>
      </c>
    </row>
    <row r="104" spans="2:31" ht="24" customHeight="1" thickBot="1">
      <c r="B104" s="393"/>
      <c r="C104" s="412"/>
      <c r="D104" s="171" t="s">
        <v>171</v>
      </c>
      <c r="E104" s="130">
        <v>24</v>
      </c>
      <c r="F104" s="368" t="s">
        <v>172</v>
      </c>
      <c r="G104" s="368"/>
      <c r="H104" s="384"/>
      <c r="I104" s="384"/>
      <c r="J104" s="384"/>
      <c r="K104" s="385"/>
      <c r="L104" s="152"/>
      <c r="M104" s="203" t="s">
        <v>315</v>
      </c>
      <c r="N104" s="197" t="s">
        <v>316</v>
      </c>
      <c r="P104" s="1">
        <f>IF(AND(E115&gt;=4,E115&lt;=12),E115,IF(AND(E115&gt;=1,E115&lt;=3),E115+12,0))</f>
        <v>0</v>
      </c>
      <c r="R104" s="215" t="s">
        <v>334</v>
      </c>
      <c r="S104" s="217">
        <f>IF(P98=4,IF(P106=4,M112,IF(P108=4,N112,IF(P102=4,H123,IF(P104=4,H114,H103)))),0)</f>
        <v>0</v>
      </c>
      <c r="T104" s="217">
        <f>IF(P98&lt;=5,
IF(P100&lt;5,0,
IF(P106=5,M112,
IF(P108=5,N112,
IF(AND(P102&gt;0,P102&lt;=5),H123,
IF(AND(P104&gt;0,P104&lt;=5),H114,H103))))),0)</f>
        <v>0</v>
      </c>
      <c r="U104" s="217">
        <f>IF(P98&lt;=6,
IF(P100&lt;6,0,
IF(P106=6,M112,
IF(P108=6,N112,
IF(AND(P102&gt;0,P102&lt;=6),H123,
IF(AND(P104&gt;0,P104&lt;=6),H114,H103))))),0)</f>
        <v>0</v>
      </c>
      <c r="V104" s="217">
        <f>IF(P98&lt;=7,
IF(P100&lt;7,0,
IF(P106=7,M112,
IF(P108=7,N112,
IF(AND(P102&gt;0,P102&lt;=7),H123,
IF(AND(P104&gt;0,P104&lt;=7),H114,H103))))),0)</f>
        <v>0</v>
      </c>
      <c r="W104" s="217">
        <f>IF(P98&lt;=8,
IF(P100&lt;8,0,
IF(P106=8,M112,
IF(P108=8,N112,
IF(AND(P102&gt;0,P102&lt;=8),H123,
IF(AND(P104&gt;0,P104&lt;=8),H114,H103))))),0)</f>
        <v>0</v>
      </c>
      <c r="X104" s="217">
        <f>IF(P98&lt;=9,
IF(P100&lt;9,0,
IF(P106=9,M112,
IF(P108=9,N112,
IF(AND(P102&gt;0,P102&lt;=9),H123,
IF(AND(P104&gt;0,P104&lt;=9),H114,H103))))),0)</f>
        <v>0</v>
      </c>
      <c r="Y104" s="217">
        <f>IF(P98&lt;=10,
IF(P100&lt;10,0,
IF(P106=10,M112,
IF(P108=10,N112,
IF(AND(P102&gt;0,P102&lt;=10),H123,
IF(AND(P104&gt;0,P104&lt;=10),H114,H103))))),0)</f>
        <v>0</v>
      </c>
      <c r="Z104" s="217">
        <f>IF(P98&lt;=11,
IF(P100&lt;11,0,
IF(P106=11,M112,
IF(P108=11,N112,
IF(AND(P102&gt;0,P102&lt;=11),H123,
IF(AND(P104&gt;0,P104&lt;=11),H114,H103))))),0)</f>
        <v>0</v>
      </c>
      <c r="AA104" s="217">
        <f>IF(P98&lt;=12,
IF(P100&lt;12,0,
IF(P106=12,M112,
IF(P108=12,N112,
IF(AND(P102&gt;0,P102&lt;=12),H123,
IF(AND(P104&gt;0,P104&lt;=12),H114,H103))))),0)</f>
        <v>0</v>
      </c>
      <c r="AB104" s="217">
        <f>IF(P98&lt;=13,
IF(P100&lt;13,0,
IF(P106=13,M112,
IF(P108=13,N112,
IF(AND(P102&gt;0,P102&lt;=13),H123,
IF(AND(P104&gt;0,P104&lt;=13),H114,H103))))),0)</f>
        <v>0</v>
      </c>
      <c r="AC104" s="217">
        <f>IF(P98&lt;=14,
IF(P100&lt;14,0,
IF(P106=14,M112,
IF(P108=14,N112,
IF(AND(P102&gt;0,P102&lt;=14),H123,
IF(AND(P104&gt;0,P104&lt;=14),H114,H103))))),0)</f>
        <v>0</v>
      </c>
      <c r="AD104" s="217">
        <f>IF(P98&lt;=15,
IF(P100&lt;15,0,
IF(P106=15,M112,
IF(P108=15,N112,
IF(AND(P102&gt;0,P102&lt;=15),H123,
IF(AND(P104&gt;0,P104&lt;=15),H114,H103))))),0)</f>
        <v>0</v>
      </c>
      <c r="AE104" s="216">
        <f t="shared" ref="AE104:AE106" si="25">SUM(S104:AD104)</f>
        <v>0</v>
      </c>
    </row>
    <row r="105" spans="2:31" ht="19.5" customHeight="1">
      <c r="B105" s="393"/>
      <c r="C105" s="412"/>
      <c r="D105" s="340" t="s">
        <v>317</v>
      </c>
      <c r="E105" s="341"/>
      <c r="F105" s="341"/>
      <c r="G105" s="341"/>
      <c r="H105" s="341"/>
      <c r="I105" s="341"/>
      <c r="J105" s="341"/>
      <c r="K105" s="342"/>
      <c r="L105" s="152"/>
      <c r="M105" s="156" t="s">
        <v>166</v>
      </c>
      <c r="N105" s="198" t="s">
        <v>166</v>
      </c>
      <c r="P105" s="1" t="s">
        <v>178</v>
      </c>
      <c r="R105" s="147" t="s">
        <v>336</v>
      </c>
      <c r="S105" s="217">
        <f>IF(P98=4,IF(P106=4,M114,IF(P108=4,N114,IF(P102=4,E125,E107))),0)</f>
        <v>0</v>
      </c>
      <c r="T105" s="217">
        <f>IF(P98&lt;=5,
IF(P100&lt;5,0,
IF(P106=5,M114,
IF(P108=5,N114,
IF(AND(P102&gt;0,P102&lt;=5),E125,
IF(AND(P110&gt;0,P110&lt;=5),E130,E107))))),0)</f>
        <v>0</v>
      </c>
      <c r="U105" s="217">
        <f>IF(P98&lt;=6,
IF(P100&lt;6,0,
IF(P106=6,M114,
IF(P108=6,N114,
IF(AND(P102&gt;0,P102&lt;=6),E125,
IF(AND(P110&gt;0,P110&lt;=6),E130,E107))))),0)</f>
        <v>0</v>
      </c>
      <c r="V105" s="217">
        <f>IF(P98&lt;=7,
IF(P100&lt;7,0,
IF(P106=7,M114,
IF(P108=7,N114,
IF(AND(P102&gt;0,P102&lt;=7),E125,
IF(AND(P110&gt;0,P110&lt;=7),E130,E107))))),0)</f>
        <v>0</v>
      </c>
      <c r="W105" s="217">
        <f>IF(P98&lt;=8,
IF(P100&lt;8,0,
IF(P106=8,M114,
IF(P108=8,N114,
IF(AND(P102&gt;0,P102&lt;=8),E125,
IF(AND(P110&gt;0,P110&lt;=8),E130,E107))))),0)</f>
        <v>0</v>
      </c>
      <c r="X105" s="217">
        <f>IF(P98&lt;=9,
IF(P100&lt;9,0,
IF(P106=9,M114,
IF(P108=9,N114,
IF(AND(P102&gt;0,P102&lt;=9),E125,
IF(AND(P110&gt;0,P110&lt;=9),E130,E107))))),0)</f>
        <v>0</v>
      </c>
      <c r="Y105" s="217">
        <f>IF(P98&lt;=10,
IF(P100&lt;10,0,
IF(P106=10,M114,
IF(P108=10,N114,
IF(AND(P102&gt;0,P102&lt;=10),E125,
IF(AND(P110&gt;0,P110&lt;=10),E130,E107))))),0)</f>
        <v>0</v>
      </c>
      <c r="Z105" s="217">
        <f>IF(P98&lt;=11,
IF(P100&lt;11,0,
IF(P106=11,M114,
IF(P108=11,N114,
IF(AND(P102&gt;0,P102&lt;=11),E125,
IF(AND(P110&gt;0,P110&lt;=11),E130,E107))))),0)</f>
        <v>0</v>
      </c>
      <c r="AA105" s="217">
        <f>IF(P98&lt;=12,
IF(P100&lt;12,0,
IF(P106=12,M114,
IF(P108=12,N114,
IF(AND(P102&gt;0,P102&lt;=12),E125,
IF(AND(P110&gt;0,P110&lt;=12),E130,E107))))),0)</f>
        <v>0</v>
      </c>
      <c r="AB105" s="217">
        <f>IF(P98&lt;=13,
IF(P100&lt;13,0,
IF(P106=13,M114,
IF(P108=13,N114,
IF(AND(P102&gt;0,P102&lt;=13),E125,
IF(AND(P110&gt;0,P110&lt;=13),E130,E107))))),0)</f>
        <v>0</v>
      </c>
      <c r="AC105" s="217">
        <f>IF(P98&lt;=14,
IF(P100&lt;14,0,
IF(P106=14,M114,
IF(P108=14,N114,
IF(AND(P102&gt;0,P102&lt;=14),E125,
IF(AND(P110&gt;0,P110&lt;=14),E130,E107))))),0)</f>
        <v>0</v>
      </c>
      <c r="AD105" s="217">
        <f>IF(P98&lt;=15,
IF(P100&lt;15,0,
IF(P106=15,M114,
IF(P108=15,N114,
IF(AND(P102&gt;0,P102&lt;=15),E125,
IF(AND(P110&gt;0,P110&lt;=15),E130,E107))))),0)</f>
        <v>0</v>
      </c>
      <c r="AE105" s="216">
        <f t="shared" si="25"/>
        <v>0</v>
      </c>
    </row>
    <row r="106" spans="2:31" ht="19.5" customHeight="1" thickBot="1">
      <c r="B106" s="393"/>
      <c r="C106" s="412"/>
      <c r="D106" s="343"/>
      <c r="E106" s="344"/>
      <c r="F106" s="344"/>
      <c r="G106" s="344"/>
      <c r="H106" s="344"/>
      <c r="I106" s="344"/>
      <c r="J106" s="344"/>
      <c r="K106" s="345"/>
      <c r="L106" s="152"/>
      <c r="M106" s="131"/>
      <c r="N106" s="199"/>
      <c r="P106" s="1">
        <f>IF(AND(M106&gt;=4,M106&lt;=12),M106,IF(AND(M106&gt;=1,M106&lt;=3),M106+12,0))</f>
        <v>0</v>
      </c>
      <c r="R106" s="147" t="s">
        <v>337</v>
      </c>
      <c r="S106" s="217">
        <f>SUM(S102:S104)-S105</f>
        <v>0</v>
      </c>
      <c r="T106" s="217">
        <f>SUM(T102:T104)-T105</f>
        <v>0</v>
      </c>
      <c r="U106" s="217">
        <f t="shared" ref="U106" si="26">SUM(U102:U104)-U105</f>
        <v>0</v>
      </c>
      <c r="V106" s="217">
        <f t="shared" ref="V106" si="27">SUM(V102:V104)-V105</f>
        <v>0</v>
      </c>
      <c r="W106" s="217">
        <f t="shared" ref="W106" si="28">SUM(W102:W104)-W105</f>
        <v>0</v>
      </c>
      <c r="X106" s="217">
        <f t="shared" ref="X106" si="29">SUM(X102:X104)-X105</f>
        <v>0</v>
      </c>
      <c r="Y106" s="217">
        <f t="shared" ref="Y106" si="30">SUM(Y102:Y104)-Y105</f>
        <v>0</v>
      </c>
      <c r="Z106" s="217">
        <f t="shared" ref="Z106" si="31">SUM(Z102:Z104)-Z105</f>
        <v>0</v>
      </c>
      <c r="AA106" s="217">
        <f t="shared" ref="AA106" si="32">SUM(AA102:AA104)-AA105</f>
        <v>0</v>
      </c>
      <c r="AB106" s="217">
        <f t="shared" ref="AB106" si="33">SUM(AB102:AB104)-AB105</f>
        <v>0</v>
      </c>
      <c r="AC106" s="217">
        <f t="shared" ref="AC106" si="34">SUM(AC102:AC104)-AC105</f>
        <v>0</v>
      </c>
      <c r="AD106" s="217">
        <f t="shared" ref="AD106" si="35">SUM(AD102:AD104)-AD105</f>
        <v>0</v>
      </c>
      <c r="AE106" s="216">
        <f t="shared" si="25"/>
        <v>0</v>
      </c>
    </row>
    <row r="107" spans="2:31" ht="24" customHeight="1" thickBot="1">
      <c r="B107" s="393"/>
      <c r="C107" s="413"/>
      <c r="D107" s="188" t="s">
        <v>33</v>
      </c>
      <c r="E107" s="134"/>
      <c r="F107" s="346" t="s">
        <v>82</v>
      </c>
      <c r="G107" s="346"/>
      <c r="H107" s="346"/>
      <c r="I107" s="346"/>
      <c r="J107" s="346"/>
      <c r="K107" s="347"/>
      <c r="L107" s="152"/>
      <c r="M107" s="157" t="s">
        <v>167</v>
      </c>
      <c r="N107" s="173" t="s">
        <v>167</v>
      </c>
      <c r="P107" s="1" t="s">
        <v>179</v>
      </c>
      <c r="R107" s="147" t="s">
        <v>338</v>
      </c>
      <c r="S107" s="217">
        <f>IF(P96=1,IF(AND(P102&gt;0,P102&lt;=4),IF(S106&gt;=63000,63000,S106),IF(S106&gt;=82000,82000,S106)),IF(S106&gt;=63000,63000,S106))</f>
        <v>0</v>
      </c>
      <c r="T107" s="217">
        <f>IF(P96=1,IF(AND(P102&gt;0,P102&lt;=5),IF(T106&gt;=63000,63000,T106),IF(T106&gt;=82000,82000,T106)),IF(T106&gt;=63000,63000,T106))</f>
        <v>0</v>
      </c>
      <c r="U107" s="217">
        <f>IF(P96=1,IF(AND(P102&gt;0,P102&lt;=6),IF(U106&gt;=63000,63000,U106),IF(U106&gt;=82000,82000,U106)),IF(U106&gt;=63000,63000,U106))</f>
        <v>0</v>
      </c>
      <c r="V107" s="217">
        <f>IF(P96=1,IF(AND(P102&gt;0,P102&lt;=7),IF(V106&gt;=63000,63000,V106),IF(V106&gt;=82000,82000,V106)),IF(V106&gt;=63000,63000,V106))</f>
        <v>0</v>
      </c>
      <c r="W107" s="217">
        <f>IF(P96=1,IF(AND(P102&gt;0,P102&lt;=8),IF(W106&gt;=63000,63000,W106),IF(W106&gt;=82000,82000,W106)),IF(W106&gt;=63000,63000,W106))</f>
        <v>0</v>
      </c>
      <c r="X107" s="217">
        <f>IF(P96=1,IF(AND(P102&gt;0,P102&lt;=9),IF(X106&gt;=63000,63000,X106),IF(X106&gt;=82000,82000,X106)),IF(X106&gt;=63000,63000,X106))</f>
        <v>0</v>
      </c>
      <c r="Y107" s="217">
        <f>IF(P96=1,IF(AND(P102&gt;0,P102&lt;=10),IF(Y106&gt;=63000,63000,Y106),IF(Y106&gt;=82000,82000,Y106)),IF(Y106&gt;=63000,63000,Y106))</f>
        <v>0</v>
      </c>
      <c r="Z107" s="217">
        <f>IF(P96=1,IF(AND(P102&gt;0,P102&lt;=11),IF(Z106&gt;=63000,63000,Z106),IF(Z106&gt;=82000,82000,Z106)),IF(Z106&gt;=63000,63000,Z106))</f>
        <v>0</v>
      </c>
      <c r="AA107" s="217">
        <f>IF(P96=1,IF(AND(P102&gt;0,P102&lt;=12),IF(AA106&gt;=63000,63000,AA106),IF(AA106&gt;=82000,82000,AA106)),IF(AA106&gt;=63000,63000,AA106))</f>
        <v>0</v>
      </c>
      <c r="AB107" s="217">
        <f>IF(P96=1,IF(AND(P102&gt;0,P102&lt;=13),IF(AB106&gt;=63000,63000,AB106),IF(AB106&gt;=82000,82000,AB106)),IF(AB106&gt;=63000,63000,AB106))</f>
        <v>0</v>
      </c>
      <c r="AC107" s="217">
        <f>IF(P96=1,IF(AND(P102&gt;0,P102&lt;=14),IF(AC106&gt;=63000,63000,AC106),IF(AC106&gt;=82000,82000,AC106)),IF(AC106&gt;=63000,63000,AC106))</f>
        <v>0</v>
      </c>
      <c r="AD107" s="217">
        <f>IF(P96=1,IF(AND(P102&gt;0,P102&lt;=15),IF(AD106&gt;=63000,63000,AD106),IF(AD106&gt;=82000,82000,AD106)),IF(AD106&gt;=63000,63000,AD106))</f>
        <v>0</v>
      </c>
      <c r="AE107" s="216"/>
    </row>
    <row r="108" spans="2:31" ht="19.5" customHeight="1">
      <c r="B108" s="393"/>
      <c r="C108" s="175"/>
      <c r="D108" s="176"/>
      <c r="E108" s="207"/>
      <c r="F108" s="177"/>
      <c r="G108" s="177"/>
      <c r="H108" s="177"/>
      <c r="I108" s="177"/>
      <c r="J108" s="177"/>
      <c r="K108" s="177"/>
      <c r="L108" s="152"/>
      <c r="M108" s="133"/>
      <c r="N108" s="200"/>
      <c r="P108" s="1">
        <f>IF(AND(N106&gt;=4,N106&lt;=12),N106,IF(AND(N106&gt;=1,N106&lt;=3),N106+12,0))</f>
        <v>0</v>
      </c>
      <c r="R108" s="147" t="s">
        <v>339</v>
      </c>
      <c r="S108" s="217">
        <f>ROUNDDOWN(S107*3/4,0)</f>
        <v>0</v>
      </c>
      <c r="T108" s="216">
        <f t="shared" ref="T108" si="36">ROUNDDOWN(T107*3/4,0)</f>
        <v>0</v>
      </c>
      <c r="U108" s="216">
        <f t="shared" ref="U108" si="37">ROUNDDOWN(U107*3/4,0)</f>
        <v>0</v>
      </c>
      <c r="V108" s="216">
        <f t="shared" ref="V108" si="38">ROUNDDOWN(V107*3/4,0)</f>
        <v>0</v>
      </c>
      <c r="W108" s="216">
        <f t="shared" ref="W108" si="39">ROUNDDOWN(W107*3/4,0)</f>
        <v>0</v>
      </c>
      <c r="X108" s="216">
        <f t="shared" ref="X108" si="40">ROUNDDOWN(X107*3/4,0)</f>
        <v>0</v>
      </c>
      <c r="Y108" s="216">
        <f t="shared" ref="Y108" si="41">ROUNDDOWN(Y107*3/4,0)</f>
        <v>0</v>
      </c>
      <c r="Z108" s="216">
        <f t="shared" ref="Z108" si="42">ROUNDDOWN(Z107*3/4,0)</f>
        <v>0</v>
      </c>
      <c r="AA108" s="216">
        <f t="shared" ref="AA108" si="43">ROUNDDOWN(AA107*3/4,0)</f>
        <v>0</v>
      </c>
      <c r="AB108" s="216">
        <f t="shared" ref="AB108" si="44">ROUNDDOWN(AB107*3/4,0)</f>
        <v>0</v>
      </c>
      <c r="AC108" s="216">
        <f t="shared" ref="AC108" si="45">ROUNDDOWN(AC107*3/4,0)</f>
        <v>0</v>
      </c>
      <c r="AD108" s="216">
        <f t="shared" ref="AD108" si="46">ROUNDDOWN(AD107*3/4,0)</f>
        <v>0</v>
      </c>
      <c r="AE108" s="216">
        <f>ROUNDDOWN(SUM(S108:AD108),-2)</f>
        <v>0</v>
      </c>
    </row>
    <row r="109" spans="2:31" ht="19.5" customHeight="1">
      <c r="B109" s="393"/>
      <c r="C109" s="348" t="s">
        <v>353</v>
      </c>
      <c r="D109" s="348"/>
      <c r="E109" s="348"/>
      <c r="F109" s="348"/>
      <c r="G109" s="348"/>
      <c r="H109" s="348"/>
      <c r="I109" s="348"/>
      <c r="J109" s="348"/>
      <c r="K109" s="349"/>
      <c r="L109" s="152"/>
      <c r="M109" s="157" t="s">
        <v>168</v>
      </c>
      <c r="N109" s="173" t="s">
        <v>168</v>
      </c>
      <c r="P109" s="1" t="s">
        <v>347</v>
      </c>
    </row>
    <row r="110" spans="2:31" ht="19.5" customHeight="1">
      <c r="B110" s="393"/>
      <c r="C110" s="350"/>
      <c r="D110" s="350"/>
      <c r="E110" s="350"/>
      <c r="F110" s="350"/>
      <c r="G110" s="350"/>
      <c r="H110" s="350"/>
      <c r="I110" s="350"/>
      <c r="J110" s="350"/>
      <c r="K110" s="351"/>
      <c r="L110" s="152"/>
      <c r="M110" s="133"/>
      <c r="N110" s="200"/>
      <c r="P110" s="1">
        <f>IF(AND(E127&gt;=4,E127&lt;=12),E127,IF(AND(E127&gt;=1,E127&lt;=3),E127+12,0))</f>
        <v>0</v>
      </c>
    </row>
    <row r="111" spans="2:31" ht="19.5" customHeight="1">
      <c r="B111" s="393"/>
      <c r="C111" s="350"/>
      <c r="D111" s="350"/>
      <c r="E111" s="350"/>
      <c r="F111" s="350"/>
      <c r="G111" s="350"/>
      <c r="H111" s="350"/>
      <c r="I111" s="350"/>
      <c r="J111" s="350"/>
      <c r="K111" s="351"/>
      <c r="L111" s="152"/>
      <c r="M111" s="172" t="s">
        <v>314</v>
      </c>
      <c r="N111" s="201" t="s">
        <v>314</v>
      </c>
      <c r="R111" s="178"/>
    </row>
    <row r="112" spans="2:31" ht="19.5" customHeight="1" thickBot="1">
      <c r="B112" s="393"/>
      <c r="C112" s="350"/>
      <c r="D112" s="350"/>
      <c r="E112" s="350"/>
      <c r="F112" s="350"/>
      <c r="G112" s="350"/>
      <c r="H112" s="350"/>
      <c r="I112" s="350"/>
      <c r="J112" s="350"/>
      <c r="K112" s="351"/>
      <c r="L112" s="152"/>
      <c r="M112" s="133"/>
      <c r="N112" s="200"/>
    </row>
    <row r="113" spans="2:14" ht="18" customHeight="1" thickBot="1">
      <c r="B113" s="393"/>
      <c r="C113" s="352" t="s">
        <v>318</v>
      </c>
      <c r="D113" s="355" t="s">
        <v>327</v>
      </c>
      <c r="E113" s="356"/>
      <c r="F113" s="356"/>
      <c r="G113" s="356"/>
      <c r="H113" s="356"/>
      <c r="I113" s="356"/>
      <c r="J113" s="356"/>
      <c r="K113" s="357"/>
      <c r="L113" s="152"/>
      <c r="M113" s="157" t="s">
        <v>169</v>
      </c>
      <c r="N113" s="173" t="s">
        <v>169</v>
      </c>
    </row>
    <row r="114" spans="2:14" ht="15" customHeight="1" thickBot="1">
      <c r="B114" s="393"/>
      <c r="C114" s="353"/>
      <c r="D114" s="196" t="s">
        <v>324</v>
      </c>
      <c r="E114" s="182"/>
      <c r="F114" s="358" t="s">
        <v>82</v>
      </c>
      <c r="G114" s="358"/>
      <c r="H114" s="359">
        <f>IF(E114="",0,IF(E116="",ROUNDDOWN(E114/24,0),ROUNDDOWN(E114/E116,0)))</f>
        <v>0</v>
      </c>
      <c r="I114" s="360"/>
      <c r="J114" s="360"/>
      <c r="K114" s="361"/>
      <c r="L114" s="152"/>
      <c r="M114" s="135"/>
      <c r="N114" s="202"/>
    </row>
    <row r="115" spans="2:14" ht="15" customHeight="1" thickBot="1">
      <c r="B115" s="393"/>
      <c r="C115" s="353"/>
      <c r="D115" s="214" t="s">
        <v>346</v>
      </c>
      <c r="E115" s="130"/>
      <c r="F115" s="368" t="s">
        <v>9</v>
      </c>
      <c r="G115" s="368"/>
      <c r="H115" s="362"/>
      <c r="I115" s="363"/>
      <c r="J115" s="363"/>
      <c r="K115" s="364"/>
      <c r="L115" s="152"/>
      <c r="M115" s="180"/>
      <c r="N115" s="205"/>
    </row>
    <row r="116" spans="2:14" ht="15" customHeight="1" thickBot="1">
      <c r="B116" s="393"/>
      <c r="C116" s="353"/>
      <c r="D116" s="195" t="s">
        <v>171</v>
      </c>
      <c r="E116" s="129">
        <v>24</v>
      </c>
      <c r="F116" s="221" t="s">
        <v>172</v>
      </c>
      <c r="G116" s="221"/>
      <c r="H116" s="365"/>
      <c r="I116" s="366"/>
      <c r="J116" s="366"/>
      <c r="K116" s="367"/>
      <c r="L116" s="152"/>
      <c r="M116" s="369" t="s">
        <v>349</v>
      </c>
      <c r="N116" s="370"/>
    </row>
    <row r="117" spans="2:14" ht="18" customHeight="1" thickBot="1">
      <c r="B117" s="393"/>
      <c r="C117" s="353"/>
      <c r="D117" s="355" t="s">
        <v>405</v>
      </c>
      <c r="E117" s="356"/>
      <c r="F117" s="356"/>
      <c r="G117" s="356"/>
      <c r="H117" s="356"/>
      <c r="I117" s="356"/>
      <c r="J117" s="356"/>
      <c r="K117" s="357"/>
      <c r="L117" s="152"/>
      <c r="M117" s="371"/>
      <c r="N117" s="372"/>
    </row>
    <row r="118" spans="2:14" ht="15" customHeight="1">
      <c r="B118" s="393"/>
      <c r="C118" s="353"/>
      <c r="D118" s="139" t="s">
        <v>319</v>
      </c>
      <c r="E118" s="143" t="s">
        <v>159</v>
      </c>
      <c r="F118" s="339"/>
      <c r="G118" s="192" t="s">
        <v>8</v>
      </c>
      <c r="H118" s="191"/>
      <c r="I118" s="192" t="s">
        <v>9</v>
      </c>
      <c r="J118" s="191"/>
      <c r="K118" s="193" t="s">
        <v>102</v>
      </c>
      <c r="L118" s="152"/>
      <c r="M118" s="373"/>
      <c r="N118" s="374"/>
    </row>
    <row r="119" spans="2:14" ht="15" customHeight="1">
      <c r="B119" s="393"/>
      <c r="C119" s="353"/>
      <c r="D119" s="142" t="s">
        <v>161</v>
      </c>
      <c r="E119" s="379"/>
      <c r="F119" s="379"/>
      <c r="G119" s="379"/>
      <c r="H119" s="379"/>
      <c r="I119" s="379"/>
      <c r="J119" s="379"/>
      <c r="K119" s="380"/>
      <c r="L119" s="152"/>
      <c r="M119" s="375"/>
      <c r="N119" s="376"/>
    </row>
    <row r="120" spans="2:14" ht="15" customHeight="1">
      <c r="B120" s="393"/>
      <c r="C120" s="353"/>
      <c r="D120" s="189" t="s">
        <v>309</v>
      </c>
      <c r="E120" s="381"/>
      <c r="F120" s="381"/>
      <c r="G120" s="381"/>
      <c r="H120" s="381"/>
      <c r="I120" s="381"/>
      <c r="J120" s="381"/>
      <c r="K120" s="382"/>
      <c r="L120" s="152"/>
      <c r="M120" s="375"/>
      <c r="N120" s="376"/>
    </row>
    <row r="121" spans="2:14" ht="15" customHeight="1">
      <c r="B121" s="393"/>
      <c r="C121" s="353"/>
      <c r="D121" s="140" t="s">
        <v>156</v>
      </c>
      <c r="E121" s="137"/>
      <c r="F121" s="368" t="s">
        <v>82</v>
      </c>
      <c r="G121" s="368"/>
      <c r="H121" s="368"/>
      <c r="I121" s="368"/>
      <c r="J121" s="368"/>
      <c r="K121" s="383"/>
      <c r="L121" s="152"/>
      <c r="M121" s="375"/>
      <c r="N121" s="376"/>
    </row>
    <row r="122" spans="2:14" ht="15" customHeight="1" thickBot="1">
      <c r="B122" s="393"/>
      <c r="C122" s="353"/>
      <c r="D122" s="140" t="s">
        <v>157</v>
      </c>
      <c r="E122" s="137"/>
      <c r="F122" s="368" t="s">
        <v>82</v>
      </c>
      <c r="G122" s="368"/>
      <c r="H122" s="368"/>
      <c r="I122" s="368"/>
      <c r="J122" s="368"/>
      <c r="K122" s="383"/>
      <c r="L122" s="152"/>
      <c r="M122" s="377"/>
      <c r="N122" s="378"/>
    </row>
    <row r="123" spans="2:14" ht="15" customHeight="1">
      <c r="B123" s="393"/>
      <c r="C123" s="353"/>
      <c r="D123" s="140" t="s">
        <v>158</v>
      </c>
      <c r="E123" s="182"/>
      <c r="F123" s="368" t="s">
        <v>82</v>
      </c>
      <c r="G123" s="368"/>
      <c r="H123" s="384">
        <f>IF(E123="",0,IF(E124="",ROUNDDOWN(E123/24,0),ROUNDDOWN(E123/E124,0)))</f>
        <v>0</v>
      </c>
      <c r="I123" s="384"/>
      <c r="J123" s="384"/>
      <c r="K123" s="385"/>
      <c r="L123" s="152"/>
      <c r="M123" s="208"/>
      <c r="N123" s="209"/>
    </row>
    <row r="124" spans="2:14" ht="15" customHeight="1">
      <c r="B124" s="393"/>
      <c r="C124" s="353"/>
      <c r="D124" s="140" t="s">
        <v>171</v>
      </c>
      <c r="E124" s="130">
        <v>24</v>
      </c>
      <c r="F124" s="368" t="s">
        <v>172</v>
      </c>
      <c r="G124" s="368"/>
      <c r="H124" s="384"/>
      <c r="I124" s="384"/>
      <c r="J124" s="384"/>
      <c r="K124" s="385"/>
      <c r="L124" s="152"/>
      <c r="M124" s="179"/>
      <c r="N124" s="206"/>
    </row>
    <row r="125" spans="2:14" ht="15" customHeight="1" thickBot="1">
      <c r="B125" s="393"/>
      <c r="C125" s="353"/>
      <c r="D125" s="190" t="s">
        <v>33</v>
      </c>
      <c r="E125" s="138"/>
      <c r="F125" s="386" t="s">
        <v>82</v>
      </c>
      <c r="G125" s="386"/>
      <c r="H125" s="386"/>
      <c r="I125" s="386"/>
      <c r="J125" s="386"/>
      <c r="K125" s="387"/>
      <c r="L125" s="152"/>
      <c r="M125" s="179"/>
      <c r="N125" s="206"/>
    </row>
    <row r="126" spans="2:14" ht="54" customHeight="1" thickBot="1">
      <c r="B126" s="393"/>
      <c r="C126" s="353"/>
      <c r="D126" s="388" t="s">
        <v>406</v>
      </c>
      <c r="E126" s="356"/>
      <c r="F126" s="356"/>
      <c r="G126" s="356"/>
      <c r="H126" s="356"/>
      <c r="I126" s="356"/>
      <c r="J126" s="356"/>
      <c r="K126" s="357"/>
      <c r="L126" s="152"/>
      <c r="M126" s="210"/>
      <c r="N126" s="211"/>
    </row>
    <row r="127" spans="2:14" ht="15" customHeight="1">
      <c r="B127" s="393"/>
      <c r="C127" s="353"/>
      <c r="D127" s="194" t="s">
        <v>320</v>
      </c>
      <c r="E127" s="191"/>
      <c r="F127" s="358" t="s">
        <v>325</v>
      </c>
      <c r="G127" s="358"/>
      <c r="H127" s="358"/>
      <c r="I127" s="358"/>
      <c r="J127" s="358"/>
      <c r="K127" s="389"/>
      <c r="L127" s="152"/>
      <c r="M127" s="210"/>
      <c r="N127" s="211"/>
    </row>
    <row r="128" spans="2:14" ht="15" customHeight="1">
      <c r="B128" s="393"/>
      <c r="C128" s="353"/>
      <c r="D128" s="140" t="s">
        <v>321</v>
      </c>
      <c r="E128" s="137"/>
      <c r="F128" s="368" t="s">
        <v>82</v>
      </c>
      <c r="G128" s="368"/>
      <c r="H128" s="368"/>
      <c r="I128" s="368"/>
      <c r="J128" s="368"/>
      <c r="K128" s="383"/>
      <c r="L128" s="152"/>
      <c r="M128" s="210"/>
      <c r="N128" s="211"/>
    </row>
    <row r="129" spans="2:31" ht="15" customHeight="1">
      <c r="B129" s="393"/>
      <c r="C129" s="353"/>
      <c r="D129" s="140" t="s">
        <v>322</v>
      </c>
      <c r="E129" s="137"/>
      <c r="F129" s="368" t="s">
        <v>82</v>
      </c>
      <c r="G129" s="368"/>
      <c r="H129" s="368"/>
      <c r="I129" s="368"/>
      <c r="J129" s="368"/>
      <c r="K129" s="383"/>
      <c r="L129" s="152"/>
      <c r="M129" s="210"/>
      <c r="N129" s="211"/>
    </row>
    <row r="130" spans="2:31" ht="15" customHeight="1" thickBot="1">
      <c r="B130" s="394"/>
      <c r="C130" s="354"/>
      <c r="D130" s="190" t="s">
        <v>323</v>
      </c>
      <c r="E130" s="138"/>
      <c r="F130" s="386" t="s">
        <v>82</v>
      </c>
      <c r="G130" s="386"/>
      <c r="H130" s="386"/>
      <c r="I130" s="386"/>
      <c r="J130" s="386"/>
      <c r="K130" s="387"/>
      <c r="L130" s="160"/>
      <c r="M130" s="212"/>
      <c r="N130" s="213"/>
    </row>
    <row r="131" spans="2:31" ht="14.25" thickBot="1"/>
    <row r="132" spans="2:31" ht="21.75" customHeight="1" thickBot="1">
      <c r="B132" s="390" t="s">
        <v>282</v>
      </c>
      <c r="C132" s="391"/>
      <c r="D132" s="391"/>
      <c r="E132" s="391"/>
      <c r="F132" s="391"/>
      <c r="G132" s="391"/>
      <c r="H132" s="391"/>
      <c r="I132" s="391"/>
      <c r="J132" s="391"/>
      <c r="K132" s="391"/>
      <c r="L132" s="391"/>
      <c r="M132" s="391"/>
      <c r="N132" s="392"/>
      <c r="R132" s="218" t="s">
        <v>328</v>
      </c>
      <c r="S132" s="219" t="str">
        <f>IF($E133="","",$E133)</f>
        <v/>
      </c>
      <c r="T132" s="219"/>
    </row>
    <row r="133" spans="2:31" ht="20.25" thickBot="1">
      <c r="B133" s="393" t="s">
        <v>281</v>
      </c>
      <c r="C133" s="395" t="s">
        <v>152</v>
      </c>
      <c r="D133" s="396"/>
      <c r="E133" s="397"/>
      <c r="F133" s="397"/>
      <c r="G133" s="397"/>
      <c r="H133" s="397"/>
      <c r="I133" s="397"/>
      <c r="J133" s="397"/>
      <c r="K133" s="398"/>
      <c r="L133" s="152"/>
      <c r="M133" s="399" t="s">
        <v>404</v>
      </c>
      <c r="N133" s="400"/>
      <c r="R133" s="219" t="s">
        <v>342</v>
      </c>
      <c r="S133" s="219" t="str">
        <f>IF($E138="","",$E138&amp;"　　"&amp;$E139)</f>
        <v/>
      </c>
      <c r="T133" s="219"/>
    </row>
    <row r="134" spans="2:31" ht="18" customHeight="1">
      <c r="B134" s="393"/>
      <c r="C134" s="401" t="s">
        <v>154</v>
      </c>
      <c r="D134" s="402"/>
      <c r="E134" s="136"/>
      <c r="F134" s="130"/>
      <c r="G134" s="158" t="s">
        <v>8</v>
      </c>
      <c r="H134" s="130"/>
      <c r="I134" s="158" t="s">
        <v>9</v>
      </c>
      <c r="J134" s="130"/>
      <c r="K134" s="159" t="s">
        <v>102</v>
      </c>
      <c r="L134" s="152"/>
      <c r="M134" s="403" t="s">
        <v>445</v>
      </c>
      <c r="N134" s="404"/>
      <c r="P134" s="1" t="s">
        <v>173</v>
      </c>
      <c r="R134" s="219" t="s">
        <v>343</v>
      </c>
      <c r="S134" s="219" t="str">
        <f>IF($E158="","",$E158&amp;"　　"&amp;$E159)</f>
        <v/>
      </c>
      <c r="T134" s="219"/>
    </row>
    <row r="135" spans="2:31" ht="18" customHeight="1">
      <c r="B135" s="393"/>
      <c r="C135" s="401" t="s">
        <v>155</v>
      </c>
      <c r="D135" s="402"/>
      <c r="E135" s="136"/>
      <c r="F135" s="130"/>
      <c r="G135" s="158" t="s">
        <v>8</v>
      </c>
      <c r="H135" s="130"/>
      <c r="I135" s="158" t="s">
        <v>9</v>
      </c>
      <c r="J135" s="130"/>
      <c r="K135" s="159" t="s">
        <v>102</v>
      </c>
      <c r="L135" s="152"/>
      <c r="M135" s="405"/>
      <c r="N135" s="406"/>
      <c r="P135" s="1">
        <f>IF(M135="○",IF(M137="○",IF(M139="○",1,0),0),0)</f>
        <v>0</v>
      </c>
      <c r="R135" s="219" t="s">
        <v>329</v>
      </c>
      <c r="S135" s="219" t="str">
        <f>IF($E134="","",$E134&amp;$F134&amp;"年"&amp;$H134&amp;"月"&amp;$J134&amp;"日")</f>
        <v/>
      </c>
      <c r="T135" s="219"/>
    </row>
    <row r="136" spans="2:31" ht="18" customHeight="1" thickBot="1">
      <c r="B136" s="393"/>
      <c r="C136" s="407" t="s">
        <v>164</v>
      </c>
      <c r="D136" s="408"/>
      <c r="E136" s="128"/>
      <c r="F136" s="129"/>
      <c r="G136" s="153" t="s">
        <v>8</v>
      </c>
      <c r="H136" s="129"/>
      <c r="I136" s="153" t="s">
        <v>160</v>
      </c>
      <c r="J136" s="129"/>
      <c r="K136" s="154" t="s">
        <v>10</v>
      </c>
      <c r="L136" s="152"/>
      <c r="M136" s="409" t="s">
        <v>311</v>
      </c>
      <c r="N136" s="410"/>
      <c r="P136" s="1" t="s">
        <v>176</v>
      </c>
      <c r="R136" s="219" t="s">
        <v>330</v>
      </c>
      <c r="S136" s="219" t="str">
        <f>IF($E135="","",IF($E135="年度当初","令和5年4月1日",$E135&amp;$F135&amp;"年"&amp;$H135&amp;"月"&amp;$J135&amp;"日"))</f>
        <v/>
      </c>
      <c r="T136" s="219"/>
    </row>
    <row r="137" spans="2:31" ht="15" thickBot="1">
      <c r="B137" s="393"/>
      <c r="C137" s="170"/>
      <c r="D137" s="152"/>
      <c r="E137" s="155"/>
      <c r="F137" s="155"/>
      <c r="G137" s="155"/>
      <c r="H137" s="155"/>
      <c r="I137" s="155"/>
      <c r="J137" s="155"/>
      <c r="K137" s="155"/>
      <c r="L137" s="152"/>
      <c r="M137" s="405"/>
      <c r="N137" s="406"/>
      <c r="P137" s="1">
        <f>IF(E135="年度当初",4,IF(AND(H135&gt;=4,H135&lt;=12),H135,IF(AND(H135&gt;=1,H135&lt;=3),H135+12,0)))</f>
        <v>0</v>
      </c>
      <c r="R137" s="219" t="s">
        <v>331</v>
      </c>
      <c r="S137" s="219" t="str">
        <f>IF(E136="","",IF(E136="年度末","令和6年3月31日",E136&amp;F136&amp;"年"&amp;H136&amp;"月"&amp;J136&amp;"日"))</f>
        <v/>
      </c>
      <c r="T137" s="219"/>
    </row>
    <row r="138" spans="2:31" ht="19.5" customHeight="1">
      <c r="B138" s="393"/>
      <c r="C138" s="411" t="s">
        <v>313</v>
      </c>
      <c r="D138" s="184" t="s">
        <v>153</v>
      </c>
      <c r="E138" s="414"/>
      <c r="F138" s="414"/>
      <c r="G138" s="414"/>
      <c r="H138" s="414"/>
      <c r="I138" s="414"/>
      <c r="J138" s="414"/>
      <c r="K138" s="415"/>
      <c r="L138" s="152"/>
      <c r="M138" s="409" t="s">
        <v>312</v>
      </c>
      <c r="N138" s="410"/>
      <c r="P138" s="1" t="s">
        <v>177</v>
      </c>
      <c r="R138" s="219" t="s">
        <v>332</v>
      </c>
      <c r="S138" s="219" t="str">
        <f>IF($M157="","",M157)</f>
        <v/>
      </c>
      <c r="T138" s="219"/>
    </row>
    <row r="139" spans="2:31" ht="19.5" thickBot="1">
      <c r="B139" s="393"/>
      <c r="C139" s="412"/>
      <c r="D139" s="185" t="s">
        <v>308</v>
      </c>
      <c r="E139" s="416"/>
      <c r="F139" s="416"/>
      <c r="G139" s="416"/>
      <c r="H139" s="416"/>
      <c r="I139" s="416"/>
      <c r="J139" s="416"/>
      <c r="K139" s="417"/>
      <c r="L139" s="152"/>
      <c r="M139" s="418"/>
      <c r="N139" s="419"/>
      <c r="P139" s="1">
        <f>IF(E136="年度末",15,IF(AND(H136&gt;=4,H136&lt;=12),H136,IF(AND(H136&gt;=1,H136&lt;=3),H136+12,0)))</f>
        <v>0</v>
      </c>
      <c r="R139" s="219" t="s">
        <v>344</v>
      </c>
      <c r="S139" s="220" t="str">
        <f>"補助基準額上限："&amp;N140&amp;"円"</f>
        <v>補助基準額上限：63000円</v>
      </c>
      <c r="T139" s="219"/>
      <c r="V139" s="1" t="s">
        <v>345</v>
      </c>
      <c r="W139" s="1" t="str">
        <f>IF(P141=0,"","転居日："&amp;E157&amp;F157&amp;"年"&amp;H157&amp;"月"&amp;J157&amp;"日")</f>
        <v/>
      </c>
    </row>
    <row r="140" spans="2:31" ht="19.5">
      <c r="B140" s="393"/>
      <c r="C140" s="412"/>
      <c r="D140" s="186" t="s">
        <v>156</v>
      </c>
      <c r="E140" s="182"/>
      <c r="F140" s="358" t="s">
        <v>82</v>
      </c>
      <c r="G140" s="358"/>
      <c r="H140" s="358"/>
      <c r="I140" s="358"/>
      <c r="J140" s="358"/>
      <c r="K140" s="389"/>
      <c r="L140" s="152"/>
      <c r="M140" s="420" t="s">
        <v>296</v>
      </c>
      <c r="N140" s="422">
        <f>IF(P135=1,82000,63000)</f>
        <v>63000</v>
      </c>
      <c r="P140" s="1" t="s">
        <v>348</v>
      </c>
      <c r="R140" s="215"/>
      <c r="S140" s="215" t="s">
        <v>340</v>
      </c>
      <c r="T140" s="215" t="s">
        <v>17</v>
      </c>
      <c r="U140" s="215" t="s">
        <v>18</v>
      </c>
      <c r="V140" s="215" t="s">
        <v>19</v>
      </c>
      <c r="W140" s="215" t="s">
        <v>20</v>
      </c>
      <c r="X140" s="215" t="s">
        <v>21</v>
      </c>
      <c r="Y140" s="215" t="s">
        <v>22</v>
      </c>
      <c r="Z140" s="215" t="s">
        <v>23</v>
      </c>
      <c r="AA140" s="215" t="s">
        <v>24</v>
      </c>
      <c r="AB140" s="215" t="s">
        <v>25</v>
      </c>
      <c r="AC140" s="215" t="s">
        <v>26</v>
      </c>
      <c r="AD140" s="215" t="s">
        <v>27</v>
      </c>
      <c r="AE140" s="215" t="s">
        <v>341</v>
      </c>
    </row>
    <row r="141" spans="2:31" ht="20.25" thickBot="1">
      <c r="B141" s="393"/>
      <c r="C141" s="412"/>
      <c r="D141" s="187" t="s">
        <v>157</v>
      </c>
      <c r="E141" s="183"/>
      <c r="F141" s="424" t="s">
        <v>82</v>
      </c>
      <c r="G141" s="424"/>
      <c r="H141" s="424"/>
      <c r="I141" s="424"/>
      <c r="J141" s="424"/>
      <c r="K141" s="425"/>
      <c r="L141" s="152"/>
      <c r="M141" s="421"/>
      <c r="N141" s="423"/>
      <c r="P141" s="1">
        <f>IF(AND(H157&gt;=4,H157&lt;=12),H157,IF(AND(H157&gt;=1,H157&lt;=3),H157+12,0))</f>
        <v>0</v>
      </c>
      <c r="R141" s="215" t="s">
        <v>335</v>
      </c>
      <c r="S141" s="217">
        <f>IF(P137=4,IF(P145=4,M147,IF(P147=4,N147,IF(P141=4,E160,E140))),0)</f>
        <v>0</v>
      </c>
      <c r="T141" s="217">
        <f>IF(P137&lt;=5,
IF(P139&lt;5,0,
IF(P145=5,M147,
IF(P147=5,N147,
IF(AND(P141&gt;0,P141&lt;=5),E160,
IF(AND(P149&gt;0,P149&lt;=5),E167,E140))))),0)</f>
        <v>0</v>
      </c>
      <c r="U141" s="217">
        <f>IF(P137&lt;=6,
IF(P139&lt;6,0,
IF(P145=6,M147,
IF(P147=6,N147,
IF(AND(P141&gt;0,P141&lt;=6),E160,
IF(AND(P149&gt;0,P149&lt;=6),E167,E140))))),0)</f>
        <v>0</v>
      </c>
      <c r="V141" s="217">
        <f>IF(P137&lt;=7,
IF(P139&lt;7,0,
IF(P145=7,M147,
IF(P147=7,N147,
IF(AND(P141&gt;0,P141&lt;=7),E160,
IF(AND(P149&gt;0,P149&lt;=7),E167,E140))))),0)</f>
        <v>0</v>
      </c>
      <c r="W141" s="217">
        <f>IF(P137&lt;=8,
IF(P139&lt;8,0,
IF(P145=8,M147,
IF(P147=8,N147,
IF(AND(P141&gt;0,P141&lt;=8),E160,
IF(AND(P149&gt;0,P149&lt;=8),E167,E140))))),0)</f>
        <v>0</v>
      </c>
      <c r="X141" s="217">
        <f>IF(P137&lt;=9,
IF(P139&lt;9,0,
IF(P145=9,M147,
IF(P147=9,N147,
IF(AND(P141&gt;0,P141&lt;=9),E160,
IF(AND(P149&gt;0,P149&lt;=9),E167,E140))))),0)</f>
        <v>0</v>
      </c>
      <c r="Y141" s="217">
        <f>IF(P137&lt;=10,
IF(P139&lt;10,0,
IF(P145=10,M147,
IF(P147=10,N147,
IF(AND(P141&gt;0,P141&lt;=10),E160,
IF(AND(P149&gt;0,P149&lt;=10),E167,E140))))),0)</f>
        <v>0</v>
      </c>
      <c r="Z141" s="217">
        <f>IF(P137&lt;=11,
IF(P139&lt;11,0,
IF(P145=11,M147,
IF(P147=11,N147,
IF(AND(P141&gt;0,P141&lt;=11),E160,
IF(AND(P149&gt;0,P149&lt;=11),E167,E140))))),0)</f>
        <v>0</v>
      </c>
      <c r="AA141" s="217">
        <f>IF(P137&lt;=12,
IF(P139&lt;12,0,
IF(P145=12,M147,
IF(P147=12,N147,
IF(AND(P141&gt;0,P141&lt;=12),E160,
IF(AND(P149&gt;0,P149&lt;=12),E167,E140))))),0)</f>
        <v>0</v>
      </c>
      <c r="AB141" s="217">
        <f>IF(P137&lt;=13,
IF(P139&lt;13,0,
IF(P145=13,M147,
IF(P147=13,N147,
IF(AND(P141&gt;0,P141&lt;=13),E160,
IF(AND(P149&gt;0,P149&lt;=13),E167,E140))))),0)</f>
        <v>0</v>
      </c>
      <c r="AC141" s="217">
        <f>IF(P137&lt;=14,
IF(P139&lt;14,0,
IF(P145=14,M147,
IF(P147=14,N147,
IF(AND(P141&gt;0,P141&lt;=14),E160,
IF(AND(P149&gt;0,P149&lt;=14),E167,E140))))),0)</f>
        <v>0</v>
      </c>
      <c r="AD141" s="217">
        <f>IF(P137&lt;=15,
IF(P139&lt;15,0,
IF(P145=15,M147,
IF(P147=15,N147,
IF(AND(P141&gt;0,P141&lt;=15),E160,
IF(AND(P149&gt;0,P149&lt;=15),E167,E140))))),0)</f>
        <v>0</v>
      </c>
      <c r="AE141" s="216">
        <f>SUM(S141:AD141)</f>
        <v>0</v>
      </c>
    </row>
    <row r="142" spans="2:31" ht="23.25" customHeight="1" thickBot="1">
      <c r="B142" s="393"/>
      <c r="C142" s="412"/>
      <c r="D142" s="174" t="s">
        <v>326</v>
      </c>
      <c r="E142" s="132"/>
      <c r="F142" s="426" t="s">
        <v>82</v>
      </c>
      <c r="G142" s="426"/>
      <c r="H142" s="427">
        <f>IF(E142="",0,IF(E143="",ROUNDDOWN(E142/24,0),ROUNDDOWN(E142/E143,0)))</f>
        <v>0</v>
      </c>
      <c r="I142" s="427"/>
      <c r="J142" s="427"/>
      <c r="K142" s="428"/>
      <c r="L142" s="152"/>
      <c r="M142" s="181"/>
      <c r="N142" s="204"/>
      <c r="P142" s="1" t="s">
        <v>170</v>
      </c>
      <c r="R142" s="215" t="s">
        <v>333</v>
      </c>
      <c r="S142" s="217">
        <f>IF(P137=4,IF(P145=4,$M149,IF(P147=4,$N149,IF(P141=4,$E161,$E141))),0)</f>
        <v>0</v>
      </c>
      <c r="T142" s="217">
        <f>IF(P137&lt;=5,
IF(P139&lt;5,0,
IF(P145=5,M149,
IF(P147=5,N149,
IF(AND(P141&gt;0,P141&lt;=5),E161,
IF(AND(P149&gt;0,P149&lt;=5),E168,E141))))),0)</f>
        <v>0</v>
      </c>
      <c r="U142" s="217">
        <f>IF(P137&lt;=6,
IF(P139&lt;6,0,
IF(P145=6,M149,
IF(P147=6,N149,
IF(AND(P141&gt;0,P141&lt;=6),E161,
IF(AND(P149&gt;0,P149&lt;=6),E168,E141))))),0)</f>
        <v>0</v>
      </c>
      <c r="V142" s="217">
        <f>IF(P137&lt;=7,
IF(P139&lt;7,0,
IF(P145=7,M149,
IF(P147=7,N149,
IF(AND(P141&gt;0,P141&lt;=7),E161,
IF(AND(P149&gt;0,P149&lt;=7),E168,E141))))),0)</f>
        <v>0</v>
      </c>
      <c r="W142" s="217">
        <f>IF(P137&lt;=8,
IF(P139&lt;8,0,
IF(P145=8,M149,
IF(P147=8,N149,
IF(AND(P141&gt;0,P141&lt;=8),E161,
IF(AND(P149&gt;0,P149&lt;=8),E168,E141))))),0)</f>
        <v>0</v>
      </c>
      <c r="X142" s="217">
        <f>IF(P137&lt;=9,
IF(P139&lt;9,0,
IF(P145=9,M149,
IF(P147=9,N149,
IF(AND(P141&gt;0,P141&lt;=9),E161,
IF(AND(P149&gt;0,P149&lt;=9),E168,E141))))),0)</f>
        <v>0</v>
      </c>
      <c r="Y142" s="217">
        <f>IF(P137&lt;=10,
IF(P139&lt;10,0,
IF(P145=10,M149,
IF(P147=10,N149,
IF(AND(P141&gt;0,P141&lt;=10),E161,
IF(AND(P149&gt;0,P149&lt;=10),E168,E141))))),0)</f>
        <v>0</v>
      </c>
      <c r="Z142" s="217">
        <f>IF(P137&lt;=11,
IF(P139&lt;11,0,
IF(P145=11,M149,
IF(P147=11,N149,
IF(AND(P141&gt;0,P141&lt;=11),E161,
IF(AND(P149&gt;0,P149&lt;=11),E168,E141))))),0)</f>
        <v>0</v>
      </c>
      <c r="AA142" s="217">
        <f>IF(P137&lt;=12,
IF(P139&lt;12,0,
IF(P145=12,M149,
IF(P147=12,N149,
IF(AND(P141&gt;0,P141&lt;=12),E161,
IF(AND(P149&gt;0,P149&lt;=12),E168,E141))))),0)</f>
        <v>0</v>
      </c>
      <c r="AB142" s="217">
        <f>IF(P137&lt;=13,
IF(P139&lt;13,0,
IF(P145=13,M149,
IF(P147=13,N149,
IF(AND(P141&gt;0,P141&lt;=13),E161,
IF(AND(P149&gt;0,P149&lt;=13),E168,E141))))),0)</f>
        <v>0</v>
      </c>
      <c r="AC142" s="217">
        <f>IF(P137&lt;=14,
IF(P139&lt;14,0,
IF(P145=14,M149,
IF(P147=14,N149,
IF(AND(P141&gt;0,P141&lt;=14),E161,
IF(AND(P149&gt;0,P149&lt;=14),E168,E141))))),0)</f>
        <v>0</v>
      </c>
      <c r="AD142" s="217">
        <f>IF(P137&lt;=15,
IF(P139&lt;15,0,
IF(P145=15,M149,
IF(P147=15,N149,
IF(AND(P141&gt;0,P141&lt;=15),E161,
IF(AND(P149&gt;0,P149&lt;=15),E168,E141))))),0)</f>
        <v>0</v>
      </c>
      <c r="AE142" s="216">
        <f>SUM(S142:AD142)</f>
        <v>0</v>
      </c>
    </row>
    <row r="143" spans="2:31" ht="24" customHeight="1" thickBot="1">
      <c r="B143" s="393"/>
      <c r="C143" s="412"/>
      <c r="D143" s="171" t="s">
        <v>171</v>
      </c>
      <c r="E143" s="130">
        <v>24</v>
      </c>
      <c r="F143" s="368" t="s">
        <v>172</v>
      </c>
      <c r="G143" s="368"/>
      <c r="H143" s="384"/>
      <c r="I143" s="384"/>
      <c r="J143" s="384"/>
      <c r="K143" s="385"/>
      <c r="L143" s="152"/>
      <c r="M143" s="203" t="s">
        <v>315</v>
      </c>
      <c r="N143" s="197" t="s">
        <v>316</v>
      </c>
      <c r="P143" s="1">
        <f>IF(AND(E154&gt;=4,E154&lt;=12),E154,IF(AND(E154&gt;=1,E154&lt;=3),E154+12,0))</f>
        <v>0</v>
      </c>
      <c r="R143" s="215" t="s">
        <v>334</v>
      </c>
      <c r="S143" s="217">
        <f>IF(P137=4,IF(P145=4,M151,IF(P147=4,N151,IF(P141=4,H162,IF(P143=4,H153,H142)))),0)</f>
        <v>0</v>
      </c>
      <c r="T143" s="217">
        <f>IF(P137&lt;=5,
IF(P139&lt;5,0,
IF(P145=5,M151,
IF(P147=5,N151,
IF(AND(P141&gt;0,P141&lt;=5),H162,
IF(AND(P143&gt;0,P143&lt;=5),H153,H142))))),0)</f>
        <v>0</v>
      </c>
      <c r="U143" s="217">
        <f>IF(P137&lt;=6,
IF(P139&lt;6,0,
IF(P145=6,M151,
IF(P147=6,N151,
IF(AND(P141&gt;0,P141&lt;=6),H162,
IF(AND(P143&gt;0,P143&lt;=6),H153,H142))))),0)</f>
        <v>0</v>
      </c>
      <c r="V143" s="217">
        <f>IF(P137&lt;=7,
IF(P139&lt;7,0,
IF(P145=7,M151,
IF(P147=7,N151,
IF(AND(P141&gt;0,P141&lt;=7),H162,
IF(AND(P143&gt;0,P143&lt;=7),H153,H142))))),0)</f>
        <v>0</v>
      </c>
      <c r="W143" s="217">
        <f>IF(P137&lt;=8,
IF(P139&lt;8,0,
IF(P145=8,M151,
IF(P147=8,N151,
IF(AND(P141&gt;0,P141&lt;=8),H162,
IF(AND(P143&gt;0,P143&lt;=8),H153,H142))))),0)</f>
        <v>0</v>
      </c>
      <c r="X143" s="217">
        <f>IF(P137&lt;=9,
IF(P139&lt;9,0,
IF(P145=9,M151,
IF(P147=9,N151,
IF(AND(P141&gt;0,P141&lt;=9),H162,
IF(AND(P143&gt;0,P143&lt;=9),H153,H142))))),0)</f>
        <v>0</v>
      </c>
      <c r="Y143" s="217">
        <f>IF(P137&lt;=10,
IF(P139&lt;10,0,
IF(P145=10,M151,
IF(P147=10,N151,
IF(AND(P141&gt;0,P141&lt;=10),H162,
IF(AND(P143&gt;0,P143&lt;=10),H153,H142))))),0)</f>
        <v>0</v>
      </c>
      <c r="Z143" s="217">
        <f>IF(P137&lt;=11,
IF(P139&lt;11,0,
IF(P145=11,M151,
IF(P147=11,N151,
IF(AND(P141&gt;0,P141&lt;=11),H162,
IF(AND(P143&gt;0,P143&lt;=11),H153,H142))))),0)</f>
        <v>0</v>
      </c>
      <c r="AA143" s="217">
        <f>IF(P137&lt;=12,
IF(P139&lt;12,0,
IF(P145=12,M151,
IF(P147=12,N151,
IF(AND(P141&gt;0,P141&lt;=12),H162,
IF(AND(P143&gt;0,P143&lt;=12),H153,H142))))),0)</f>
        <v>0</v>
      </c>
      <c r="AB143" s="217">
        <f>IF(P137&lt;=13,
IF(P139&lt;13,0,
IF(P145=13,M151,
IF(P147=13,N151,
IF(AND(P141&gt;0,P141&lt;=13),H162,
IF(AND(P143&gt;0,P143&lt;=13),H153,H142))))),0)</f>
        <v>0</v>
      </c>
      <c r="AC143" s="217">
        <f>IF(P137&lt;=14,
IF(P139&lt;14,0,
IF(P145=14,M151,
IF(P147=14,N151,
IF(AND(P141&gt;0,P141&lt;=14),H162,
IF(AND(P143&gt;0,P143&lt;=14),H153,H142))))),0)</f>
        <v>0</v>
      </c>
      <c r="AD143" s="217">
        <f>IF(P137&lt;=15,
IF(P139&lt;15,0,
IF(P145=15,M151,
IF(P147=15,N151,
IF(AND(P141&gt;0,P141&lt;=15),H162,
IF(AND(P143&gt;0,P143&lt;=15),H153,H142))))),0)</f>
        <v>0</v>
      </c>
      <c r="AE143" s="216">
        <f t="shared" ref="AE143:AE145" si="47">SUM(S143:AD143)</f>
        <v>0</v>
      </c>
    </row>
    <row r="144" spans="2:31" ht="19.5" customHeight="1">
      <c r="B144" s="393"/>
      <c r="C144" s="412"/>
      <c r="D144" s="340" t="s">
        <v>317</v>
      </c>
      <c r="E144" s="341"/>
      <c r="F144" s="341"/>
      <c r="G144" s="341"/>
      <c r="H144" s="341"/>
      <c r="I144" s="341"/>
      <c r="J144" s="341"/>
      <c r="K144" s="342"/>
      <c r="L144" s="152"/>
      <c r="M144" s="156" t="s">
        <v>166</v>
      </c>
      <c r="N144" s="198" t="s">
        <v>166</v>
      </c>
      <c r="P144" s="1" t="s">
        <v>178</v>
      </c>
      <c r="R144" s="147" t="s">
        <v>336</v>
      </c>
      <c r="S144" s="217">
        <f>IF(P137=4,IF(P145=4,M153,IF(P147=4,N153,IF(P141=4,E164,E146))),0)</f>
        <v>0</v>
      </c>
      <c r="T144" s="217">
        <f>IF(P137&lt;=5,
IF(P139&lt;5,0,
IF(P145=5,M153,
IF(P147=5,N153,
IF(AND(P141&gt;0,P141&lt;=5),E164,
IF(AND(P149&gt;0,P149&lt;=5),E169,E146))))),0)</f>
        <v>0</v>
      </c>
      <c r="U144" s="217">
        <f>IF(P137&lt;=6,
IF(P139&lt;6,0,
IF(P145=6,M153,
IF(P147=6,N153,
IF(AND(P141&gt;0,P141&lt;=6),E164,
IF(AND(P149&gt;0,P149&lt;=6),E169,E146))))),0)</f>
        <v>0</v>
      </c>
      <c r="V144" s="217">
        <f>IF(P137&lt;=7,
IF(P139&lt;7,0,
IF(P145=7,M153,
IF(P147=7,N153,
IF(AND(P141&gt;0,P141&lt;=7),E164,
IF(AND(P149&gt;0,P149&lt;=7),E169,E146))))),0)</f>
        <v>0</v>
      </c>
      <c r="W144" s="217">
        <f>IF(P137&lt;=8,
IF(P139&lt;8,0,
IF(P145=8,M153,
IF(P147=8,N153,
IF(AND(P141&gt;0,P141&lt;=8),E164,
IF(AND(P149&gt;0,P149&lt;=8),E169,E146))))),0)</f>
        <v>0</v>
      </c>
      <c r="X144" s="217">
        <f>IF(P137&lt;=9,
IF(P139&lt;9,0,
IF(P145=9,M153,
IF(P147=9,N153,
IF(AND(P141&gt;0,P141&lt;=9),E164,
IF(AND(P149&gt;0,P149&lt;=9),E169,E146))))),0)</f>
        <v>0</v>
      </c>
      <c r="Y144" s="217">
        <f>IF(P137&lt;=10,
IF(P139&lt;10,0,
IF(P145=10,M153,
IF(P147=10,N153,
IF(AND(P141&gt;0,P141&lt;=10),E164,
IF(AND(P149&gt;0,P149&lt;=10),E169,E146))))),0)</f>
        <v>0</v>
      </c>
      <c r="Z144" s="217">
        <f>IF(P137&lt;=11,
IF(P139&lt;11,0,
IF(P145=11,M153,
IF(P147=11,N153,
IF(AND(P141&gt;0,P141&lt;=11),E164,
IF(AND(P149&gt;0,P149&lt;=11),E169,E146))))),0)</f>
        <v>0</v>
      </c>
      <c r="AA144" s="217">
        <f>IF(P137&lt;=12,
IF(P139&lt;12,0,
IF(P145=12,M153,
IF(P147=12,N153,
IF(AND(P141&gt;0,P141&lt;=12),E164,
IF(AND(P149&gt;0,P149&lt;=12),E169,E146))))),0)</f>
        <v>0</v>
      </c>
      <c r="AB144" s="217">
        <f>IF(P137&lt;=13,
IF(P139&lt;13,0,
IF(P145=13,M153,
IF(P147=13,N153,
IF(AND(P141&gt;0,P141&lt;=13),E164,
IF(AND(P149&gt;0,P149&lt;=13),E169,E146))))),0)</f>
        <v>0</v>
      </c>
      <c r="AC144" s="217">
        <f>IF(P137&lt;=14,
IF(P139&lt;14,0,
IF(P145=14,M153,
IF(P147=14,N153,
IF(AND(P141&gt;0,P141&lt;=14),E164,
IF(AND(P149&gt;0,P149&lt;=14),E169,E146))))),0)</f>
        <v>0</v>
      </c>
      <c r="AD144" s="217">
        <f>IF(P137&lt;=15,
IF(P139&lt;15,0,
IF(P145=15,M153,
IF(P147=15,N153,
IF(AND(P141&gt;0,P141&lt;=15),E164,
IF(AND(P149&gt;0,P149&lt;=15),E169,E146))))),0)</f>
        <v>0</v>
      </c>
      <c r="AE144" s="216">
        <f t="shared" si="47"/>
        <v>0</v>
      </c>
    </row>
    <row r="145" spans="2:31" ht="19.5" customHeight="1" thickBot="1">
      <c r="B145" s="393"/>
      <c r="C145" s="412"/>
      <c r="D145" s="343"/>
      <c r="E145" s="344"/>
      <c r="F145" s="344"/>
      <c r="G145" s="344"/>
      <c r="H145" s="344"/>
      <c r="I145" s="344"/>
      <c r="J145" s="344"/>
      <c r="K145" s="345"/>
      <c r="L145" s="152"/>
      <c r="M145" s="131"/>
      <c r="N145" s="199"/>
      <c r="P145" s="1">
        <f>IF(AND(M145&gt;=4,M145&lt;=12),M145,IF(AND(M145&gt;=1,M145&lt;=3),M145+12,0))</f>
        <v>0</v>
      </c>
      <c r="R145" s="147" t="s">
        <v>337</v>
      </c>
      <c r="S145" s="217">
        <f>SUM(S141:S143)-S144</f>
        <v>0</v>
      </c>
      <c r="T145" s="217">
        <f>SUM(T141:T143)-T144</f>
        <v>0</v>
      </c>
      <c r="U145" s="217">
        <f t="shared" ref="U145" si="48">SUM(U141:U143)-U144</f>
        <v>0</v>
      </c>
      <c r="V145" s="217">
        <f t="shared" ref="V145" si="49">SUM(V141:V143)-V144</f>
        <v>0</v>
      </c>
      <c r="W145" s="217">
        <f t="shared" ref="W145" si="50">SUM(W141:W143)-W144</f>
        <v>0</v>
      </c>
      <c r="X145" s="217">
        <f t="shared" ref="X145" si="51">SUM(X141:X143)-X144</f>
        <v>0</v>
      </c>
      <c r="Y145" s="217">
        <f t="shared" ref="Y145" si="52">SUM(Y141:Y143)-Y144</f>
        <v>0</v>
      </c>
      <c r="Z145" s="217">
        <f t="shared" ref="Z145" si="53">SUM(Z141:Z143)-Z144</f>
        <v>0</v>
      </c>
      <c r="AA145" s="217">
        <f t="shared" ref="AA145" si="54">SUM(AA141:AA143)-AA144</f>
        <v>0</v>
      </c>
      <c r="AB145" s="217">
        <f t="shared" ref="AB145" si="55">SUM(AB141:AB143)-AB144</f>
        <v>0</v>
      </c>
      <c r="AC145" s="217">
        <f t="shared" ref="AC145" si="56">SUM(AC141:AC143)-AC144</f>
        <v>0</v>
      </c>
      <c r="AD145" s="217">
        <f t="shared" ref="AD145" si="57">SUM(AD141:AD143)-AD144</f>
        <v>0</v>
      </c>
      <c r="AE145" s="216">
        <f t="shared" si="47"/>
        <v>0</v>
      </c>
    </row>
    <row r="146" spans="2:31" ht="24" customHeight="1" thickBot="1">
      <c r="B146" s="393"/>
      <c r="C146" s="413"/>
      <c r="D146" s="188" t="s">
        <v>33</v>
      </c>
      <c r="E146" s="134"/>
      <c r="F146" s="346" t="s">
        <v>82</v>
      </c>
      <c r="G146" s="346"/>
      <c r="H146" s="346"/>
      <c r="I146" s="346"/>
      <c r="J146" s="346"/>
      <c r="K146" s="347"/>
      <c r="L146" s="152"/>
      <c r="M146" s="157" t="s">
        <v>167</v>
      </c>
      <c r="N146" s="173" t="s">
        <v>167</v>
      </c>
      <c r="P146" s="1" t="s">
        <v>179</v>
      </c>
      <c r="R146" s="147" t="s">
        <v>338</v>
      </c>
      <c r="S146" s="217">
        <f>IF(P135=1,IF(AND(P141&gt;0,P141&lt;=4),IF(S145&gt;=63000,63000,S145),IF(S145&gt;=82000,82000,S145)),IF(S145&gt;=63000,63000,S145))</f>
        <v>0</v>
      </c>
      <c r="T146" s="217">
        <f>IF(P135=1,IF(AND(P141&gt;0,P141&lt;=5),IF(T145&gt;=63000,63000,T145),IF(T145&gt;=82000,82000,T145)),IF(T145&gt;=63000,63000,T145))</f>
        <v>0</v>
      </c>
      <c r="U146" s="217">
        <f>IF(P135=1,IF(AND(P141&gt;0,P141&lt;=6),IF(U145&gt;=63000,63000,U145),IF(U145&gt;=82000,82000,U145)),IF(U145&gt;=63000,63000,U145))</f>
        <v>0</v>
      </c>
      <c r="V146" s="217">
        <f>IF(P135=1,IF(AND(P141&gt;0,P141&lt;=7),IF(V145&gt;=63000,63000,V145),IF(V145&gt;=82000,82000,V145)),IF(V145&gt;=63000,63000,V145))</f>
        <v>0</v>
      </c>
      <c r="W146" s="217">
        <f>IF(P135=1,IF(AND(P141&gt;0,P141&lt;=8),IF(W145&gt;=63000,63000,W145),IF(W145&gt;=82000,82000,W145)),IF(W145&gt;=63000,63000,W145))</f>
        <v>0</v>
      </c>
      <c r="X146" s="217">
        <f>IF(P135=1,IF(AND(P141&gt;0,P141&lt;=9),IF(X145&gt;=63000,63000,X145),IF(X145&gt;=82000,82000,X145)),IF(X145&gt;=63000,63000,X145))</f>
        <v>0</v>
      </c>
      <c r="Y146" s="217">
        <f>IF(P135=1,IF(AND(P141&gt;0,P141&lt;=10),IF(Y145&gt;=63000,63000,Y145),IF(Y145&gt;=82000,82000,Y145)),IF(Y145&gt;=63000,63000,Y145))</f>
        <v>0</v>
      </c>
      <c r="Z146" s="217">
        <f>IF(P135=1,IF(AND(P141&gt;0,P141&lt;=11),IF(Z145&gt;=63000,63000,Z145),IF(Z145&gt;=82000,82000,Z145)),IF(Z145&gt;=63000,63000,Z145))</f>
        <v>0</v>
      </c>
      <c r="AA146" s="217">
        <f>IF(P135=1,IF(AND(P141&gt;0,P141&lt;=12),IF(AA145&gt;=63000,63000,AA145),IF(AA145&gt;=82000,82000,AA145)),IF(AA145&gt;=63000,63000,AA145))</f>
        <v>0</v>
      </c>
      <c r="AB146" s="217">
        <f>IF(P135=1,IF(AND(P141&gt;0,P141&lt;=13),IF(AB145&gt;=63000,63000,AB145),IF(AB145&gt;=82000,82000,AB145)),IF(AB145&gt;=63000,63000,AB145))</f>
        <v>0</v>
      </c>
      <c r="AC146" s="217">
        <f>IF(P135=1,IF(AND(P141&gt;0,P141&lt;=14),IF(AC145&gt;=63000,63000,AC145),IF(AC145&gt;=82000,82000,AC145)),IF(AC145&gt;=63000,63000,AC145))</f>
        <v>0</v>
      </c>
      <c r="AD146" s="217">
        <f>IF(P135=1,IF(AND(P141&gt;0,P141&lt;=15),IF(AD145&gt;=63000,63000,AD145),IF(AD145&gt;=82000,82000,AD145)),IF(AD145&gt;=63000,63000,AD145))</f>
        <v>0</v>
      </c>
      <c r="AE146" s="216"/>
    </row>
    <row r="147" spans="2:31" ht="19.5" customHeight="1">
      <c r="B147" s="393"/>
      <c r="C147" s="175"/>
      <c r="D147" s="176"/>
      <c r="E147" s="207"/>
      <c r="F147" s="177"/>
      <c r="G147" s="177"/>
      <c r="H147" s="177"/>
      <c r="I147" s="177"/>
      <c r="J147" s="177"/>
      <c r="K147" s="177"/>
      <c r="L147" s="152"/>
      <c r="M147" s="133"/>
      <c r="N147" s="200"/>
      <c r="P147" s="1">
        <f>IF(AND(N145&gt;=4,N145&lt;=12),N145,IF(AND(N145&gt;=1,N145&lt;=3),N145+12,0))</f>
        <v>0</v>
      </c>
      <c r="R147" s="147" t="s">
        <v>339</v>
      </c>
      <c r="S147" s="217">
        <f>ROUNDDOWN(S146*3/4,0)</f>
        <v>0</v>
      </c>
      <c r="T147" s="216">
        <f t="shared" ref="T147" si="58">ROUNDDOWN(T146*3/4,0)</f>
        <v>0</v>
      </c>
      <c r="U147" s="216">
        <f t="shared" ref="U147" si="59">ROUNDDOWN(U146*3/4,0)</f>
        <v>0</v>
      </c>
      <c r="V147" s="216">
        <f t="shared" ref="V147" si="60">ROUNDDOWN(V146*3/4,0)</f>
        <v>0</v>
      </c>
      <c r="W147" s="216">
        <f t="shared" ref="W147" si="61">ROUNDDOWN(W146*3/4,0)</f>
        <v>0</v>
      </c>
      <c r="X147" s="216">
        <f t="shared" ref="X147" si="62">ROUNDDOWN(X146*3/4,0)</f>
        <v>0</v>
      </c>
      <c r="Y147" s="216">
        <f t="shared" ref="Y147" si="63">ROUNDDOWN(Y146*3/4,0)</f>
        <v>0</v>
      </c>
      <c r="Z147" s="216">
        <f t="shared" ref="Z147" si="64">ROUNDDOWN(Z146*3/4,0)</f>
        <v>0</v>
      </c>
      <c r="AA147" s="216">
        <f t="shared" ref="AA147" si="65">ROUNDDOWN(AA146*3/4,0)</f>
        <v>0</v>
      </c>
      <c r="AB147" s="216">
        <f t="shared" ref="AB147" si="66">ROUNDDOWN(AB146*3/4,0)</f>
        <v>0</v>
      </c>
      <c r="AC147" s="216">
        <f t="shared" ref="AC147" si="67">ROUNDDOWN(AC146*3/4,0)</f>
        <v>0</v>
      </c>
      <c r="AD147" s="216">
        <f t="shared" ref="AD147" si="68">ROUNDDOWN(AD146*3/4,0)</f>
        <v>0</v>
      </c>
      <c r="AE147" s="216">
        <f>ROUNDDOWN(SUM(S147:AD147),-2)</f>
        <v>0</v>
      </c>
    </row>
    <row r="148" spans="2:31" ht="19.5" customHeight="1">
      <c r="B148" s="393"/>
      <c r="C148" s="348" t="s">
        <v>353</v>
      </c>
      <c r="D148" s="348"/>
      <c r="E148" s="348"/>
      <c r="F148" s="348"/>
      <c r="G148" s="348"/>
      <c r="H148" s="348"/>
      <c r="I148" s="348"/>
      <c r="J148" s="348"/>
      <c r="K148" s="349"/>
      <c r="L148" s="152"/>
      <c r="M148" s="157" t="s">
        <v>168</v>
      </c>
      <c r="N148" s="173" t="s">
        <v>168</v>
      </c>
      <c r="P148" s="1" t="s">
        <v>347</v>
      </c>
    </row>
    <row r="149" spans="2:31" ht="19.5" customHeight="1">
      <c r="B149" s="393"/>
      <c r="C149" s="350"/>
      <c r="D149" s="350"/>
      <c r="E149" s="350"/>
      <c r="F149" s="350"/>
      <c r="G149" s="350"/>
      <c r="H149" s="350"/>
      <c r="I149" s="350"/>
      <c r="J149" s="350"/>
      <c r="K149" s="351"/>
      <c r="L149" s="152"/>
      <c r="M149" s="133"/>
      <c r="N149" s="200"/>
      <c r="P149" s="1">
        <f>IF(AND(E166&gt;=4,E166&lt;=12),E166,IF(AND(E166&gt;=1,E166&lt;=3),E166+12,0))</f>
        <v>0</v>
      </c>
    </row>
    <row r="150" spans="2:31" ht="19.5" customHeight="1">
      <c r="B150" s="393"/>
      <c r="C150" s="350"/>
      <c r="D150" s="350"/>
      <c r="E150" s="350"/>
      <c r="F150" s="350"/>
      <c r="G150" s="350"/>
      <c r="H150" s="350"/>
      <c r="I150" s="350"/>
      <c r="J150" s="350"/>
      <c r="K150" s="351"/>
      <c r="L150" s="152"/>
      <c r="M150" s="172" t="s">
        <v>314</v>
      </c>
      <c r="N150" s="201" t="s">
        <v>314</v>
      </c>
      <c r="R150" s="178"/>
    </row>
    <row r="151" spans="2:31" ht="19.5" customHeight="1" thickBot="1">
      <c r="B151" s="393"/>
      <c r="C151" s="350"/>
      <c r="D151" s="350"/>
      <c r="E151" s="350"/>
      <c r="F151" s="350"/>
      <c r="G151" s="350"/>
      <c r="H151" s="350"/>
      <c r="I151" s="350"/>
      <c r="J151" s="350"/>
      <c r="K151" s="351"/>
      <c r="L151" s="152"/>
      <c r="M151" s="133"/>
      <c r="N151" s="200"/>
    </row>
    <row r="152" spans="2:31" ht="18" customHeight="1" thickBot="1">
      <c r="B152" s="393"/>
      <c r="C152" s="352" t="s">
        <v>318</v>
      </c>
      <c r="D152" s="355" t="s">
        <v>327</v>
      </c>
      <c r="E152" s="356"/>
      <c r="F152" s="356"/>
      <c r="G152" s="356"/>
      <c r="H152" s="356"/>
      <c r="I152" s="356"/>
      <c r="J152" s="356"/>
      <c r="K152" s="357"/>
      <c r="L152" s="152"/>
      <c r="M152" s="157" t="s">
        <v>169</v>
      </c>
      <c r="N152" s="173" t="s">
        <v>169</v>
      </c>
    </row>
    <row r="153" spans="2:31" ht="15" customHeight="1" thickBot="1">
      <c r="B153" s="393"/>
      <c r="C153" s="353"/>
      <c r="D153" s="196" t="s">
        <v>324</v>
      </c>
      <c r="E153" s="182"/>
      <c r="F153" s="358" t="s">
        <v>82</v>
      </c>
      <c r="G153" s="358"/>
      <c r="H153" s="359">
        <f>IF(E153="",0,IF(E155="",ROUNDDOWN(E153/24,0),ROUNDDOWN(E153/E155,0)))</f>
        <v>0</v>
      </c>
      <c r="I153" s="360"/>
      <c r="J153" s="360"/>
      <c r="K153" s="361"/>
      <c r="L153" s="152"/>
      <c r="M153" s="135"/>
      <c r="N153" s="202"/>
    </row>
    <row r="154" spans="2:31" ht="15" customHeight="1" thickBot="1">
      <c r="B154" s="393"/>
      <c r="C154" s="353"/>
      <c r="D154" s="214" t="s">
        <v>346</v>
      </c>
      <c r="E154" s="130"/>
      <c r="F154" s="368" t="s">
        <v>9</v>
      </c>
      <c r="G154" s="368"/>
      <c r="H154" s="362"/>
      <c r="I154" s="363"/>
      <c r="J154" s="363"/>
      <c r="K154" s="364"/>
      <c r="L154" s="152"/>
      <c r="M154" s="180"/>
      <c r="N154" s="205"/>
    </row>
    <row r="155" spans="2:31" ht="15" customHeight="1" thickBot="1">
      <c r="B155" s="393"/>
      <c r="C155" s="353"/>
      <c r="D155" s="195" t="s">
        <v>171</v>
      </c>
      <c r="E155" s="129">
        <v>24</v>
      </c>
      <c r="F155" s="221" t="s">
        <v>172</v>
      </c>
      <c r="G155" s="221"/>
      <c r="H155" s="365"/>
      <c r="I155" s="366"/>
      <c r="J155" s="366"/>
      <c r="K155" s="367"/>
      <c r="L155" s="152"/>
      <c r="M155" s="369" t="s">
        <v>349</v>
      </c>
      <c r="N155" s="370"/>
    </row>
    <row r="156" spans="2:31" ht="18" customHeight="1" thickBot="1">
      <c r="B156" s="393"/>
      <c r="C156" s="353"/>
      <c r="D156" s="355" t="s">
        <v>405</v>
      </c>
      <c r="E156" s="356"/>
      <c r="F156" s="356"/>
      <c r="G156" s="356"/>
      <c r="H156" s="356"/>
      <c r="I156" s="356"/>
      <c r="J156" s="356"/>
      <c r="K156" s="357"/>
      <c r="L156" s="152"/>
      <c r="M156" s="371"/>
      <c r="N156" s="372"/>
    </row>
    <row r="157" spans="2:31" ht="15" customHeight="1">
      <c r="B157" s="393"/>
      <c r="C157" s="353"/>
      <c r="D157" s="139" t="s">
        <v>319</v>
      </c>
      <c r="E157" s="143" t="s">
        <v>159</v>
      </c>
      <c r="F157" s="339"/>
      <c r="G157" s="192" t="s">
        <v>8</v>
      </c>
      <c r="H157" s="191"/>
      <c r="I157" s="192" t="s">
        <v>9</v>
      </c>
      <c r="J157" s="191"/>
      <c r="K157" s="193" t="s">
        <v>102</v>
      </c>
      <c r="L157" s="152"/>
      <c r="M157" s="373"/>
      <c r="N157" s="374"/>
    </row>
    <row r="158" spans="2:31" ht="15" customHeight="1">
      <c r="B158" s="393"/>
      <c r="C158" s="353"/>
      <c r="D158" s="142" t="s">
        <v>161</v>
      </c>
      <c r="E158" s="379"/>
      <c r="F158" s="379"/>
      <c r="G158" s="379"/>
      <c r="H158" s="379"/>
      <c r="I158" s="379"/>
      <c r="J158" s="379"/>
      <c r="K158" s="380"/>
      <c r="L158" s="152"/>
      <c r="M158" s="375"/>
      <c r="N158" s="376"/>
    </row>
    <row r="159" spans="2:31" ht="15" customHeight="1">
      <c r="B159" s="393"/>
      <c r="C159" s="353"/>
      <c r="D159" s="189" t="s">
        <v>309</v>
      </c>
      <c r="E159" s="381"/>
      <c r="F159" s="381"/>
      <c r="G159" s="381"/>
      <c r="H159" s="381"/>
      <c r="I159" s="381"/>
      <c r="J159" s="381"/>
      <c r="K159" s="382"/>
      <c r="L159" s="152"/>
      <c r="M159" s="375"/>
      <c r="N159" s="376"/>
    </row>
    <row r="160" spans="2:31" ht="15" customHeight="1">
      <c r="B160" s="393"/>
      <c r="C160" s="353"/>
      <c r="D160" s="140" t="s">
        <v>156</v>
      </c>
      <c r="E160" s="137"/>
      <c r="F160" s="368" t="s">
        <v>82</v>
      </c>
      <c r="G160" s="368"/>
      <c r="H160" s="368"/>
      <c r="I160" s="368"/>
      <c r="J160" s="368"/>
      <c r="K160" s="383"/>
      <c r="L160" s="152"/>
      <c r="M160" s="375"/>
      <c r="N160" s="376"/>
    </row>
    <row r="161" spans="2:20" ht="15" customHeight="1" thickBot="1">
      <c r="B161" s="393"/>
      <c r="C161" s="353"/>
      <c r="D161" s="140" t="s">
        <v>157</v>
      </c>
      <c r="E161" s="137"/>
      <c r="F161" s="368" t="s">
        <v>82</v>
      </c>
      <c r="G161" s="368"/>
      <c r="H161" s="368"/>
      <c r="I161" s="368"/>
      <c r="J161" s="368"/>
      <c r="K161" s="383"/>
      <c r="L161" s="152"/>
      <c r="M161" s="377"/>
      <c r="N161" s="378"/>
    </row>
    <row r="162" spans="2:20" ht="15" customHeight="1">
      <c r="B162" s="393"/>
      <c r="C162" s="353"/>
      <c r="D162" s="140" t="s">
        <v>158</v>
      </c>
      <c r="E162" s="182"/>
      <c r="F162" s="368" t="s">
        <v>82</v>
      </c>
      <c r="G162" s="368"/>
      <c r="H162" s="384">
        <f>IF(E162="",0,IF(E163="",ROUNDDOWN(E162/24,0),ROUNDDOWN(E162/E163,0)))</f>
        <v>0</v>
      </c>
      <c r="I162" s="384"/>
      <c r="J162" s="384"/>
      <c r="K162" s="385"/>
      <c r="L162" s="152"/>
      <c r="M162" s="208"/>
      <c r="N162" s="209"/>
    </row>
    <row r="163" spans="2:20" ht="15" customHeight="1">
      <c r="B163" s="393"/>
      <c r="C163" s="353"/>
      <c r="D163" s="140" t="s">
        <v>171</v>
      </c>
      <c r="E163" s="130">
        <v>24</v>
      </c>
      <c r="F163" s="368" t="s">
        <v>172</v>
      </c>
      <c r="G163" s="368"/>
      <c r="H163" s="384"/>
      <c r="I163" s="384"/>
      <c r="J163" s="384"/>
      <c r="K163" s="385"/>
      <c r="L163" s="152"/>
      <c r="M163" s="179"/>
      <c r="N163" s="206"/>
    </row>
    <row r="164" spans="2:20" ht="15" customHeight="1" thickBot="1">
      <c r="B164" s="393"/>
      <c r="C164" s="353"/>
      <c r="D164" s="190" t="s">
        <v>33</v>
      </c>
      <c r="E164" s="138"/>
      <c r="F164" s="386" t="s">
        <v>82</v>
      </c>
      <c r="G164" s="386"/>
      <c r="H164" s="386"/>
      <c r="I164" s="386"/>
      <c r="J164" s="386"/>
      <c r="K164" s="387"/>
      <c r="L164" s="152"/>
      <c r="M164" s="179"/>
      <c r="N164" s="206"/>
    </row>
    <row r="165" spans="2:20" ht="52.5" customHeight="1" thickBot="1">
      <c r="B165" s="393"/>
      <c r="C165" s="353"/>
      <c r="D165" s="388" t="s">
        <v>406</v>
      </c>
      <c r="E165" s="356"/>
      <c r="F165" s="356"/>
      <c r="G165" s="356"/>
      <c r="H165" s="356"/>
      <c r="I165" s="356"/>
      <c r="J165" s="356"/>
      <c r="K165" s="357"/>
      <c r="L165" s="152"/>
      <c r="M165" s="210"/>
      <c r="N165" s="211"/>
    </row>
    <row r="166" spans="2:20" ht="15" customHeight="1">
      <c r="B166" s="393"/>
      <c r="C166" s="353"/>
      <c r="D166" s="194" t="s">
        <v>320</v>
      </c>
      <c r="E166" s="191"/>
      <c r="F166" s="358" t="s">
        <v>325</v>
      </c>
      <c r="G166" s="358"/>
      <c r="H166" s="358"/>
      <c r="I166" s="358"/>
      <c r="J166" s="358"/>
      <c r="K166" s="389"/>
      <c r="L166" s="152"/>
      <c r="M166" s="210"/>
      <c r="N166" s="211"/>
    </row>
    <row r="167" spans="2:20" ht="15" customHeight="1">
      <c r="B167" s="393"/>
      <c r="C167" s="353"/>
      <c r="D167" s="140" t="s">
        <v>321</v>
      </c>
      <c r="E167" s="137"/>
      <c r="F167" s="368" t="s">
        <v>82</v>
      </c>
      <c r="G167" s="368"/>
      <c r="H167" s="368"/>
      <c r="I167" s="368"/>
      <c r="J167" s="368"/>
      <c r="K167" s="383"/>
      <c r="L167" s="152"/>
      <c r="M167" s="210"/>
      <c r="N167" s="211"/>
    </row>
    <row r="168" spans="2:20" ht="15" customHeight="1">
      <c r="B168" s="393"/>
      <c r="C168" s="353"/>
      <c r="D168" s="140" t="s">
        <v>322</v>
      </c>
      <c r="E168" s="137"/>
      <c r="F168" s="368" t="s">
        <v>82</v>
      </c>
      <c r="G168" s="368"/>
      <c r="H168" s="368"/>
      <c r="I168" s="368"/>
      <c r="J168" s="368"/>
      <c r="K168" s="383"/>
      <c r="L168" s="152"/>
      <c r="M168" s="210"/>
      <c r="N168" s="211"/>
    </row>
    <row r="169" spans="2:20" ht="15" customHeight="1" thickBot="1">
      <c r="B169" s="394"/>
      <c r="C169" s="354"/>
      <c r="D169" s="190" t="s">
        <v>323</v>
      </c>
      <c r="E169" s="138"/>
      <c r="F169" s="386" t="s">
        <v>82</v>
      </c>
      <c r="G169" s="386"/>
      <c r="H169" s="386"/>
      <c r="I169" s="386"/>
      <c r="J169" s="386"/>
      <c r="K169" s="387"/>
      <c r="L169" s="160"/>
      <c r="M169" s="212"/>
      <c r="N169" s="213"/>
    </row>
    <row r="170" spans="2:20" ht="14.25" thickBot="1"/>
    <row r="171" spans="2:20" ht="21.75" customHeight="1" thickBot="1">
      <c r="B171" s="390" t="s">
        <v>283</v>
      </c>
      <c r="C171" s="391"/>
      <c r="D171" s="391"/>
      <c r="E171" s="391"/>
      <c r="F171" s="391"/>
      <c r="G171" s="391"/>
      <c r="H171" s="391"/>
      <c r="I171" s="391"/>
      <c r="J171" s="391"/>
      <c r="K171" s="391"/>
      <c r="L171" s="391"/>
      <c r="M171" s="391"/>
      <c r="N171" s="392"/>
      <c r="R171" s="218" t="s">
        <v>328</v>
      </c>
      <c r="S171" s="219" t="str">
        <f>IF($E172="","",$E172)</f>
        <v/>
      </c>
      <c r="T171" s="219"/>
    </row>
    <row r="172" spans="2:20" ht="20.25" thickBot="1">
      <c r="B172" s="393" t="s">
        <v>284</v>
      </c>
      <c r="C172" s="395" t="s">
        <v>152</v>
      </c>
      <c r="D172" s="396"/>
      <c r="E172" s="397"/>
      <c r="F172" s="397"/>
      <c r="G172" s="397"/>
      <c r="H172" s="397"/>
      <c r="I172" s="397"/>
      <c r="J172" s="397"/>
      <c r="K172" s="398"/>
      <c r="L172" s="152"/>
      <c r="M172" s="399" t="s">
        <v>404</v>
      </c>
      <c r="N172" s="400"/>
      <c r="R172" s="219" t="s">
        <v>342</v>
      </c>
      <c r="S172" s="219" t="str">
        <f>IF($E177="","",$E177&amp;"　　"&amp;$E178)</f>
        <v/>
      </c>
      <c r="T172" s="219"/>
    </row>
    <row r="173" spans="2:20" ht="18" customHeight="1">
      <c r="B173" s="393"/>
      <c r="C173" s="401" t="s">
        <v>154</v>
      </c>
      <c r="D173" s="402"/>
      <c r="E173" s="136"/>
      <c r="F173" s="130"/>
      <c r="G173" s="158" t="s">
        <v>8</v>
      </c>
      <c r="H173" s="130"/>
      <c r="I173" s="158" t="s">
        <v>9</v>
      </c>
      <c r="J173" s="130"/>
      <c r="K173" s="159" t="s">
        <v>102</v>
      </c>
      <c r="L173" s="152"/>
      <c r="M173" s="403" t="s">
        <v>445</v>
      </c>
      <c r="N173" s="404"/>
      <c r="P173" s="1" t="s">
        <v>173</v>
      </c>
      <c r="R173" s="219" t="s">
        <v>343</v>
      </c>
      <c r="S173" s="219" t="str">
        <f>IF($E197="","",$E197&amp;"　　"&amp;$E198)</f>
        <v/>
      </c>
      <c r="T173" s="219"/>
    </row>
    <row r="174" spans="2:20" ht="18" customHeight="1">
      <c r="B174" s="393"/>
      <c r="C174" s="401" t="s">
        <v>155</v>
      </c>
      <c r="D174" s="402"/>
      <c r="E174" s="136"/>
      <c r="F174" s="130"/>
      <c r="G174" s="158" t="s">
        <v>8</v>
      </c>
      <c r="H174" s="130"/>
      <c r="I174" s="158" t="s">
        <v>9</v>
      </c>
      <c r="J174" s="130"/>
      <c r="K174" s="159" t="s">
        <v>102</v>
      </c>
      <c r="L174" s="152"/>
      <c r="M174" s="405"/>
      <c r="N174" s="406"/>
      <c r="P174" s="1">
        <f>IF(M174="○",IF(M176="○",IF(M178="○",1,0),0),0)</f>
        <v>0</v>
      </c>
      <c r="R174" s="219" t="s">
        <v>329</v>
      </c>
      <c r="S174" s="219" t="str">
        <f>IF($E173="","",$E173&amp;$F173&amp;"年"&amp;$H173&amp;"月"&amp;$J173&amp;"日")</f>
        <v/>
      </c>
      <c r="T174" s="219"/>
    </row>
    <row r="175" spans="2:20" ht="18" customHeight="1" thickBot="1">
      <c r="B175" s="393"/>
      <c r="C175" s="407" t="s">
        <v>164</v>
      </c>
      <c r="D175" s="408"/>
      <c r="E175" s="128"/>
      <c r="F175" s="129"/>
      <c r="G175" s="153" t="s">
        <v>8</v>
      </c>
      <c r="H175" s="129"/>
      <c r="I175" s="153" t="s">
        <v>160</v>
      </c>
      <c r="J175" s="129"/>
      <c r="K175" s="154" t="s">
        <v>10</v>
      </c>
      <c r="L175" s="152"/>
      <c r="M175" s="409" t="s">
        <v>311</v>
      </c>
      <c r="N175" s="410"/>
      <c r="P175" s="1" t="s">
        <v>176</v>
      </c>
      <c r="R175" s="219" t="s">
        <v>330</v>
      </c>
      <c r="S175" s="219" t="str">
        <f>IF($E174="","",IF($E174="年度当初","令和5年4月1日",$E174&amp;$F174&amp;"年"&amp;$H174&amp;"月"&amp;$J174&amp;"日"))</f>
        <v/>
      </c>
      <c r="T175" s="219"/>
    </row>
    <row r="176" spans="2:20" ht="15" thickBot="1">
      <c r="B176" s="393"/>
      <c r="C176" s="170"/>
      <c r="D176" s="152"/>
      <c r="E176" s="155"/>
      <c r="F176" s="155"/>
      <c r="G176" s="155"/>
      <c r="H176" s="155"/>
      <c r="I176" s="155"/>
      <c r="J176" s="155"/>
      <c r="K176" s="155"/>
      <c r="L176" s="152"/>
      <c r="M176" s="405"/>
      <c r="N176" s="406"/>
      <c r="P176" s="1">
        <f>IF(E174="年度当初",4,IF(AND(H174&gt;=4,H174&lt;=12),H174,IF(AND(H174&gt;=1,H174&lt;=3),H174+12,0)))</f>
        <v>0</v>
      </c>
      <c r="R176" s="219" t="s">
        <v>331</v>
      </c>
      <c r="S176" s="219" t="str">
        <f>IF(E175="","",IF(E175="年度末","令和6年3月31日",E175&amp;F175&amp;"年"&amp;H175&amp;"月"&amp;J175&amp;"日"))</f>
        <v/>
      </c>
      <c r="T176" s="219"/>
    </row>
    <row r="177" spans="2:31" ht="19.5" customHeight="1">
      <c r="B177" s="393"/>
      <c r="C177" s="411" t="s">
        <v>313</v>
      </c>
      <c r="D177" s="184" t="s">
        <v>153</v>
      </c>
      <c r="E177" s="414"/>
      <c r="F177" s="414"/>
      <c r="G177" s="414"/>
      <c r="H177" s="414"/>
      <c r="I177" s="414"/>
      <c r="J177" s="414"/>
      <c r="K177" s="415"/>
      <c r="L177" s="152"/>
      <c r="M177" s="409" t="s">
        <v>312</v>
      </c>
      <c r="N177" s="410"/>
      <c r="P177" s="1" t="s">
        <v>177</v>
      </c>
      <c r="R177" s="219" t="s">
        <v>332</v>
      </c>
      <c r="S177" s="219" t="str">
        <f>IF($M196="","",M196)</f>
        <v/>
      </c>
      <c r="T177" s="219"/>
    </row>
    <row r="178" spans="2:31" ht="19.5" thickBot="1">
      <c r="B178" s="393"/>
      <c r="C178" s="412"/>
      <c r="D178" s="185" t="s">
        <v>308</v>
      </c>
      <c r="E178" s="416"/>
      <c r="F178" s="416"/>
      <c r="G178" s="416"/>
      <c r="H178" s="416"/>
      <c r="I178" s="416"/>
      <c r="J178" s="416"/>
      <c r="K178" s="417"/>
      <c r="L178" s="152"/>
      <c r="M178" s="418"/>
      <c r="N178" s="419"/>
      <c r="P178" s="1">
        <f>IF(E175="年度末",15,IF(AND(H175&gt;=4,H175&lt;=12),H175,IF(AND(H175&gt;=1,H175&lt;=3),H175+12,0)))</f>
        <v>0</v>
      </c>
      <c r="R178" s="219" t="s">
        <v>344</v>
      </c>
      <c r="S178" s="220" t="str">
        <f>"補助基準額上限："&amp;N179&amp;"円"</f>
        <v>補助基準額上限：63000円</v>
      </c>
      <c r="T178" s="219"/>
      <c r="V178" s="1" t="s">
        <v>345</v>
      </c>
      <c r="W178" s="1" t="str">
        <f>IF(P180=0,"","転居日："&amp;E196&amp;F196&amp;"年"&amp;H196&amp;"月"&amp;J196&amp;"日")</f>
        <v/>
      </c>
    </row>
    <row r="179" spans="2:31" ht="19.5">
      <c r="B179" s="393"/>
      <c r="C179" s="412"/>
      <c r="D179" s="186" t="s">
        <v>156</v>
      </c>
      <c r="E179" s="182"/>
      <c r="F179" s="358" t="s">
        <v>82</v>
      </c>
      <c r="G179" s="358"/>
      <c r="H179" s="358"/>
      <c r="I179" s="358"/>
      <c r="J179" s="358"/>
      <c r="K179" s="389"/>
      <c r="L179" s="152"/>
      <c r="M179" s="420" t="s">
        <v>296</v>
      </c>
      <c r="N179" s="422">
        <f>IF(P174=1,82000,63000)</f>
        <v>63000</v>
      </c>
      <c r="P179" s="1" t="s">
        <v>348</v>
      </c>
      <c r="R179" s="215"/>
      <c r="S179" s="215" t="s">
        <v>340</v>
      </c>
      <c r="T179" s="215" t="s">
        <v>17</v>
      </c>
      <c r="U179" s="215" t="s">
        <v>18</v>
      </c>
      <c r="V179" s="215" t="s">
        <v>19</v>
      </c>
      <c r="W179" s="215" t="s">
        <v>20</v>
      </c>
      <c r="X179" s="215" t="s">
        <v>21</v>
      </c>
      <c r="Y179" s="215" t="s">
        <v>22</v>
      </c>
      <c r="Z179" s="215" t="s">
        <v>23</v>
      </c>
      <c r="AA179" s="215" t="s">
        <v>24</v>
      </c>
      <c r="AB179" s="215" t="s">
        <v>25</v>
      </c>
      <c r="AC179" s="215" t="s">
        <v>26</v>
      </c>
      <c r="AD179" s="215" t="s">
        <v>27</v>
      </c>
      <c r="AE179" s="215" t="s">
        <v>341</v>
      </c>
    </row>
    <row r="180" spans="2:31" ht="20.25" thickBot="1">
      <c r="B180" s="393"/>
      <c r="C180" s="412"/>
      <c r="D180" s="187" t="s">
        <v>157</v>
      </c>
      <c r="E180" s="183"/>
      <c r="F180" s="424" t="s">
        <v>82</v>
      </c>
      <c r="G180" s="424"/>
      <c r="H180" s="424"/>
      <c r="I180" s="424"/>
      <c r="J180" s="424"/>
      <c r="K180" s="425"/>
      <c r="L180" s="152"/>
      <c r="M180" s="421"/>
      <c r="N180" s="423"/>
      <c r="P180" s="1">
        <f>IF(AND(H196&gt;=4,H196&lt;=12),H196,IF(AND(H196&gt;=1,H196&lt;=3),H196+12,0))</f>
        <v>0</v>
      </c>
      <c r="R180" s="215" t="s">
        <v>335</v>
      </c>
      <c r="S180" s="217">
        <f>IF(P176=4,IF(P184=4,M186,IF(P186=4,N186,IF(P180=4,E199,E179))),0)</f>
        <v>0</v>
      </c>
      <c r="T180" s="217">
        <f>IF(P176&lt;=5,
IF(P178&lt;5,0,
IF(P184=5,M186,
IF(P186=5,N186,
IF(AND(P180&gt;0,P180&lt;=5),E199,
IF(AND(P188&gt;0,P188&lt;=5),E206,E179))))),0)</f>
        <v>0</v>
      </c>
      <c r="U180" s="217">
        <f>IF(P176&lt;=6,
IF(P178&lt;6,0,
IF(P184=6,M186,
IF(P186=6,N186,
IF(AND(P180&gt;0,P180&lt;=6),E199,
IF(AND(P188&gt;0,P188&lt;=6),E206,E179))))),0)</f>
        <v>0</v>
      </c>
      <c r="V180" s="217">
        <f>IF(P176&lt;=7,
IF(P178&lt;7,0,
IF(P184=7,M186,
IF(P186=7,N186,
IF(AND(P180&gt;0,P180&lt;=7),E199,
IF(AND(P188&gt;0,P188&lt;=7),E206,E179))))),0)</f>
        <v>0</v>
      </c>
      <c r="W180" s="217">
        <f>IF(P176&lt;=8,
IF(P178&lt;8,0,
IF(P184=8,M186,
IF(P186=8,N186,
IF(AND(P180&gt;0,P180&lt;=8),E199,
IF(AND(P188&gt;0,P188&lt;=8),E206,E179))))),0)</f>
        <v>0</v>
      </c>
      <c r="X180" s="217">
        <f>IF(P176&lt;=9,
IF(P178&lt;9,0,
IF(P184=9,M186,
IF(P186=9,N186,
IF(AND(P180&gt;0,P180&lt;=9),E199,
IF(AND(P188&gt;0,P188&lt;=9),E206,E179))))),0)</f>
        <v>0</v>
      </c>
      <c r="Y180" s="217">
        <f>IF(P176&lt;=10,
IF(P178&lt;10,0,
IF(P184=10,M186,
IF(P186=10,N186,
IF(AND(P180&gt;0,P180&lt;=10),E199,
IF(AND(P188&gt;0,P188&lt;=10),E206,E179))))),0)</f>
        <v>0</v>
      </c>
      <c r="Z180" s="217">
        <f>IF(P176&lt;=11,
IF(P178&lt;11,0,
IF(P184=11,M186,
IF(P186=11,N186,
IF(AND(P180&gt;0,P180&lt;=11),E199,
IF(AND(P188&gt;0,P188&lt;=11),E206,E179))))),0)</f>
        <v>0</v>
      </c>
      <c r="AA180" s="217">
        <f>IF(P176&lt;=12,
IF(P178&lt;12,0,
IF(P184=12,M186,
IF(P186=12,N186,
IF(AND(P180&gt;0,P180&lt;=12),E199,
IF(AND(P188&gt;0,P188&lt;=12),E206,E179))))),0)</f>
        <v>0</v>
      </c>
      <c r="AB180" s="217">
        <f>IF(P176&lt;=13,
IF(P178&lt;13,0,
IF(P184=13,M186,
IF(P186=13,N186,
IF(AND(P180&gt;0,P180&lt;=13),E199,
IF(AND(P188&gt;0,P188&lt;=13),E206,E179))))),0)</f>
        <v>0</v>
      </c>
      <c r="AC180" s="217">
        <f>IF(P176&lt;=14,
IF(P178&lt;14,0,
IF(P184=14,M186,
IF(P186=14,N186,
IF(AND(P180&gt;0,P180&lt;=14),E199,
IF(AND(P188&gt;0,P188&lt;=14),E206,E179))))),0)</f>
        <v>0</v>
      </c>
      <c r="AD180" s="217">
        <f>IF(P176&lt;=15,
IF(P178&lt;15,0,
IF(P184=15,M186,
IF(P186=15,N186,
IF(AND(P180&gt;0,P180&lt;=15),E199,
IF(AND(P188&gt;0,P188&lt;=15),E206,E179))))),0)</f>
        <v>0</v>
      </c>
      <c r="AE180" s="216">
        <f>SUM(S180:AD180)</f>
        <v>0</v>
      </c>
    </row>
    <row r="181" spans="2:31" ht="23.25" customHeight="1" thickBot="1">
      <c r="B181" s="393"/>
      <c r="C181" s="412"/>
      <c r="D181" s="174" t="s">
        <v>326</v>
      </c>
      <c r="E181" s="132"/>
      <c r="F181" s="426" t="s">
        <v>82</v>
      </c>
      <c r="G181" s="426"/>
      <c r="H181" s="427">
        <f>IF(E181="",0,IF(E182="",ROUNDDOWN(E181/24,0),ROUNDDOWN(E181/E182,0)))</f>
        <v>0</v>
      </c>
      <c r="I181" s="427"/>
      <c r="J181" s="427"/>
      <c r="K181" s="428"/>
      <c r="L181" s="152"/>
      <c r="M181" s="181"/>
      <c r="N181" s="204"/>
      <c r="P181" s="1" t="s">
        <v>170</v>
      </c>
      <c r="R181" s="215" t="s">
        <v>333</v>
      </c>
      <c r="S181" s="217">
        <f>IF(P176=4,IF(P184=4,$M188,IF(P186=4,$N188,IF(P180=4,$E200,$E180))),0)</f>
        <v>0</v>
      </c>
      <c r="T181" s="217">
        <f>IF(P176&lt;=5,
IF(P178&lt;5,0,
IF(P184=5,M188,
IF(P186=5,N188,
IF(AND(P180&gt;0,P180&lt;=5),E200,
IF(AND(P188&gt;0,P188&lt;=5),E207,E180))))),0)</f>
        <v>0</v>
      </c>
      <c r="U181" s="217">
        <f>IF(P176&lt;=6,
IF(P178&lt;6,0,
IF(P184=6,M188,
IF(P186=6,N188,
IF(AND(P180&gt;0,P180&lt;=6),E200,
IF(AND(P188&gt;0,P188&lt;=6),E207,E180))))),0)</f>
        <v>0</v>
      </c>
      <c r="V181" s="217">
        <f>IF(P176&lt;=7,
IF(P178&lt;7,0,
IF(P184=7,M188,
IF(P186=7,N188,
IF(AND(P180&gt;0,P180&lt;=7),E200,
IF(AND(P188&gt;0,P188&lt;=7),E207,E180))))),0)</f>
        <v>0</v>
      </c>
      <c r="W181" s="217">
        <f>IF(P176&lt;=8,
IF(P178&lt;8,0,
IF(P184=8,M188,
IF(P186=8,N188,
IF(AND(P180&gt;0,P180&lt;=8),E200,
IF(AND(P188&gt;0,P188&lt;=8),E207,E180))))),0)</f>
        <v>0</v>
      </c>
      <c r="X181" s="217">
        <f>IF(P176&lt;=9,
IF(P178&lt;9,0,
IF(P184=9,M188,
IF(P186=9,N188,
IF(AND(P180&gt;0,P180&lt;=9),E200,
IF(AND(P188&gt;0,P188&lt;=9),E207,E180))))),0)</f>
        <v>0</v>
      </c>
      <c r="Y181" s="217">
        <f>IF(P176&lt;=10,
IF(P178&lt;10,0,
IF(P184=10,M188,
IF(P186=10,N188,
IF(AND(P180&gt;0,P180&lt;=10),E200,
IF(AND(P188&gt;0,P188&lt;=10),E207,E180))))),0)</f>
        <v>0</v>
      </c>
      <c r="Z181" s="217">
        <f>IF(P176&lt;=11,
IF(P178&lt;11,0,
IF(P184=11,M188,
IF(P186=11,N188,
IF(AND(P180&gt;0,P180&lt;=11),E200,
IF(AND(P188&gt;0,P188&lt;=11),E207,E180))))),0)</f>
        <v>0</v>
      </c>
      <c r="AA181" s="217">
        <f>IF(P176&lt;=12,
IF(P178&lt;12,0,
IF(P184=12,M188,
IF(P186=12,N188,
IF(AND(P180&gt;0,P180&lt;=12),E200,
IF(AND(P188&gt;0,P188&lt;=12),E207,E180))))),0)</f>
        <v>0</v>
      </c>
      <c r="AB181" s="217">
        <f>IF(P176&lt;=13,
IF(P178&lt;13,0,
IF(P184=13,M188,
IF(P186=13,N188,
IF(AND(P180&gt;0,P180&lt;=13),E200,
IF(AND(P188&gt;0,P188&lt;=13),E207,E180))))),0)</f>
        <v>0</v>
      </c>
      <c r="AC181" s="217">
        <f>IF(P176&lt;=14,
IF(P178&lt;14,0,
IF(P184=14,M188,
IF(P186=14,N188,
IF(AND(P180&gt;0,P180&lt;=14),E200,
IF(AND(P188&gt;0,P188&lt;=14),E207,E180))))),0)</f>
        <v>0</v>
      </c>
      <c r="AD181" s="217">
        <f>IF(P176&lt;=15,
IF(P178&lt;15,0,
IF(P184=15,M188,
IF(P186=15,N188,
IF(AND(P180&gt;0,P180&lt;=15),E200,
IF(AND(P188&gt;0,P188&lt;=15),E207,E180))))),0)</f>
        <v>0</v>
      </c>
      <c r="AE181" s="216">
        <f>SUM(S181:AD181)</f>
        <v>0</v>
      </c>
    </row>
    <row r="182" spans="2:31" ht="24" customHeight="1" thickBot="1">
      <c r="B182" s="393"/>
      <c r="C182" s="412"/>
      <c r="D182" s="171" t="s">
        <v>171</v>
      </c>
      <c r="E182" s="130">
        <v>24</v>
      </c>
      <c r="F182" s="368" t="s">
        <v>172</v>
      </c>
      <c r="G182" s="368"/>
      <c r="H182" s="384"/>
      <c r="I182" s="384"/>
      <c r="J182" s="384"/>
      <c r="K182" s="385"/>
      <c r="L182" s="152"/>
      <c r="M182" s="203" t="s">
        <v>315</v>
      </c>
      <c r="N182" s="197" t="s">
        <v>316</v>
      </c>
      <c r="P182" s="1">
        <f>IF(AND(E193&gt;=4,E193&lt;=12),E193,IF(AND(E193&gt;=1,E193&lt;=3),E193+12,0))</f>
        <v>0</v>
      </c>
      <c r="R182" s="215" t="s">
        <v>334</v>
      </c>
      <c r="S182" s="217">
        <f>IF(P176=4,IF(P184=4,M190,IF(P186=4,N190,IF(P180=4,H201,IF(P182=4,H192,H181)))),0)</f>
        <v>0</v>
      </c>
      <c r="T182" s="217">
        <f>IF(P176&lt;=5,
IF(P178&lt;5,0,
IF(P184=5,M190,
IF(P186=5,N190,
IF(AND(P180&gt;0,P180&lt;=5),H201,
IF(AND(P182&gt;0,P182&lt;=5),H192,H181))))),0)</f>
        <v>0</v>
      </c>
      <c r="U182" s="217">
        <f>IF(P176&lt;=6,
IF(P178&lt;6,0,
IF(P184=6,M190,
IF(P186=6,N190,
IF(AND(P180&gt;0,P180&lt;=6),H201,
IF(AND(P182&gt;0,P182&lt;=6),H192,H181))))),0)</f>
        <v>0</v>
      </c>
      <c r="V182" s="217">
        <f>IF(P176&lt;=7,
IF(P178&lt;7,0,
IF(P184=7,M190,
IF(P186=7,N190,
IF(AND(P180&gt;0,P180&lt;=7),H201,
IF(AND(P182&gt;0,P182&lt;=7),H192,H181))))),0)</f>
        <v>0</v>
      </c>
      <c r="W182" s="217">
        <f>IF(P176&lt;=8,
IF(P178&lt;8,0,
IF(P184=8,M190,
IF(P186=8,N190,
IF(AND(P180&gt;0,P180&lt;=8),H201,
IF(AND(P182&gt;0,P182&lt;=8),H192,H181))))),0)</f>
        <v>0</v>
      </c>
      <c r="X182" s="217">
        <f>IF(P176&lt;=9,
IF(P178&lt;9,0,
IF(P184=9,M190,
IF(P186=9,N190,
IF(AND(P180&gt;0,P180&lt;=9),H201,
IF(AND(P182&gt;0,P182&lt;=9),H192,H181))))),0)</f>
        <v>0</v>
      </c>
      <c r="Y182" s="217">
        <f>IF(P176&lt;=10,
IF(P178&lt;10,0,
IF(P184=10,M190,
IF(P186=10,N190,
IF(AND(P180&gt;0,P180&lt;=10),H201,
IF(AND(P182&gt;0,P182&lt;=10),H192,H181))))),0)</f>
        <v>0</v>
      </c>
      <c r="Z182" s="217">
        <f>IF(P176&lt;=11,
IF(P178&lt;11,0,
IF(P184=11,M190,
IF(P186=11,N190,
IF(AND(P180&gt;0,P180&lt;=11),H201,
IF(AND(P182&gt;0,P182&lt;=11),H192,H181))))),0)</f>
        <v>0</v>
      </c>
      <c r="AA182" s="217">
        <f>IF(P176&lt;=12,
IF(P178&lt;12,0,
IF(P184=12,M190,
IF(P186=12,N190,
IF(AND(P180&gt;0,P180&lt;=12),H201,
IF(AND(P182&gt;0,P182&lt;=12),H192,H181))))),0)</f>
        <v>0</v>
      </c>
      <c r="AB182" s="217">
        <f>IF(P176&lt;=13,
IF(P178&lt;13,0,
IF(P184=13,M190,
IF(P186=13,N190,
IF(AND(P180&gt;0,P180&lt;=13),H201,
IF(AND(P182&gt;0,P182&lt;=13),H192,H181))))),0)</f>
        <v>0</v>
      </c>
      <c r="AC182" s="217">
        <f>IF(P176&lt;=14,
IF(P178&lt;14,0,
IF(P184=14,M190,
IF(P186=14,N190,
IF(AND(P180&gt;0,P180&lt;=14),H201,
IF(AND(P182&gt;0,P182&lt;=14),H192,H181))))),0)</f>
        <v>0</v>
      </c>
      <c r="AD182" s="217">
        <f>IF(P176&lt;=15,
IF(P178&lt;15,0,
IF(P184=15,M190,
IF(P186=15,N190,
IF(AND(P180&gt;0,P180&lt;=15),H201,
IF(AND(P182&gt;0,P182&lt;=15),H192,H181))))),0)</f>
        <v>0</v>
      </c>
      <c r="AE182" s="216">
        <f t="shared" ref="AE182:AE184" si="69">SUM(S182:AD182)</f>
        <v>0</v>
      </c>
    </row>
    <row r="183" spans="2:31" ht="19.5" customHeight="1">
      <c r="B183" s="393"/>
      <c r="C183" s="412"/>
      <c r="D183" s="340" t="s">
        <v>317</v>
      </c>
      <c r="E183" s="341"/>
      <c r="F183" s="341"/>
      <c r="G183" s="341"/>
      <c r="H183" s="341"/>
      <c r="I183" s="341"/>
      <c r="J183" s="341"/>
      <c r="K183" s="342"/>
      <c r="L183" s="152"/>
      <c r="M183" s="156" t="s">
        <v>166</v>
      </c>
      <c r="N183" s="198" t="s">
        <v>166</v>
      </c>
      <c r="P183" s="1" t="s">
        <v>178</v>
      </c>
      <c r="R183" s="147" t="s">
        <v>336</v>
      </c>
      <c r="S183" s="217">
        <f>IF(P176=4,IF(P184=4,M192,IF(P186=4,N192,IF(P180=4,E203,E185))),0)</f>
        <v>0</v>
      </c>
      <c r="T183" s="217">
        <f>IF(P176&lt;=5,
IF(P178&lt;5,0,
IF(P184=5,M192,
IF(P186=5,N192,
IF(AND(P180&gt;0,P180&lt;=5),E203,
IF(AND(P188&gt;0,P188&lt;=5),E208,E185))))),0)</f>
        <v>0</v>
      </c>
      <c r="U183" s="217">
        <f>IF(P176&lt;=6,
IF(P178&lt;6,0,
IF(P184=6,M192,
IF(P186=6,N192,
IF(AND(P180&gt;0,P180&lt;=6),E203,
IF(AND(P188&gt;0,P188&lt;=6),E208,E185))))),0)</f>
        <v>0</v>
      </c>
      <c r="V183" s="217">
        <f>IF(P176&lt;=7,
IF(P178&lt;7,0,
IF(P184=7,M192,
IF(P186=7,N192,
IF(AND(P180&gt;0,P180&lt;=7),E203,
IF(AND(P188&gt;0,P188&lt;=7),E208,E185))))),0)</f>
        <v>0</v>
      </c>
      <c r="W183" s="217">
        <f>IF(P176&lt;=8,
IF(P178&lt;8,0,
IF(P184=8,M192,
IF(P186=8,N192,
IF(AND(P180&gt;0,P180&lt;=8),E203,
IF(AND(P188&gt;0,P188&lt;=8),E208,E185))))),0)</f>
        <v>0</v>
      </c>
      <c r="X183" s="217">
        <f>IF(P176&lt;=9,
IF(P178&lt;9,0,
IF(P184=9,M192,
IF(P186=9,N192,
IF(AND(P180&gt;0,P180&lt;=9),E203,
IF(AND(P188&gt;0,P188&lt;=9),E208,E185))))),0)</f>
        <v>0</v>
      </c>
      <c r="Y183" s="217">
        <f>IF(P176&lt;=10,
IF(P178&lt;10,0,
IF(P184=10,M192,
IF(P186=10,N192,
IF(AND(P180&gt;0,P180&lt;=10),E203,
IF(AND(P188&gt;0,P188&lt;=10),E208,E185))))),0)</f>
        <v>0</v>
      </c>
      <c r="Z183" s="217">
        <f>IF(P176&lt;=11,
IF(P178&lt;11,0,
IF(P184=11,M192,
IF(P186=11,N192,
IF(AND(P180&gt;0,P180&lt;=11),E203,
IF(AND(P188&gt;0,P188&lt;=11),E208,E185))))),0)</f>
        <v>0</v>
      </c>
      <c r="AA183" s="217">
        <f>IF(P176&lt;=12,
IF(P178&lt;12,0,
IF(P184=12,M192,
IF(P186=12,N192,
IF(AND(P180&gt;0,P180&lt;=12),E203,
IF(AND(P188&gt;0,P188&lt;=12),E208,E185))))),0)</f>
        <v>0</v>
      </c>
      <c r="AB183" s="217">
        <f>IF(P176&lt;=13,
IF(P178&lt;13,0,
IF(P184=13,M192,
IF(P186=13,N192,
IF(AND(P180&gt;0,P180&lt;=13),E203,
IF(AND(P188&gt;0,P188&lt;=13),E208,E185))))),0)</f>
        <v>0</v>
      </c>
      <c r="AC183" s="217">
        <f>IF(P176&lt;=14,
IF(P178&lt;14,0,
IF(P184=14,M192,
IF(P186=14,N192,
IF(AND(P180&gt;0,P180&lt;=14),E203,
IF(AND(P188&gt;0,P188&lt;=14),E208,E185))))),0)</f>
        <v>0</v>
      </c>
      <c r="AD183" s="217">
        <f>IF(P176&lt;=15,
IF(P178&lt;15,0,
IF(P184=15,M192,
IF(P186=15,N192,
IF(AND(P180&gt;0,P180&lt;=15),E203,
IF(AND(P188&gt;0,P188&lt;=15),E208,E185))))),0)</f>
        <v>0</v>
      </c>
      <c r="AE183" s="216">
        <f t="shared" si="69"/>
        <v>0</v>
      </c>
    </row>
    <row r="184" spans="2:31" ht="19.5" customHeight="1" thickBot="1">
      <c r="B184" s="393"/>
      <c r="C184" s="412"/>
      <c r="D184" s="343"/>
      <c r="E184" s="344"/>
      <c r="F184" s="344"/>
      <c r="G184" s="344"/>
      <c r="H184" s="344"/>
      <c r="I184" s="344"/>
      <c r="J184" s="344"/>
      <c r="K184" s="345"/>
      <c r="L184" s="152"/>
      <c r="M184" s="131"/>
      <c r="N184" s="199"/>
      <c r="P184" s="1">
        <f>IF(AND(M184&gt;=4,M184&lt;=12),M184,IF(AND(M184&gt;=1,M184&lt;=3),M184+12,0))</f>
        <v>0</v>
      </c>
      <c r="R184" s="147" t="s">
        <v>337</v>
      </c>
      <c r="S184" s="217">
        <f>SUM(S180:S182)-S183</f>
        <v>0</v>
      </c>
      <c r="T184" s="217">
        <f>SUM(T180:T182)-T183</f>
        <v>0</v>
      </c>
      <c r="U184" s="217">
        <f t="shared" ref="U184" si="70">SUM(U180:U182)-U183</f>
        <v>0</v>
      </c>
      <c r="V184" s="217">
        <f t="shared" ref="V184" si="71">SUM(V180:V182)-V183</f>
        <v>0</v>
      </c>
      <c r="W184" s="217">
        <f t="shared" ref="W184" si="72">SUM(W180:W182)-W183</f>
        <v>0</v>
      </c>
      <c r="X184" s="217">
        <f t="shared" ref="X184" si="73">SUM(X180:X182)-X183</f>
        <v>0</v>
      </c>
      <c r="Y184" s="217">
        <f t="shared" ref="Y184" si="74">SUM(Y180:Y182)-Y183</f>
        <v>0</v>
      </c>
      <c r="Z184" s="217">
        <f t="shared" ref="Z184" si="75">SUM(Z180:Z182)-Z183</f>
        <v>0</v>
      </c>
      <c r="AA184" s="217">
        <f t="shared" ref="AA184" si="76">SUM(AA180:AA182)-AA183</f>
        <v>0</v>
      </c>
      <c r="AB184" s="217">
        <f t="shared" ref="AB184" si="77">SUM(AB180:AB182)-AB183</f>
        <v>0</v>
      </c>
      <c r="AC184" s="217">
        <f t="shared" ref="AC184" si="78">SUM(AC180:AC182)-AC183</f>
        <v>0</v>
      </c>
      <c r="AD184" s="217">
        <f t="shared" ref="AD184" si="79">SUM(AD180:AD182)-AD183</f>
        <v>0</v>
      </c>
      <c r="AE184" s="216">
        <f t="shared" si="69"/>
        <v>0</v>
      </c>
    </row>
    <row r="185" spans="2:31" ht="24" customHeight="1" thickBot="1">
      <c r="B185" s="393"/>
      <c r="C185" s="413"/>
      <c r="D185" s="188" t="s">
        <v>33</v>
      </c>
      <c r="E185" s="134"/>
      <c r="F185" s="346" t="s">
        <v>82</v>
      </c>
      <c r="G185" s="346"/>
      <c r="H185" s="346"/>
      <c r="I185" s="346"/>
      <c r="J185" s="346"/>
      <c r="K185" s="347"/>
      <c r="L185" s="152"/>
      <c r="M185" s="157" t="s">
        <v>167</v>
      </c>
      <c r="N185" s="173" t="s">
        <v>167</v>
      </c>
      <c r="P185" s="1" t="s">
        <v>179</v>
      </c>
      <c r="R185" s="147" t="s">
        <v>338</v>
      </c>
      <c r="S185" s="217">
        <f>IF(P174=1,IF(AND(P180&gt;0,P180&lt;=4),IF(S184&gt;=63000,63000,S184),IF(S184&gt;=82000,82000,S184)),IF(S184&gt;=63000,63000,S184))</f>
        <v>0</v>
      </c>
      <c r="T185" s="217">
        <f>IF(P174=1,IF(AND(P180&gt;0,P180&lt;=5),IF(T184&gt;=63000,63000,T184),IF(T184&gt;=82000,82000,T184)),IF(T184&gt;=63000,63000,T184))</f>
        <v>0</v>
      </c>
      <c r="U185" s="217">
        <f>IF(P174=1,IF(AND(P180&gt;0,P180&lt;=6),IF(U184&gt;=63000,63000,U184),IF(U184&gt;=82000,82000,U184)),IF(U184&gt;=63000,63000,U184))</f>
        <v>0</v>
      </c>
      <c r="V185" s="217">
        <f>IF(P174=1,IF(AND(P180&gt;0,P180&lt;=7),IF(V184&gt;=63000,63000,V184),IF(V184&gt;=82000,82000,V184)),IF(V184&gt;=63000,63000,V184))</f>
        <v>0</v>
      </c>
      <c r="W185" s="217">
        <f>IF(P174=1,IF(AND(P180&gt;0,P180&lt;=8),IF(W184&gt;=63000,63000,W184),IF(W184&gt;=82000,82000,W184)),IF(W184&gt;=63000,63000,W184))</f>
        <v>0</v>
      </c>
      <c r="X185" s="217">
        <f>IF(P174=1,IF(AND(P180&gt;0,P180&lt;=9),IF(X184&gt;=63000,63000,X184),IF(X184&gt;=82000,82000,X184)),IF(X184&gt;=63000,63000,X184))</f>
        <v>0</v>
      </c>
      <c r="Y185" s="217">
        <f>IF(P174=1,IF(AND(P180&gt;0,P180&lt;=10),IF(Y184&gt;=63000,63000,Y184),IF(Y184&gt;=82000,82000,Y184)),IF(Y184&gt;=63000,63000,Y184))</f>
        <v>0</v>
      </c>
      <c r="Z185" s="217">
        <f>IF(P174=1,IF(AND(P180&gt;0,P180&lt;=11),IF(Z184&gt;=63000,63000,Z184),IF(Z184&gt;=82000,82000,Z184)),IF(Z184&gt;=63000,63000,Z184))</f>
        <v>0</v>
      </c>
      <c r="AA185" s="217">
        <f>IF(P174=1,IF(AND(P180&gt;0,P180&lt;=12),IF(AA184&gt;=63000,63000,AA184),IF(AA184&gt;=82000,82000,AA184)),IF(AA184&gt;=63000,63000,AA184))</f>
        <v>0</v>
      </c>
      <c r="AB185" s="217">
        <f>IF(P174=1,IF(AND(P180&gt;0,P180&lt;=13),IF(AB184&gt;=63000,63000,AB184),IF(AB184&gt;=82000,82000,AB184)),IF(AB184&gt;=63000,63000,AB184))</f>
        <v>0</v>
      </c>
      <c r="AC185" s="217">
        <f>IF(P174=1,IF(AND(P180&gt;0,P180&lt;=14),IF(AC184&gt;=63000,63000,AC184),IF(AC184&gt;=82000,82000,AC184)),IF(AC184&gt;=63000,63000,AC184))</f>
        <v>0</v>
      </c>
      <c r="AD185" s="217">
        <f>IF(P174=1,IF(AND(P180&gt;0,P180&lt;=15),IF(AD184&gt;=63000,63000,AD184),IF(AD184&gt;=82000,82000,AD184)),IF(AD184&gt;=63000,63000,AD184))</f>
        <v>0</v>
      </c>
      <c r="AE185" s="216"/>
    </row>
    <row r="186" spans="2:31" ht="19.5" customHeight="1">
      <c r="B186" s="393"/>
      <c r="C186" s="175"/>
      <c r="D186" s="176"/>
      <c r="E186" s="207"/>
      <c r="F186" s="177"/>
      <c r="G186" s="177"/>
      <c r="H186" s="177"/>
      <c r="I186" s="177"/>
      <c r="J186" s="177"/>
      <c r="K186" s="177"/>
      <c r="L186" s="152"/>
      <c r="M186" s="133"/>
      <c r="N186" s="200"/>
      <c r="P186" s="1">
        <f>IF(AND(N184&gt;=4,N184&lt;=12),N184,IF(AND(N184&gt;=1,N184&lt;=3),N184+12,0))</f>
        <v>0</v>
      </c>
      <c r="R186" s="147" t="s">
        <v>339</v>
      </c>
      <c r="S186" s="217">
        <f>ROUNDDOWN(S185*3/4,0)</f>
        <v>0</v>
      </c>
      <c r="T186" s="216">
        <f t="shared" ref="T186" si="80">ROUNDDOWN(T185*3/4,0)</f>
        <v>0</v>
      </c>
      <c r="U186" s="216">
        <f t="shared" ref="U186" si="81">ROUNDDOWN(U185*3/4,0)</f>
        <v>0</v>
      </c>
      <c r="V186" s="216">
        <f t="shared" ref="V186" si="82">ROUNDDOWN(V185*3/4,0)</f>
        <v>0</v>
      </c>
      <c r="W186" s="216">
        <f t="shared" ref="W186" si="83">ROUNDDOWN(W185*3/4,0)</f>
        <v>0</v>
      </c>
      <c r="X186" s="216">
        <f t="shared" ref="X186" si="84">ROUNDDOWN(X185*3/4,0)</f>
        <v>0</v>
      </c>
      <c r="Y186" s="216">
        <f t="shared" ref="Y186" si="85">ROUNDDOWN(Y185*3/4,0)</f>
        <v>0</v>
      </c>
      <c r="Z186" s="216">
        <f t="shared" ref="Z186" si="86">ROUNDDOWN(Z185*3/4,0)</f>
        <v>0</v>
      </c>
      <c r="AA186" s="216">
        <f t="shared" ref="AA186" si="87">ROUNDDOWN(AA185*3/4,0)</f>
        <v>0</v>
      </c>
      <c r="AB186" s="216">
        <f t="shared" ref="AB186" si="88">ROUNDDOWN(AB185*3/4,0)</f>
        <v>0</v>
      </c>
      <c r="AC186" s="216">
        <f t="shared" ref="AC186" si="89">ROUNDDOWN(AC185*3/4,0)</f>
        <v>0</v>
      </c>
      <c r="AD186" s="216">
        <f t="shared" ref="AD186" si="90">ROUNDDOWN(AD185*3/4,0)</f>
        <v>0</v>
      </c>
      <c r="AE186" s="216">
        <f>ROUNDDOWN(SUM(S186:AD186),-2)</f>
        <v>0</v>
      </c>
    </row>
    <row r="187" spans="2:31" ht="19.5" customHeight="1">
      <c r="B187" s="393"/>
      <c r="C187" s="348" t="s">
        <v>353</v>
      </c>
      <c r="D187" s="348"/>
      <c r="E187" s="348"/>
      <c r="F187" s="348"/>
      <c r="G187" s="348"/>
      <c r="H187" s="348"/>
      <c r="I187" s="348"/>
      <c r="J187" s="348"/>
      <c r="K187" s="349"/>
      <c r="L187" s="152"/>
      <c r="M187" s="157" t="s">
        <v>168</v>
      </c>
      <c r="N187" s="173" t="s">
        <v>168</v>
      </c>
      <c r="P187" s="1" t="s">
        <v>347</v>
      </c>
    </row>
    <row r="188" spans="2:31" ht="19.5" customHeight="1">
      <c r="B188" s="393"/>
      <c r="C188" s="350"/>
      <c r="D188" s="350"/>
      <c r="E188" s="350"/>
      <c r="F188" s="350"/>
      <c r="G188" s="350"/>
      <c r="H188" s="350"/>
      <c r="I188" s="350"/>
      <c r="J188" s="350"/>
      <c r="K188" s="351"/>
      <c r="L188" s="152"/>
      <c r="M188" s="133"/>
      <c r="N188" s="200"/>
      <c r="P188" s="1">
        <f>IF(AND(E205&gt;=4,E205&lt;=12),E205,IF(AND(E205&gt;=1,E205&lt;=3),E205+12,0))</f>
        <v>0</v>
      </c>
    </row>
    <row r="189" spans="2:31" ht="19.5" customHeight="1">
      <c r="B189" s="393"/>
      <c r="C189" s="350"/>
      <c r="D189" s="350"/>
      <c r="E189" s="350"/>
      <c r="F189" s="350"/>
      <c r="G189" s="350"/>
      <c r="H189" s="350"/>
      <c r="I189" s="350"/>
      <c r="J189" s="350"/>
      <c r="K189" s="351"/>
      <c r="L189" s="152"/>
      <c r="M189" s="172" t="s">
        <v>314</v>
      </c>
      <c r="N189" s="201" t="s">
        <v>314</v>
      </c>
      <c r="R189" s="178"/>
    </row>
    <row r="190" spans="2:31" ht="19.5" customHeight="1" thickBot="1">
      <c r="B190" s="393"/>
      <c r="C190" s="350"/>
      <c r="D190" s="350"/>
      <c r="E190" s="350"/>
      <c r="F190" s="350"/>
      <c r="G190" s="350"/>
      <c r="H190" s="350"/>
      <c r="I190" s="350"/>
      <c r="J190" s="350"/>
      <c r="K190" s="351"/>
      <c r="L190" s="152"/>
      <c r="M190" s="133"/>
      <c r="N190" s="200"/>
    </row>
    <row r="191" spans="2:31" ht="18" customHeight="1" thickBot="1">
      <c r="B191" s="393"/>
      <c r="C191" s="352" t="s">
        <v>318</v>
      </c>
      <c r="D191" s="355" t="s">
        <v>327</v>
      </c>
      <c r="E191" s="356"/>
      <c r="F191" s="356"/>
      <c r="G191" s="356"/>
      <c r="H191" s="356"/>
      <c r="I191" s="356"/>
      <c r="J191" s="356"/>
      <c r="K191" s="357"/>
      <c r="L191" s="152"/>
      <c r="M191" s="157" t="s">
        <v>169</v>
      </c>
      <c r="N191" s="173" t="s">
        <v>169</v>
      </c>
    </row>
    <row r="192" spans="2:31" ht="15" customHeight="1" thickBot="1">
      <c r="B192" s="393"/>
      <c r="C192" s="353"/>
      <c r="D192" s="196" t="s">
        <v>324</v>
      </c>
      <c r="E192" s="182"/>
      <c r="F192" s="358" t="s">
        <v>82</v>
      </c>
      <c r="G192" s="358"/>
      <c r="H192" s="359">
        <f>IF(E192="",0,IF(E194="",ROUNDDOWN(E192/24,0),ROUNDDOWN(E192/E194,0)))</f>
        <v>0</v>
      </c>
      <c r="I192" s="360"/>
      <c r="J192" s="360"/>
      <c r="K192" s="361"/>
      <c r="L192" s="152"/>
      <c r="M192" s="135"/>
      <c r="N192" s="202"/>
    </row>
    <row r="193" spans="2:14" ht="15" customHeight="1" thickBot="1">
      <c r="B193" s="393"/>
      <c r="C193" s="353"/>
      <c r="D193" s="214" t="s">
        <v>346</v>
      </c>
      <c r="E193" s="130"/>
      <c r="F193" s="368" t="s">
        <v>9</v>
      </c>
      <c r="G193" s="368"/>
      <c r="H193" s="362"/>
      <c r="I193" s="363"/>
      <c r="J193" s="363"/>
      <c r="K193" s="364"/>
      <c r="L193" s="152"/>
      <c r="M193" s="180"/>
      <c r="N193" s="205"/>
    </row>
    <row r="194" spans="2:14" ht="15" customHeight="1" thickBot="1">
      <c r="B194" s="393"/>
      <c r="C194" s="353"/>
      <c r="D194" s="195" t="s">
        <v>171</v>
      </c>
      <c r="E194" s="129">
        <v>24</v>
      </c>
      <c r="F194" s="221" t="s">
        <v>172</v>
      </c>
      <c r="G194" s="221"/>
      <c r="H194" s="365"/>
      <c r="I194" s="366"/>
      <c r="J194" s="366"/>
      <c r="K194" s="367"/>
      <c r="L194" s="152"/>
      <c r="M194" s="369" t="s">
        <v>349</v>
      </c>
      <c r="N194" s="370"/>
    </row>
    <row r="195" spans="2:14" ht="18" customHeight="1" thickBot="1">
      <c r="B195" s="393"/>
      <c r="C195" s="353"/>
      <c r="D195" s="355" t="s">
        <v>405</v>
      </c>
      <c r="E195" s="356"/>
      <c r="F195" s="356"/>
      <c r="G195" s="356"/>
      <c r="H195" s="356"/>
      <c r="I195" s="356"/>
      <c r="J195" s="356"/>
      <c r="K195" s="357"/>
      <c r="L195" s="152"/>
      <c r="M195" s="371"/>
      <c r="N195" s="372"/>
    </row>
    <row r="196" spans="2:14" ht="15" customHeight="1">
      <c r="B196" s="393"/>
      <c r="C196" s="353"/>
      <c r="D196" s="139" t="s">
        <v>319</v>
      </c>
      <c r="E196" s="143" t="s">
        <v>159</v>
      </c>
      <c r="F196" s="339"/>
      <c r="G196" s="192" t="s">
        <v>8</v>
      </c>
      <c r="H196" s="191"/>
      <c r="I196" s="192" t="s">
        <v>9</v>
      </c>
      <c r="J196" s="191"/>
      <c r="K196" s="193" t="s">
        <v>102</v>
      </c>
      <c r="L196" s="152"/>
      <c r="M196" s="373"/>
      <c r="N196" s="374"/>
    </row>
    <row r="197" spans="2:14" ht="15" customHeight="1">
      <c r="B197" s="393"/>
      <c r="C197" s="353"/>
      <c r="D197" s="142" t="s">
        <v>161</v>
      </c>
      <c r="E197" s="379"/>
      <c r="F197" s="379"/>
      <c r="G197" s="379"/>
      <c r="H197" s="379"/>
      <c r="I197" s="379"/>
      <c r="J197" s="379"/>
      <c r="K197" s="380"/>
      <c r="L197" s="152"/>
      <c r="M197" s="375"/>
      <c r="N197" s="376"/>
    </row>
    <row r="198" spans="2:14" ht="15" customHeight="1">
      <c r="B198" s="393"/>
      <c r="C198" s="353"/>
      <c r="D198" s="189" t="s">
        <v>309</v>
      </c>
      <c r="E198" s="381"/>
      <c r="F198" s="381"/>
      <c r="G198" s="381"/>
      <c r="H198" s="381"/>
      <c r="I198" s="381"/>
      <c r="J198" s="381"/>
      <c r="K198" s="382"/>
      <c r="L198" s="152"/>
      <c r="M198" s="375"/>
      <c r="N198" s="376"/>
    </row>
    <row r="199" spans="2:14" ht="15" customHeight="1">
      <c r="B199" s="393"/>
      <c r="C199" s="353"/>
      <c r="D199" s="140" t="s">
        <v>156</v>
      </c>
      <c r="E199" s="137"/>
      <c r="F199" s="368" t="s">
        <v>82</v>
      </c>
      <c r="G199" s="368"/>
      <c r="H199" s="368"/>
      <c r="I199" s="368"/>
      <c r="J199" s="368"/>
      <c r="K199" s="383"/>
      <c r="L199" s="152"/>
      <c r="M199" s="375"/>
      <c r="N199" s="376"/>
    </row>
    <row r="200" spans="2:14" ht="15" customHeight="1" thickBot="1">
      <c r="B200" s="393"/>
      <c r="C200" s="353"/>
      <c r="D200" s="140" t="s">
        <v>157</v>
      </c>
      <c r="E200" s="137"/>
      <c r="F200" s="368" t="s">
        <v>82</v>
      </c>
      <c r="G200" s="368"/>
      <c r="H200" s="368"/>
      <c r="I200" s="368"/>
      <c r="J200" s="368"/>
      <c r="K200" s="383"/>
      <c r="L200" s="152"/>
      <c r="M200" s="377"/>
      <c r="N200" s="378"/>
    </row>
    <row r="201" spans="2:14" ht="15" customHeight="1">
      <c r="B201" s="393"/>
      <c r="C201" s="353"/>
      <c r="D201" s="140" t="s">
        <v>158</v>
      </c>
      <c r="E201" s="182"/>
      <c r="F201" s="368" t="s">
        <v>82</v>
      </c>
      <c r="G201" s="368"/>
      <c r="H201" s="384">
        <f>IF(E201="",0,IF(E202="",ROUNDDOWN(E201/24,0),ROUNDDOWN(E201/E202,0)))</f>
        <v>0</v>
      </c>
      <c r="I201" s="384"/>
      <c r="J201" s="384"/>
      <c r="K201" s="385"/>
      <c r="L201" s="152"/>
      <c r="M201" s="208"/>
      <c r="N201" s="209"/>
    </row>
    <row r="202" spans="2:14" ht="15" customHeight="1">
      <c r="B202" s="393"/>
      <c r="C202" s="353"/>
      <c r="D202" s="140" t="s">
        <v>171</v>
      </c>
      <c r="E202" s="130">
        <v>24</v>
      </c>
      <c r="F202" s="368" t="s">
        <v>172</v>
      </c>
      <c r="G202" s="368"/>
      <c r="H202" s="384"/>
      <c r="I202" s="384"/>
      <c r="J202" s="384"/>
      <c r="K202" s="385"/>
      <c r="L202" s="152"/>
      <c r="M202" s="179"/>
      <c r="N202" s="206"/>
    </row>
    <row r="203" spans="2:14" ht="15" customHeight="1" thickBot="1">
      <c r="B203" s="393"/>
      <c r="C203" s="353"/>
      <c r="D203" s="190" t="s">
        <v>33</v>
      </c>
      <c r="E203" s="138"/>
      <c r="F203" s="386" t="s">
        <v>82</v>
      </c>
      <c r="G203" s="386"/>
      <c r="H203" s="386"/>
      <c r="I203" s="386"/>
      <c r="J203" s="386"/>
      <c r="K203" s="387"/>
      <c r="L203" s="152"/>
      <c r="M203" s="179"/>
      <c r="N203" s="206"/>
    </row>
    <row r="204" spans="2:14" ht="53.25" customHeight="1" thickBot="1">
      <c r="B204" s="393"/>
      <c r="C204" s="353"/>
      <c r="D204" s="388" t="s">
        <v>406</v>
      </c>
      <c r="E204" s="356"/>
      <c r="F204" s="356"/>
      <c r="G204" s="356"/>
      <c r="H204" s="356"/>
      <c r="I204" s="356"/>
      <c r="J204" s="356"/>
      <c r="K204" s="357"/>
      <c r="L204" s="152"/>
      <c r="M204" s="210"/>
      <c r="N204" s="211"/>
    </row>
    <row r="205" spans="2:14" ht="15" customHeight="1">
      <c r="B205" s="393"/>
      <c r="C205" s="353"/>
      <c r="D205" s="194" t="s">
        <v>320</v>
      </c>
      <c r="E205" s="191"/>
      <c r="F205" s="358" t="s">
        <v>325</v>
      </c>
      <c r="G205" s="358"/>
      <c r="H205" s="358"/>
      <c r="I205" s="358"/>
      <c r="J205" s="358"/>
      <c r="K205" s="389"/>
      <c r="L205" s="152"/>
      <c r="M205" s="210"/>
      <c r="N205" s="211"/>
    </row>
    <row r="206" spans="2:14" ht="15" customHeight="1">
      <c r="B206" s="393"/>
      <c r="C206" s="353"/>
      <c r="D206" s="140" t="s">
        <v>321</v>
      </c>
      <c r="E206" s="137"/>
      <c r="F206" s="368" t="s">
        <v>82</v>
      </c>
      <c r="G206" s="368"/>
      <c r="H206" s="368"/>
      <c r="I206" s="368"/>
      <c r="J206" s="368"/>
      <c r="K206" s="383"/>
      <c r="L206" s="152"/>
      <c r="M206" s="210"/>
      <c r="N206" s="211"/>
    </row>
    <row r="207" spans="2:14" ht="15" customHeight="1">
      <c r="B207" s="393"/>
      <c r="C207" s="353"/>
      <c r="D207" s="140" t="s">
        <v>322</v>
      </c>
      <c r="E207" s="137"/>
      <c r="F207" s="368" t="s">
        <v>82</v>
      </c>
      <c r="G207" s="368"/>
      <c r="H207" s="368"/>
      <c r="I207" s="368"/>
      <c r="J207" s="368"/>
      <c r="K207" s="383"/>
      <c r="L207" s="152"/>
      <c r="M207" s="210"/>
      <c r="N207" s="211"/>
    </row>
    <row r="208" spans="2:14" ht="15" customHeight="1" thickBot="1">
      <c r="B208" s="394"/>
      <c r="C208" s="354"/>
      <c r="D208" s="190" t="s">
        <v>323</v>
      </c>
      <c r="E208" s="138"/>
      <c r="F208" s="386" t="s">
        <v>82</v>
      </c>
      <c r="G208" s="386"/>
      <c r="H208" s="386"/>
      <c r="I208" s="386"/>
      <c r="J208" s="386"/>
      <c r="K208" s="387"/>
      <c r="L208" s="160"/>
      <c r="M208" s="212"/>
      <c r="N208" s="213"/>
    </row>
    <row r="209" spans="2:31" ht="14.25" thickBot="1"/>
    <row r="210" spans="2:31" ht="21.75" customHeight="1" thickBot="1">
      <c r="B210" s="390" t="s">
        <v>285</v>
      </c>
      <c r="C210" s="391"/>
      <c r="D210" s="391"/>
      <c r="E210" s="391"/>
      <c r="F210" s="391"/>
      <c r="G210" s="391"/>
      <c r="H210" s="391"/>
      <c r="I210" s="391"/>
      <c r="J210" s="391"/>
      <c r="K210" s="391"/>
      <c r="L210" s="391"/>
      <c r="M210" s="391"/>
      <c r="N210" s="392"/>
      <c r="R210" s="218" t="s">
        <v>328</v>
      </c>
      <c r="S210" s="219" t="str">
        <f>IF($E211="","",$E211)</f>
        <v/>
      </c>
      <c r="T210" s="219"/>
    </row>
    <row r="211" spans="2:31" ht="20.25" thickBot="1">
      <c r="B211" s="393" t="s">
        <v>286</v>
      </c>
      <c r="C211" s="395" t="s">
        <v>152</v>
      </c>
      <c r="D211" s="396"/>
      <c r="E211" s="397"/>
      <c r="F211" s="397"/>
      <c r="G211" s="397"/>
      <c r="H211" s="397"/>
      <c r="I211" s="397"/>
      <c r="J211" s="397"/>
      <c r="K211" s="398"/>
      <c r="L211" s="152"/>
      <c r="M211" s="399" t="s">
        <v>404</v>
      </c>
      <c r="N211" s="400"/>
      <c r="R211" s="219" t="s">
        <v>342</v>
      </c>
      <c r="S211" s="219" t="str">
        <f>IF($E216="","",$E216&amp;"　　"&amp;$E217)</f>
        <v/>
      </c>
      <c r="T211" s="219"/>
    </row>
    <row r="212" spans="2:31" ht="18" customHeight="1">
      <c r="B212" s="393"/>
      <c r="C212" s="401" t="s">
        <v>154</v>
      </c>
      <c r="D212" s="402"/>
      <c r="E212" s="136"/>
      <c r="F212" s="130"/>
      <c r="G212" s="158" t="s">
        <v>8</v>
      </c>
      <c r="H212" s="130"/>
      <c r="I212" s="158" t="s">
        <v>9</v>
      </c>
      <c r="J212" s="130"/>
      <c r="K212" s="159" t="s">
        <v>102</v>
      </c>
      <c r="L212" s="152"/>
      <c r="M212" s="403" t="s">
        <v>445</v>
      </c>
      <c r="N212" s="404"/>
      <c r="P212" s="1" t="s">
        <v>173</v>
      </c>
      <c r="R212" s="219" t="s">
        <v>343</v>
      </c>
      <c r="S212" s="219" t="str">
        <f>IF($E236="","",$E236&amp;"　　"&amp;$E237)</f>
        <v/>
      </c>
      <c r="T212" s="219"/>
    </row>
    <row r="213" spans="2:31" ht="18" customHeight="1">
      <c r="B213" s="393"/>
      <c r="C213" s="401" t="s">
        <v>155</v>
      </c>
      <c r="D213" s="402"/>
      <c r="E213" s="136"/>
      <c r="F213" s="130"/>
      <c r="G213" s="158" t="s">
        <v>8</v>
      </c>
      <c r="H213" s="130"/>
      <c r="I213" s="158" t="s">
        <v>9</v>
      </c>
      <c r="J213" s="130"/>
      <c r="K213" s="159" t="s">
        <v>102</v>
      </c>
      <c r="L213" s="152"/>
      <c r="M213" s="405"/>
      <c r="N213" s="406"/>
      <c r="P213" s="1">
        <f>IF(M213="○",IF(M215="○",IF(M217="○",1,0),0),0)</f>
        <v>0</v>
      </c>
      <c r="R213" s="219" t="s">
        <v>329</v>
      </c>
      <c r="S213" s="219" t="str">
        <f>IF($E212="","",$E212&amp;$F212&amp;"年"&amp;$H212&amp;"月"&amp;$J212&amp;"日")</f>
        <v/>
      </c>
      <c r="T213" s="219"/>
    </row>
    <row r="214" spans="2:31" ht="18" customHeight="1" thickBot="1">
      <c r="B214" s="393"/>
      <c r="C214" s="407" t="s">
        <v>164</v>
      </c>
      <c r="D214" s="408"/>
      <c r="E214" s="128"/>
      <c r="F214" s="129"/>
      <c r="G214" s="153" t="s">
        <v>8</v>
      </c>
      <c r="H214" s="129"/>
      <c r="I214" s="153" t="s">
        <v>160</v>
      </c>
      <c r="J214" s="129"/>
      <c r="K214" s="154" t="s">
        <v>10</v>
      </c>
      <c r="L214" s="152"/>
      <c r="M214" s="409" t="s">
        <v>311</v>
      </c>
      <c r="N214" s="410"/>
      <c r="P214" s="1" t="s">
        <v>176</v>
      </c>
      <c r="R214" s="219" t="s">
        <v>330</v>
      </c>
      <c r="S214" s="219" t="str">
        <f>IF($E213="","",IF($E213="年度当初","令和5年4月1日",$E213&amp;$F213&amp;"年"&amp;$H213&amp;"月"&amp;$J213&amp;"日"))</f>
        <v/>
      </c>
      <c r="T214" s="219"/>
    </row>
    <row r="215" spans="2:31" ht="15" thickBot="1">
      <c r="B215" s="393"/>
      <c r="C215" s="170"/>
      <c r="D215" s="152"/>
      <c r="E215" s="155"/>
      <c r="F215" s="155"/>
      <c r="G215" s="155"/>
      <c r="H215" s="155"/>
      <c r="I215" s="155"/>
      <c r="J215" s="155"/>
      <c r="K215" s="155"/>
      <c r="L215" s="152"/>
      <c r="M215" s="405"/>
      <c r="N215" s="406"/>
      <c r="P215" s="1">
        <f>IF(E213="年度当初",4,IF(AND(H213&gt;=4,H213&lt;=12),H213,IF(AND(H213&gt;=1,H213&lt;=3),H213+12,0)))</f>
        <v>0</v>
      </c>
      <c r="R215" s="219" t="s">
        <v>331</v>
      </c>
      <c r="S215" s="219" t="str">
        <f>IF(E214="","",IF(E214="年度末","令和6年3月31日",E214&amp;F214&amp;"年"&amp;H214&amp;"月"&amp;J214&amp;"日"))</f>
        <v/>
      </c>
      <c r="T215" s="219"/>
    </row>
    <row r="216" spans="2:31" ht="19.5" customHeight="1">
      <c r="B216" s="393"/>
      <c r="C216" s="411" t="s">
        <v>313</v>
      </c>
      <c r="D216" s="184" t="s">
        <v>153</v>
      </c>
      <c r="E216" s="414"/>
      <c r="F216" s="414"/>
      <c r="G216" s="414"/>
      <c r="H216" s="414"/>
      <c r="I216" s="414"/>
      <c r="J216" s="414"/>
      <c r="K216" s="415"/>
      <c r="L216" s="152"/>
      <c r="M216" s="409" t="s">
        <v>312</v>
      </c>
      <c r="N216" s="410"/>
      <c r="P216" s="1" t="s">
        <v>177</v>
      </c>
      <c r="R216" s="219" t="s">
        <v>332</v>
      </c>
      <c r="S216" s="219" t="str">
        <f>IF($M235="","",M235)</f>
        <v/>
      </c>
      <c r="T216" s="219"/>
    </row>
    <row r="217" spans="2:31" ht="19.5" thickBot="1">
      <c r="B217" s="393"/>
      <c r="C217" s="412"/>
      <c r="D217" s="185" t="s">
        <v>308</v>
      </c>
      <c r="E217" s="416"/>
      <c r="F217" s="416"/>
      <c r="G217" s="416"/>
      <c r="H217" s="416"/>
      <c r="I217" s="416"/>
      <c r="J217" s="416"/>
      <c r="K217" s="417"/>
      <c r="L217" s="152"/>
      <c r="M217" s="418"/>
      <c r="N217" s="419"/>
      <c r="P217" s="1">
        <f>IF(E214="年度末",15,IF(AND(H214&gt;=4,H214&lt;=12),H214,IF(AND(H214&gt;=1,H214&lt;=3),H214+12,0)))</f>
        <v>0</v>
      </c>
      <c r="R217" s="219" t="s">
        <v>344</v>
      </c>
      <c r="S217" s="220" t="str">
        <f>"補助基準額上限："&amp;N218&amp;"円"</f>
        <v>補助基準額上限：63000円</v>
      </c>
      <c r="T217" s="219"/>
      <c r="V217" s="1" t="s">
        <v>345</v>
      </c>
      <c r="W217" s="1" t="str">
        <f>IF(P219=0,"","転居日："&amp;E235&amp;F235&amp;"年"&amp;H235&amp;"月"&amp;J235&amp;"日")</f>
        <v/>
      </c>
    </row>
    <row r="218" spans="2:31" ht="19.5">
      <c r="B218" s="393"/>
      <c r="C218" s="412"/>
      <c r="D218" s="186" t="s">
        <v>156</v>
      </c>
      <c r="E218" s="182"/>
      <c r="F218" s="358" t="s">
        <v>82</v>
      </c>
      <c r="G218" s="358"/>
      <c r="H218" s="358"/>
      <c r="I218" s="358"/>
      <c r="J218" s="358"/>
      <c r="K218" s="389"/>
      <c r="L218" s="152"/>
      <c r="M218" s="420" t="s">
        <v>296</v>
      </c>
      <c r="N218" s="422">
        <f>IF(P213=1,82000,63000)</f>
        <v>63000</v>
      </c>
      <c r="P218" s="1" t="s">
        <v>348</v>
      </c>
      <c r="R218" s="215"/>
      <c r="S218" s="215" t="s">
        <v>340</v>
      </c>
      <c r="T218" s="215" t="s">
        <v>17</v>
      </c>
      <c r="U218" s="215" t="s">
        <v>18</v>
      </c>
      <c r="V218" s="215" t="s">
        <v>19</v>
      </c>
      <c r="W218" s="215" t="s">
        <v>20</v>
      </c>
      <c r="X218" s="215" t="s">
        <v>21</v>
      </c>
      <c r="Y218" s="215" t="s">
        <v>22</v>
      </c>
      <c r="Z218" s="215" t="s">
        <v>23</v>
      </c>
      <c r="AA218" s="215" t="s">
        <v>24</v>
      </c>
      <c r="AB218" s="215" t="s">
        <v>25</v>
      </c>
      <c r="AC218" s="215" t="s">
        <v>26</v>
      </c>
      <c r="AD218" s="215" t="s">
        <v>27</v>
      </c>
      <c r="AE218" s="215" t="s">
        <v>341</v>
      </c>
    </row>
    <row r="219" spans="2:31" ht="20.25" thickBot="1">
      <c r="B219" s="393"/>
      <c r="C219" s="412"/>
      <c r="D219" s="187" t="s">
        <v>157</v>
      </c>
      <c r="E219" s="183"/>
      <c r="F219" s="424" t="s">
        <v>82</v>
      </c>
      <c r="G219" s="424"/>
      <c r="H219" s="424"/>
      <c r="I219" s="424"/>
      <c r="J219" s="424"/>
      <c r="K219" s="425"/>
      <c r="L219" s="152"/>
      <c r="M219" s="421"/>
      <c r="N219" s="423"/>
      <c r="P219" s="1">
        <f>IF(AND(H235&gt;=4,H235&lt;=12),H235,IF(AND(H235&gt;=1,H235&lt;=3),H235+12,0))</f>
        <v>0</v>
      </c>
      <c r="R219" s="215" t="s">
        <v>335</v>
      </c>
      <c r="S219" s="217">
        <f>IF(P215=4,IF(P223=4,M225,IF(P225=4,N225,IF(P219=4,E238,E218))),0)</f>
        <v>0</v>
      </c>
      <c r="T219" s="217">
        <f>IF(P215&lt;=5,
IF(P217&lt;5,0,
IF(P223=5,M225,
IF(P225=5,N225,
IF(AND(P219&gt;0,P219&lt;=5),E238,
IF(AND(P227&gt;0,P227&lt;=5),E245,E218))))),0)</f>
        <v>0</v>
      </c>
      <c r="U219" s="217">
        <f>IF(P215&lt;=6,
IF(P217&lt;6,0,
IF(P223=6,M225,
IF(P225=6,N225,
IF(AND(P219&gt;0,P219&lt;=6),E238,
IF(AND(P227&gt;0,P227&lt;=6),E245,E218))))),0)</f>
        <v>0</v>
      </c>
      <c r="V219" s="217">
        <f>IF(P215&lt;=7,
IF(P217&lt;7,0,
IF(P223=7,M225,
IF(P225=7,N225,
IF(AND(P219&gt;0,P219&lt;=7),E238,
IF(AND(P227&gt;0,P227&lt;=7),E245,E218))))),0)</f>
        <v>0</v>
      </c>
      <c r="W219" s="217">
        <f>IF(P215&lt;=8,
IF(P217&lt;8,0,
IF(P223=8,M225,
IF(P225=8,N225,
IF(AND(P219&gt;0,P219&lt;=8),E238,
IF(AND(P227&gt;0,P227&lt;=8),E245,E218))))),0)</f>
        <v>0</v>
      </c>
      <c r="X219" s="217">
        <f>IF(P215&lt;=9,
IF(P217&lt;9,0,
IF(P223=9,M225,
IF(P225=9,N225,
IF(AND(P219&gt;0,P219&lt;=9),E238,
IF(AND(P227&gt;0,P227&lt;=9),E245,E218))))),0)</f>
        <v>0</v>
      </c>
      <c r="Y219" s="217">
        <f>IF(P215&lt;=10,
IF(P217&lt;10,0,
IF(P223=10,M225,
IF(P225=10,N225,
IF(AND(P219&gt;0,P219&lt;=10),E238,
IF(AND(P227&gt;0,P227&lt;=10),E245,E218))))),0)</f>
        <v>0</v>
      </c>
      <c r="Z219" s="217">
        <f>IF(P215&lt;=11,
IF(P217&lt;11,0,
IF(P223=11,M225,
IF(P225=11,N225,
IF(AND(P219&gt;0,P219&lt;=11),E238,
IF(AND(P227&gt;0,P227&lt;=11),E245,E218))))),0)</f>
        <v>0</v>
      </c>
      <c r="AA219" s="217">
        <f>IF(P215&lt;=12,
IF(P217&lt;12,0,
IF(P223=12,M225,
IF(P225=12,N225,
IF(AND(P219&gt;0,P219&lt;=12),E238,
IF(AND(P227&gt;0,P227&lt;=12),E245,E218))))),0)</f>
        <v>0</v>
      </c>
      <c r="AB219" s="217">
        <f>IF(P215&lt;=13,
IF(P217&lt;13,0,
IF(P223=13,M225,
IF(P225=13,N225,
IF(AND(P219&gt;0,P219&lt;=13),E238,
IF(AND(P227&gt;0,P227&lt;=13),E245,E218))))),0)</f>
        <v>0</v>
      </c>
      <c r="AC219" s="217">
        <f>IF(P215&lt;=14,
IF(P217&lt;14,0,
IF(P223=14,M225,
IF(P225=14,N225,
IF(AND(P219&gt;0,P219&lt;=14),E238,
IF(AND(P227&gt;0,P227&lt;=14),E245,E218))))),0)</f>
        <v>0</v>
      </c>
      <c r="AD219" s="217">
        <f>IF(P215&lt;=15,
IF(P217&lt;15,0,
IF(P223=15,M225,
IF(P225=15,N225,
IF(AND(P219&gt;0,P219&lt;=15),E238,
IF(AND(P227&gt;0,P227&lt;=15),E245,E218))))),0)</f>
        <v>0</v>
      </c>
      <c r="AE219" s="216">
        <f>SUM(S219:AD219)</f>
        <v>0</v>
      </c>
    </row>
    <row r="220" spans="2:31" ht="23.25" customHeight="1" thickBot="1">
      <c r="B220" s="393"/>
      <c r="C220" s="412"/>
      <c r="D220" s="174" t="s">
        <v>326</v>
      </c>
      <c r="E220" s="132"/>
      <c r="F220" s="426" t="s">
        <v>82</v>
      </c>
      <c r="G220" s="426"/>
      <c r="H220" s="427">
        <f>IF(E220="",0,IF(E221="",ROUNDDOWN(E220/24,0),ROUNDDOWN(E220/E221,0)))</f>
        <v>0</v>
      </c>
      <c r="I220" s="427"/>
      <c r="J220" s="427"/>
      <c r="K220" s="428"/>
      <c r="L220" s="152"/>
      <c r="M220" s="181"/>
      <c r="N220" s="204"/>
      <c r="P220" s="1" t="s">
        <v>170</v>
      </c>
      <c r="R220" s="215" t="s">
        <v>333</v>
      </c>
      <c r="S220" s="217">
        <f>IF(P215=4,IF(P223=4,$M227,IF(P225=4,$N227,IF(P219=4,$E239,$E219))),0)</f>
        <v>0</v>
      </c>
      <c r="T220" s="217">
        <f>IF(P215&lt;=5,
IF(P217&lt;5,0,
IF(P223=5,M227,
IF(P225=5,N227,
IF(AND(P219&gt;0,P219&lt;=5),E239,
IF(AND(P227&gt;0,P227&lt;=5),E246,E219))))),0)</f>
        <v>0</v>
      </c>
      <c r="U220" s="217">
        <f>IF(P215&lt;=6,
IF(P217&lt;6,0,
IF(P223=6,M227,
IF(P225=6,N227,
IF(AND(P219&gt;0,P219&lt;=6),E239,
IF(AND(P227&gt;0,P227&lt;=6),E246,E219))))),0)</f>
        <v>0</v>
      </c>
      <c r="V220" s="217">
        <f>IF(P215&lt;=7,
IF(P217&lt;7,0,
IF(P223=7,M227,
IF(P225=7,N227,
IF(AND(P219&gt;0,P219&lt;=7),E239,
IF(AND(P227&gt;0,P227&lt;=7),E246,E219))))),0)</f>
        <v>0</v>
      </c>
      <c r="W220" s="217">
        <f>IF(P215&lt;=8,
IF(P217&lt;8,0,
IF(P223=8,M227,
IF(P225=8,N227,
IF(AND(P219&gt;0,P219&lt;=8),E239,
IF(AND(P227&gt;0,P227&lt;=8),E246,E219))))),0)</f>
        <v>0</v>
      </c>
      <c r="X220" s="217">
        <f>IF(P215&lt;=9,
IF(P217&lt;9,0,
IF(P223=9,M227,
IF(P225=9,N227,
IF(AND(P219&gt;0,P219&lt;=9),E239,
IF(AND(P227&gt;0,P227&lt;=9),E246,E219))))),0)</f>
        <v>0</v>
      </c>
      <c r="Y220" s="217">
        <f>IF(P215&lt;=10,
IF(P217&lt;10,0,
IF(P223=10,M227,
IF(P225=10,N227,
IF(AND(P219&gt;0,P219&lt;=10),E239,
IF(AND(P227&gt;0,P227&lt;=10),E246,E219))))),0)</f>
        <v>0</v>
      </c>
      <c r="Z220" s="217">
        <f>IF(P215&lt;=11,
IF(P217&lt;11,0,
IF(P223=11,M227,
IF(P225=11,N227,
IF(AND(P219&gt;0,P219&lt;=11),E239,
IF(AND(P227&gt;0,P227&lt;=11),E246,E219))))),0)</f>
        <v>0</v>
      </c>
      <c r="AA220" s="217">
        <f>IF(P215&lt;=12,
IF(P217&lt;12,0,
IF(P223=12,M227,
IF(P225=12,N227,
IF(AND(P219&gt;0,P219&lt;=12),E239,
IF(AND(P227&gt;0,P227&lt;=12),E246,E219))))),0)</f>
        <v>0</v>
      </c>
      <c r="AB220" s="217">
        <f>IF(P215&lt;=13,
IF(P217&lt;13,0,
IF(P223=13,M227,
IF(P225=13,N227,
IF(AND(P219&gt;0,P219&lt;=13),E239,
IF(AND(P227&gt;0,P227&lt;=13),E246,E219))))),0)</f>
        <v>0</v>
      </c>
      <c r="AC220" s="217">
        <f>IF(P215&lt;=14,
IF(P217&lt;14,0,
IF(P223=14,M227,
IF(P225=14,N227,
IF(AND(P219&gt;0,P219&lt;=14),E239,
IF(AND(P227&gt;0,P227&lt;=14),E246,E219))))),0)</f>
        <v>0</v>
      </c>
      <c r="AD220" s="217">
        <f>IF(P215&lt;=15,
IF(P217&lt;15,0,
IF(P223=15,M227,
IF(P225=15,N227,
IF(AND(P219&gt;0,P219&lt;=15),E239,
IF(AND(P227&gt;0,P227&lt;=15),E246,E219))))),0)</f>
        <v>0</v>
      </c>
      <c r="AE220" s="216">
        <f>SUM(S220:AD220)</f>
        <v>0</v>
      </c>
    </row>
    <row r="221" spans="2:31" ht="24" customHeight="1" thickBot="1">
      <c r="B221" s="393"/>
      <c r="C221" s="412"/>
      <c r="D221" s="171" t="s">
        <v>171</v>
      </c>
      <c r="E221" s="130">
        <v>24</v>
      </c>
      <c r="F221" s="368" t="s">
        <v>172</v>
      </c>
      <c r="G221" s="368"/>
      <c r="H221" s="384"/>
      <c r="I221" s="384"/>
      <c r="J221" s="384"/>
      <c r="K221" s="385"/>
      <c r="L221" s="152"/>
      <c r="M221" s="203" t="s">
        <v>315</v>
      </c>
      <c r="N221" s="197" t="s">
        <v>316</v>
      </c>
      <c r="P221" s="1">
        <f>IF(AND(E232&gt;=4,E232&lt;=12),E232,IF(AND(E232&gt;=1,E232&lt;=3),E232+12,0))</f>
        <v>0</v>
      </c>
      <c r="R221" s="215" t="s">
        <v>334</v>
      </c>
      <c r="S221" s="217">
        <f>IF(P215=4,IF(P223=4,M229,IF(P225=4,N229,IF(P219=4,H240,IF(P221=4,H231,H220)))),0)</f>
        <v>0</v>
      </c>
      <c r="T221" s="217">
        <f>IF(P215&lt;=5,
IF(P217&lt;5,0,
IF(P223=5,M229,
IF(P225=5,N229,
IF(AND(P219&gt;0,P219&lt;=5),H240,
IF(AND(P221&gt;0,P221&lt;=5),H231,H220))))),0)</f>
        <v>0</v>
      </c>
      <c r="U221" s="217">
        <f>IF(P215&lt;=6,
IF(P217&lt;6,0,
IF(P223=6,M229,
IF(P225=6,N229,
IF(AND(P219&gt;0,P219&lt;=6),H240,
IF(AND(P221&gt;0,P221&lt;=6),H231,H220))))),0)</f>
        <v>0</v>
      </c>
      <c r="V221" s="217">
        <f>IF(P215&lt;=7,
IF(P217&lt;7,0,
IF(P223=7,M229,
IF(P225=7,N229,
IF(AND(P219&gt;0,P219&lt;=7),H240,
IF(AND(P221&gt;0,P221&lt;=7),H231,H220))))),0)</f>
        <v>0</v>
      </c>
      <c r="W221" s="217">
        <f>IF(P215&lt;=8,
IF(P217&lt;8,0,
IF(P223=8,M229,
IF(P225=8,N229,
IF(AND(P219&gt;0,P219&lt;=8),H240,
IF(AND(P221&gt;0,P221&lt;=8),H231,H220))))),0)</f>
        <v>0</v>
      </c>
      <c r="X221" s="217">
        <f>IF(P215&lt;=9,
IF(P217&lt;9,0,
IF(P223=9,M229,
IF(P225=9,N229,
IF(AND(P219&gt;0,P219&lt;=9),H240,
IF(AND(P221&gt;0,P221&lt;=9),H231,H220))))),0)</f>
        <v>0</v>
      </c>
      <c r="Y221" s="217">
        <f>IF(P215&lt;=10,
IF(P217&lt;10,0,
IF(P223=10,M229,
IF(P225=10,N229,
IF(AND(P219&gt;0,P219&lt;=10),H240,
IF(AND(P221&gt;0,P221&lt;=10),H231,H220))))),0)</f>
        <v>0</v>
      </c>
      <c r="Z221" s="217">
        <f>IF(P215&lt;=11,
IF(P217&lt;11,0,
IF(P223=11,M229,
IF(P225=11,N229,
IF(AND(P219&gt;0,P219&lt;=11),H240,
IF(AND(P221&gt;0,P221&lt;=11),H231,H220))))),0)</f>
        <v>0</v>
      </c>
      <c r="AA221" s="217">
        <f>IF(P215&lt;=12,
IF(P217&lt;12,0,
IF(P223=12,M229,
IF(P225=12,N229,
IF(AND(P219&gt;0,P219&lt;=12),H240,
IF(AND(P221&gt;0,P221&lt;=12),H231,H220))))),0)</f>
        <v>0</v>
      </c>
      <c r="AB221" s="217">
        <f>IF(P215&lt;=13,
IF(P217&lt;13,0,
IF(P223=13,M229,
IF(P225=13,N229,
IF(AND(P219&gt;0,P219&lt;=13),H240,
IF(AND(P221&gt;0,P221&lt;=13),H231,H220))))),0)</f>
        <v>0</v>
      </c>
      <c r="AC221" s="217">
        <f>IF(P215&lt;=14,
IF(P217&lt;14,0,
IF(P223=14,M229,
IF(P225=14,N229,
IF(AND(P219&gt;0,P219&lt;=14),H240,
IF(AND(P221&gt;0,P221&lt;=14),H231,H220))))),0)</f>
        <v>0</v>
      </c>
      <c r="AD221" s="217">
        <f>IF(P215&lt;=15,
IF(P217&lt;15,0,
IF(P223=15,M229,
IF(P225=15,N229,
IF(AND(P219&gt;0,P219&lt;=15),H240,
IF(AND(P221&gt;0,P221&lt;=15),H231,H220))))),0)</f>
        <v>0</v>
      </c>
      <c r="AE221" s="216">
        <f t="shared" ref="AE221:AE223" si="91">SUM(S221:AD221)</f>
        <v>0</v>
      </c>
    </row>
    <row r="222" spans="2:31" ht="19.5" customHeight="1">
      <c r="B222" s="393"/>
      <c r="C222" s="412"/>
      <c r="D222" s="340" t="s">
        <v>317</v>
      </c>
      <c r="E222" s="341"/>
      <c r="F222" s="341"/>
      <c r="G222" s="341"/>
      <c r="H222" s="341"/>
      <c r="I222" s="341"/>
      <c r="J222" s="341"/>
      <c r="K222" s="342"/>
      <c r="L222" s="152"/>
      <c r="M222" s="156" t="s">
        <v>166</v>
      </c>
      <c r="N222" s="198" t="s">
        <v>166</v>
      </c>
      <c r="P222" s="1" t="s">
        <v>178</v>
      </c>
      <c r="R222" s="147" t="s">
        <v>336</v>
      </c>
      <c r="S222" s="217">
        <f>IF(P215=4,IF(P223=4,M231,IF(P225=4,N231,IF(P219=4,E242,E224))),0)</f>
        <v>0</v>
      </c>
      <c r="T222" s="217">
        <f>IF(P215&lt;=5,
IF(P217&lt;5,0,
IF(P223=5,M231,
IF(P225=5,N231,
IF(AND(P219&gt;0,P219&lt;=5),E242,
IF(AND(P227&gt;0,P227&lt;=5),E247,E224))))),0)</f>
        <v>0</v>
      </c>
      <c r="U222" s="217">
        <f>IF(P215&lt;=6,
IF(P217&lt;6,0,
IF(P223=6,M231,
IF(P225=6,N231,
IF(AND(P219&gt;0,P219&lt;=6),E242,
IF(AND(P227&gt;0,P227&lt;=6),E247,E224))))),0)</f>
        <v>0</v>
      </c>
      <c r="V222" s="217">
        <f>IF(P215&lt;=7,
IF(P217&lt;7,0,
IF(P223=7,M231,
IF(P225=7,N231,
IF(AND(P219&gt;0,P219&lt;=7),E242,
IF(AND(P227&gt;0,P227&lt;=7),E247,E224))))),0)</f>
        <v>0</v>
      </c>
      <c r="W222" s="217">
        <f>IF(P215&lt;=8,
IF(P217&lt;8,0,
IF(P223=8,M231,
IF(P225=8,N231,
IF(AND(P219&gt;0,P219&lt;=8),E242,
IF(AND(P227&gt;0,P227&lt;=8),E247,E224))))),0)</f>
        <v>0</v>
      </c>
      <c r="X222" s="217">
        <f>IF(P215&lt;=9,
IF(P217&lt;9,0,
IF(P223=9,M231,
IF(P225=9,N231,
IF(AND(P219&gt;0,P219&lt;=9),E242,
IF(AND(P227&gt;0,P227&lt;=9),E247,E224))))),0)</f>
        <v>0</v>
      </c>
      <c r="Y222" s="217">
        <f>IF(P215&lt;=10,
IF(P217&lt;10,0,
IF(P223=10,M231,
IF(P225=10,N231,
IF(AND(P219&gt;0,P219&lt;=10),E242,
IF(AND(P227&gt;0,P227&lt;=10),E247,E224))))),0)</f>
        <v>0</v>
      </c>
      <c r="Z222" s="217">
        <f>IF(P215&lt;=11,
IF(P217&lt;11,0,
IF(P223=11,M231,
IF(P225=11,N231,
IF(AND(P219&gt;0,P219&lt;=11),E242,
IF(AND(P227&gt;0,P227&lt;=11),E247,E224))))),0)</f>
        <v>0</v>
      </c>
      <c r="AA222" s="217">
        <f>IF(P215&lt;=12,
IF(P217&lt;12,0,
IF(P223=12,M231,
IF(P225=12,N231,
IF(AND(P219&gt;0,P219&lt;=12),E242,
IF(AND(P227&gt;0,P227&lt;=12),E247,E224))))),0)</f>
        <v>0</v>
      </c>
      <c r="AB222" s="217">
        <f>IF(P215&lt;=13,
IF(P217&lt;13,0,
IF(P223=13,M231,
IF(P225=13,N231,
IF(AND(P219&gt;0,P219&lt;=13),E242,
IF(AND(P227&gt;0,P227&lt;=13),E247,E224))))),0)</f>
        <v>0</v>
      </c>
      <c r="AC222" s="217">
        <f>IF(P215&lt;=14,
IF(P217&lt;14,0,
IF(P223=14,M231,
IF(P225=14,N231,
IF(AND(P219&gt;0,P219&lt;=14),E242,
IF(AND(P227&gt;0,P227&lt;=14),E247,E224))))),0)</f>
        <v>0</v>
      </c>
      <c r="AD222" s="217">
        <f>IF(P215&lt;=15,
IF(P217&lt;15,0,
IF(P223=15,M231,
IF(P225=15,N231,
IF(AND(P219&gt;0,P219&lt;=15),E242,
IF(AND(P227&gt;0,P227&lt;=15),E247,E224))))),0)</f>
        <v>0</v>
      </c>
      <c r="AE222" s="216">
        <f t="shared" si="91"/>
        <v>0</v>
      </c>
    </row>
    <row r="223" spans="2:31" ht="19.5" customHeight="1" thickBot="1">
      <c r="B223" s="393"/>
      <c r="C223" s="412"/>
      <c r="D223" s="343"/>
      <c r="E223" s="344"/>
      <c r="F223" s="344"/>
      <c r="G223" s="344"/>
      <c r="H223" s="344"/>
      <c r="I223" s="344"/>
      <c r="J223" s="344"/>
      <c r="K223" s="345"/>
      <c r="L223" s="152"/>
      <c r="M223" s="131"/>
      <c r="N223" s="199"/>
      <c r="P223" s="1">
        <f>IF(AND(M223&gt;=4,M223&lt;=12),M223,IF(AND(M223&gt;=1,M223&lt;=3),M223+12,0))</f>
        <v>0</v>
      </c>
      <c r="R223" s="147" t="s">
        <v>337</v>
      </c>
      <c r="S223" s="217">
        <f>SUM(S219:S221)-S222</f>
        <v>0</v>
      </c>
      <c r="T223" s="217">
        <f>SUM(T219:T221)-T222</f>
        <v>0</v>
      </c>
      <c r="U223" s="217">
        <f t="shared" ref="U223" si="92">SUM(U219:U221)-U222</f>
        <v>0</v>
      </c>
      <c r="V223" s="217">
        <f t="shared" ref="V223" si="93">SUM(V219:V221)-V222</f>
        <v>0</v>
      </c>
      <c r="W223" s="217">
        <f t="shared" ref="W223" si="94">SUM(W219:W221)-W222</f>
        <v>0</v>
      </c>
      <c r="X223" s="217">
        <f t="shared" ref="X223" si="95">SUM(X219:X221)-X222</f>
        <v>0</v>
      </c>
      <c r="Y223" s="217">
        <f t="shared" ref="Y223" si="96">SUM(Y219:Y221)-Y222</f>
        <v>0</v>
      </c>
      <c r="Z223" s="217">
        <f t="shared" ref="Z223" si="97">SUM(Z219:Z221)-Z222</f>
        <v>0</v>
      </c>
      <c r="AA223" s="217">
        <f t="shared" ref="AA223" si="98">SUM(AA219:AA221)-AA222</f>
        <v>0</v>
      </c>
      <c r="AB223" s="217">
        <f t="shared" ref="AB223" si="99">SUM(AB219:AB221)-AB222</f>
        <v>0</v>
      </c>
      <c r="AC223" s="217">
        <f t="shared" ref="AC223" si="100">SUM(AC219:AC221)-AC222</f>
        <v>0</v>
      </c>
      <c r="AD223" s="217">
        <f t="shared" ref="AD223" si="101">SUM(AD219:AD221)-AD222</f>
        <v>0</v>
      </c>
      <c r="AE223" s="216">
        <f t="shared" si="91"/>
        <v>0</v>
      </c>
    </row>
    <row r="224" spans="2:31" ht="24" customHeight="1" thickBot="1">
      <c r="B224" s="393"/>
      <c r="C224" s="413"/>
      <c r="D224" s="188" t="s">
        <v>33</v>
      </c>
      <c r="E224" s="134"/>
      <c r="F224" s="346" t="s">
        <v>82</v>
      </c>
      <c r="G224" s="346"/>
      <c r="H224" s="346"/>
      <c r="I224" s="346"/>
      <c r="J224" s="346"/>
      <c r="K224" s="347"/>
      <c r="L224" s="152"/>
      <c r="M224" s="157" t="s">
        <v>167</v>
      </c>
      <c r="N224" s="173" t="s">
        <v>167</v>
      </c>
      <c r="P224" s="1" t="s">
        <v>179</v>
      </c>
      <c r="R224" s="147" t="s">
        <v>338</v>
      </c>
      <c r="S224" s="217">
        <f>IF(P213=1,IF(AND(P219&gt;0,P219&lt;=4),IF(S223&gt;=63000,63000,S223),IF(S223&gt;=82000,82000,S223)),IF(S223&gt;=63000,63000,S223))</f>
        <v>0</v>
      </c>
      <c r="T224" s="217">
        <f>IF(P213=1,IF(AND(P219&gt;0,P219&lt;=5),IF(T223&gt;=63000,63000,T223),IF(T223&gt;=82000,82000,T223)),IF(T223&gt;=63000,63000,T223))</f>
        <v>0</v>
      </c>
      <c r="U224" s="217">
        <f>IF(P213=1,IF(AND(P219&gt;0,P219&lt;=6),IF(U223&gt;=63000,63000,U223),IF(U223&gt;=82000,82000,U223)),IF(U223&gt;=63000,63000,U223))</f>
        <v>0</v>
      </c>
      <c r="V224" s="217">
        <f>IF(P213=1,IF(AND(P219&gt;0,P219&lt;=7),IF(V223&gt;=63000,63000,V223),IF(V223&gt;=82000,82000,V223)),IF(V223&gt;=63000,63000,V223))</f>
        <v>0</v>
      </c>
      <c r="W224" s="217">
        <f>IF(P213=1,IF(AND(P219&gt;0,P219&lt;=8),IF(W223&gt;=63000,63000,W223),IF(W223&gt;=82000,82000,W223)),IF(W223&gt;=63000,63000,W223))</f>
        <v>0</v>
      </c>
      <c r="X224" s="217">
        <f>IF(P213=1,IF(AND(P219&gt;0,P219&lt;=9),IF(X223&gt;=63000,63000,X223),IF(X223&gt;=82000,82000,X223)),IF(X223&gt;=63000,63000,X223))</f>
        <v>0</v>
      </c>
      <c r="Y224" s="217">
        <f>IF(P213=1,IF(AND(P219&gt;0,P219&lt;=10),IF(Y223&gt;=63000,63000,Y223),IF(Y223&gt;=82000,82000,Y223)),IF(Y223&gt;=63000,63000,Y223))</f>
        <v>0</v>
      </c>
      <c r="Z224" s="217">
        <f>IF(P213=1,IF(AND(P219&gt;0,P219&lt;=11),IF(Z223&gt;=63000,63000,Z223),IF(Z223&gt;=82000,82000,Z223)),IF(Z223&gt;=63000,63000,Z223))</f>
        <v>0</v>
      </c>
      <c r="AA224" s="217">
        <f>IF(P213=1,IF(AND(P219&gt;0,P219&lt;=12),IF(AA223&gt;=63000,63000,AA223),IF(AA223&gt;=82000,82000,AA223)),IF(AA223&gt;=63000,63000,AA223))</f>
        <v>0</v>
      </c>
      <c r="AB224" s="217">
        <f>IF(P213=1,IF(AND(P219&gt;0,P219&lt;=13),IF(AB223&gt;=63000,63000,AB223),IF(AB223&gt;=82000,82000,AB223)),IF(AB223&gt;=63000,63000,AB223))</f>
        <v>0</v>
      </c>
      <c r="AC224" s="217">
        <f>IF(P213=1,IF(AND(P219&gt;0,P219&lt;=14),IF(AC223&gt;=63000,63000,AC223),IF(AC223&gt;=82000,82000,AC223)),IF(AC223&gt;=63000,63000,AC223))</f>
        <v>0</v>
      </c>
      <c r="AD224" s="217">
        <f>IF(P213=1,IF(AND(P219&gt;0,P219&lt;=15),IF(AD223&gt;=63000,63000,AD223),IF(AD223&gt;=82000,82000,AD223)),IF(AD223&gt;=63000,63000,AD223))</f>
        <v>0</v>
      </c>
      <c r="AE224" s="216"/>
    </row>
    <row r="225" spans="2:31" ht="19.5" customHeight="1">
      <c r="B225" s="393"/>
      <c r="C225" s="175"/>
      <c r="D225" s="176"/>
      <c r="E225" s="207"/>
      <c r="F225" s="177"/>
      <c r="G225" s="177"/>
      <c r="H225" s="177"/>
      <c r="I225" s="177"/>
      <c r="J225" s="177"/>
      <c r="K225" s="177"/>
      <c r="L225" s="152"/>
      <c r="M225" s="133"/>
      <c r="N225" s="200"/>
      <c r="P225" s="1">
        <f>IF(AND(N223&gt;=4,N223&lt;=12),N223,IF(AND(N223&gt;=1,N223&lt;=3),N223+12,0))</f>
        <v>0</v>
      </c>
      <c r="R225" s="147" t="s">
        <v>339</v>
      </c>
      <c r="S225" s="217">
        <f>ROUNDDOWN(S224*3/4,0)</f>
        <v>0</v>
      </c>
      <c r="T225" s="216">
        <f t="shared" ref="T225" si="102">ROUNDDOWN(T224*3/4,0)</f>
        <v>0</v>
      </c>
      <c r="U225" s="216">
        <f t="shared" ref="U225" si="103">ROUNDDOWN(U224*3/4,0)</f>
        <v>0</v>
      </c>
      <c r="V225" s="216">
        <f t="shared" ref="V225" si="104">ROUNDDOWN(V224*3/4,0)</f>
        <v>0</v>
      </c>
      <c r="W225" s="216">
        <f t="shared" ref="W225" si="105">ROUNDDOWN(W224*3/4,0)</f>
        <v>0</v>
      </c>
      <c r="X225" s="216">
        <f t="shared" ref="X225" si="106">ROUNDDOWN(X224*3/4,0)</f>
        <v>0</v>
      </c>
      <c r="Y225" s="216">
        <f t="shared" ref="Y225" si="107">ROUNDDOWN(Y224*3/4,0)</f>
        <v>0</v>
      </c>
      <c r="Z225" s="216">
        <f t="shared" ref="Z225" si="108">ROUNDDOWN(Z224*3/4,0)</f>
        <v>0</v>
      </c>
      <c r="AA225" s="216">
        <f t="shared" ref="AA225" si="109">ROUNDDOWN(AA224*3/4,0)</f>
        <v>0</v>
      </c>
      <c r="AB225" s="216">
        <f t="shared" ref="AB225" si="110">ROUNDDOWN(AB224*3/4,0)</f>
        <v>0</v>
      </c>
      <c r="AC225" s="216">
        <f t="shared" ref="AC225" si="111">ROUNDDOWN(AC224*3/4,0)</f>
        <v>0</v>
      </c>
      <c r="AD225" s="216">
        <f t="shared" ref="AD225" si="112">ROUNDDOWN(AD224*3/4,0)</f>
        <v>0</v>
      </c>
      <c r="AE225" s="216">
        <f>ROUNDDOWN(SUM(S225:AD225),-2)</f>
        <v>0</v>
      </c>
    </row>
    <row r="226" spans="2:31" ht="19.5" customHeight="1">
      <c r="B226" s="393"/>
      <c r="C226" s="348" t="s">
        <v>353</v>
      </c>
      <c r="D226" s="348"/>
      <c r="E226" s="348"/>
      <c r="F226" s="348"/>
      <c r="G226" s="348"/>
      <c r="H226" s="348"/>
      <c r="I226" s="348"/>
      <c r="J226" s="348"/>
      <c r="K226" s="349"/>
      <c r="L226" s="152"/>
      <c r="M226" s="157" t="s">
        <v>168</v>
      </c>
      <c r="N226" s="173" t="s">
        <v>168</v>
      </c>
      <c r="P226" s="1" t="s">
        <v>347</v>
      </c>
    </row>
    <row r="227" spans="2:31" ht="19.5" customHeight="1">
      <c r="B227" s="393"/>
      <c r="C227" s="350"/>
      <c r="D227" s="350"/>
      <c r="E227" s="350"/>
      <c r="F227" s="350"/>
      <c r="G227" s="350"/>
      <c r="H227" s="350"/>
      <c r="I227" s="350"/>
      <c r="J227" s="350"/>
      <c r="K227" s="351"/>
      <c r="L227" s="152"/>
      <c r="M227" s="133"/>
      <c r="N227" s="200"/>
      <c r="P227" s="1">
        <f>IF(AND(E244&gt;=4,E244&lt;=12),E244,IF(AND(E244&gt;=1,E244&lt;=3),E244+12,0))</f>
        <v>0</v>
      </c>
    </row>
    <row r="228" spans="2:31" ht="19.5" customHeight="1">
      <c r="B228" s="393"/>
      <c r="C228" s="350"/>
      <c r="D228" s="350"/>
      <c r="E228" s="350"/>
      <c r="F228" s="350"/>
      <c r="G228" s="350"/>
      <c r="H228" s="350"/>
      <c r="I228" s="350"/>
      <c r="J228" s="350"/>
      <c r="K228" s="351"/>
      <c r="L228" s="152"/>
      <c r="M228" s="172" t="s">
        <v>314</v>
      </c>
      <c r="N228" s="201" t="s">
        <v>314</v>
      </c>
      <c r="R228" s="178"/>
    </row>
    <row r="229" spans="2:31" ht="19.5" customHeight="1" thickBot="1">
      <c r="B229" s="393"/>
      <c r="C229" s="350"/>
      <c r="D229" s="350"/>
      <c r="E229" s="350"/>
      <c r="F229" s="350"/>
      <c r="G229" s="350"/>
      <c r="H229" s="350"/>
      <c r="I229" s="350"/>
      <c r="J229" s="350"/>
      <c r="K229" s="351"/>
      <c r="L229" s="152"/>
      <c r="M229" s="133"/>
      <c r="N229" s="200"/>
    </row>
    <row r="230" spans="2:31" ht="18" customHeight="1" thickBot="1">
      <c r="B230" s="393"/>
      <c r="C230" s="352" t="s">
        <v>318</v>
      </c>
      <c r="D230" s="355" t="s">
        <v>327</v>
      </c>
      <c r="E230" s="356"/>
      <c r="F230" s="356"/>
      <c r="G230" s="356"/>
      <c r="H230" s="356"/>
      <c r="I230" s="356"/>
      <c r="J230" s="356"/>
      <c r="K230" s="357"/>
      <c r="L230" s="152"/>
      <c r="M230" s="157" t="s">
        <v>169</v>
      </c>
      <c r="N230" s="173" t="s">
        <v>169</v>
      </c>
    </row>
    <row r="231" spans="2:31" ht="15" customHeight="1" thickBot="1">
      <c r="B231" s="393"/>
      <c r="C231" s="353"/>
      <c r="D231" s="196" t="s">
        <v>324</v>
      </c>
      <c r="E231" s="182"/>
      <c r="F231" s="358" t="s">
        <v>82</v>
      </c>
      <c r="G231" s="358"/>
      <c r="H231" s="359">
        <f>IF(E231="",0,IF(E233="",ROUNDDOWN(E231/24,0),ROUNDDOWN(E231/E233,0)))</f>
        <v>0</v>
      </c>
      <c r="I231" s="360"/>
      <c r="J231" s="360"/>
      <c r="K231" s="361"/>
      <c r="L231" s="152"/>
      <c r="M231" s="135"/>
      <c r="N231" s="202"/>
    </row>
    <row r="232" spans="2:31" ht="15" customHeight="1" thickBot="1">
      <c r="B232" s="393"/>
      <c r="C232" s="353"/>
      <c r="D232" s="214" t="s">
        <v>346</v>
      </c>
      <c r="E232" s="130"/>
      <c r="F232" s="368" t="s">
        <v>9</v>
      </c>
      <c r="G232" s="368"/>
      <c r="H232" s="362"/>
      <c r="I232" s="363"/>
      <c r="J232" s="363"/>
      <c r="K232" s="364"/>
      <c r="L232" s="152"/>
      <c r="M232" s="180"/>
      <c r="N232" s="205"/>
    </row>
    <row r="233" spans="2:31" ht="15" customHeight="1" thickBot="1">
      <c r="B233" s="393"/>
      <c r="C233" s="353"/>
      <c r="D233" s="195" t="s">
        <v>171</v>
      </c>
      <c r="E233" s="129">
        <v>24</v>
      </c>
      <c r="F233" s="221" t="s">
        <v>172</v>
      </c>
      <c r="G233" s="221"/>
      <c r="H233" s="365"/>
      <c r="I233" s="366"/>
      <c r="J233" s="366"/>
      <c r="K233" s="367"/>
      <c r="L233" s="152"/>
      <c r="M233" s="369" t="s">
        <v>349</v>
      </c>
      <c r="N233" s="370"/>
    </row>
    <row r="234" spans="2:31" ht="18" customHeight="1" thickBot="1">
      <c r="B234" s="393"/>
      <c r="C234" s="353"/>
      <c r="D234" s="355" t="s">
        <v>405</v>
      </c>
      <c r="E234" s="356"/>
      <c r="F234" s="356"/>
      <c r="G234" s="356"/>
      <c r="H234" s="356"/>
      <c r="I234" s="356"/>
      <c r="J234" s="356"/>
      <c r="K234" s="357"/>
      <c r="L234" s="152"/>
      <c r="M234" s="371"/>
      <c r="N234" s="372"/>
    </row>
    <row r="235" spans="2:31" ht="15" customHeight="1">
      <c r="B235" s="393"/>
      <c r="C235" s="353"/>
      <c r="D235" s="139" t="s">
        <v>319</v>
      </c>
      <c r="E235" s="143" t="s">
        <v>159</v>
      </c>
      <c r="F235" s="339"/>
      <c r="G235" s="192" t="s">
        <v>8</v>
      </c>
      <c r="H235" s="191"/>
      <c r="I235" s="192" t="s">
        <v>9</v>
      </c>
      <c r="J235" s="191"/>
      <c r="K235" s="193" t="s">
        <v>102</v>
      </c>
      <c r="L235" s="152"/>
      <c r="M235" s="373"/>
      <c r="N235" s="374"/>
    </row>
    <row r="236" spans="2:31" ht="15" customHeight="1">
      <c r="B236" s="393"/>
      <c r="C236" s="353"/>
      <c r="D236" s="142" t="s">
        <v>161</v>
      </c>
      <c r="E236" s="379"/>
      <c r="F236" s="379"/>
      <c r="G236" s="379"/>
      <c r="H236" s="379"/>
      <c r="I236" s="379"/>
      <c r="J236" s="379"/>
      <c r="K236" s="380"/>
      <c r="L236" s="152"/>
      <c r="M236" s="375"/>
      <c r="N236" s="376"/>
    </row>
    <row r="237" spans="2:31" ht="15" customHeight="1">
      <c r="B237" s="393"/>
      <c r="C237" s="353"/>
      <c r="D237" s="189" t="s">
        <v>309</v>
      </c>
      <c r="E237" s="381"/>
      <c r="F237" s="381"/>
      <c r="G237" s="381"/>
      <c r="H237" s="381"/>
      <c r="I237" s="381"/>
      <c r="J237" s="381"/>
      <c r="K237" s="382"/>
      <c r="L237" s="152"/>
      <c r="M237" s="375"/>
      <c r="N237" s="376"/>
    </row>
    <row r="238" spans="2:31" ht="15" customHeight="1">
      <c r="B238" s="393"/>
      <c r="C238" s="353"/>
      <c r="D238" s="140" t="s">
        <v>156</v>
      </c>
      <c r="E238" s="137"/>
      <c r="F238" s="368" t="s">
        <v>82</v>
      </c>
      <c r="G238" s="368"/>
      <c r="H238" s="368"/>
      <c r="I238" s="368"/>
      <c r="J238" s="368"/>
      <c r="K238" s="383"/>
      <c r="L238" s="152"/>
      <c r="M238" s="375"/>
      <c r="N238" s="376"/>
    </row>
    <row r="239" spans="2:31" ht="15" customHeight="1" thickBot="1">
      <c r="B239" s="393"/>
      <c r="C239" s="353"/>
      <c r="D239" s="140" t="s">
        <v>157</v>
      </c>
      <c r="E239" s="137"/>
      <c r="F239" s="368" t="s">
        <v>82</v>
      </c>
      <c r="G239" s="368"/>
      <c r="H239" s="368"/>
      <c r="I239" s="368"/>
      <c r="J239" s="368"/>
      <c r="K239" s="383"/>
      <c r="L239" s="152"/>
      <c r="M239" s="377"/>
      <c r="N239" s="378"/>
    </row>
    <row r="240" spans="2:31" ht="15" customHeight="1">
      <c r="B240" s="393"/>
      <c r="C240" s="353"/>
      <c r="D240" s="140" t="s">
        <v>158</v>
      </c>
      <c r="E240" s="182"/>
      <c r="F240" s="368" t="s">
        <v>82</v>
      </c>
      <c r="G240" s="368"/>
      <c r="H240" s="384">
        <f>IF(E240="",0,IF(E241="",ROUNDDOWN(E240/24,0),ROUNDDOWN(E240/E241,0)))</f>
        <v>0</v>
      </c>
      <c r="I240" s="384"/>
      <c r="J240" s="384"/>
      <c r="K240" s="385"/>
      <c r="L240" s="152"/>
      <c r="M240" s="208"/>
      <c r="N240" s="209"/>
    </row>
    <row r="241" spans="2:23" ht="15" customHeight="1">
      <c r="B241" s="393"/>
      <c r="C241" s="353"/>
      <c r="D241" s="140" t="s">
        <v>171</v>
      </c>
      <c r="E241" s="130">
        <v>24</v>
      </c>
      <c r="F241" s="368" t="s">
        <v>172</v>
      </c>
      <c r="G241" s="368"/>
      <c r="H241" s="384"/>
      <c r="I241" s="384"/>
      <c r="J241" s="384"/>
      <c r="K241" s="385"/>
      <c r="L241" s="152"/>
      <c r="M241" s="179"/>
      <c r="N241" s="206"/>
    </row>
    <row r="242" spans="2:23" ht="15" customHeight="1" thickBot="1">
      <c r="B242" s="393"/>
      <c r="C242" s="353"/>
      <c r="D242" s="190" t="s">
        <v>33</v>
      </c>
      <c r="E242" s="138"/>
      <c r="F242" s="386" t="s">
        <v>82</v>
      </c>
      <c r="G242" s="386"/>
      <c r="H242" s="386"/>
      <c r="I242" s="386"/>
      <c r="J242" s="386"/>
      <c r="K242" s="387"/>
      <c r="L242" s="152"/>
      <c r="M242" s="179"/>
      <c r="N242" s="206"/>
    </row>
    <row r="243" spans="2:23" ht="53.25" customHeight="1" thickBot="1">
      <c r="B243" s="393"/>
      <c r="C243" s="353"/>
      <c r="D243" s="388" t="s">
        <v>406</v>
      </c>
      <c r="E243" s="356"/>
      <c r="F243" s="356"/>
      <c r="G243" s="356"/>
      <c r="H243" s="356"/>
      <c r="I243" s="356"/>
      <c r="J243" s="356"/>
      <c r="K243" s="357"/>
      <c r="L243" s="152"/>
      <c r="M243" s="210"/>
      <c r="N243" s="211"/>
    </row>
    <row r="244" spans="2:23" ht="15" customHeight="1">
      <c r="B244" s="393"/>
      <c r="C244" s="353"/>
      <c r="D244" s="194" t="s">
        <v>320</v>
      </c>
      <c r="E244" s="191"/>
      <c r="F244" s="358" t="s">
        <v>325</v>
      </c>
      <c r="G244" s="358"/>
      <c r="H244" s="358"/>
      <c r="I244" s="358"/>
      <c r="J244" s="358"/>
      <c r="K244" s="389"/>
      <c r="L244" s="152"/>
      <c r="M244" s="210"/>
      <c r="N244" s="211"/>
    </row>
    <row r="245" spans="2:23" ht="15" customHeight="1">
      <c r="B245" s="393"/>
      <c r="C245" s="353"/>
      <c r="D245" s="140" t="s">
        <v>321</v>
      </c>
      <c r="E245" s="137"/>
      <c r="F245" s="368" t="s">
        <v>82</v>
      </c>
      <c r="G245" s="368"/>
      <c r="H245" s="368"/>
      <c r="I245" s="368"/>
      <c r="J245" s="368"/>
      <c r="K245" s="383"/>
      <c r="L245" s="152"/>
      <c r="M245" s="210"/>
      <c r="N245" s="211"/>
    </row>
    <row r="246" spans="2:23" ht="15" customHeight="1">
      <c r="B246" s="393"/>
      <c r="C246" s="353"/>
      <c r="D246" s="140" t="s">
        <v>322</v>
      </c>
      <c r="E246" s="137"/>
      <c r="F246" s="368" t="s">
        <v>82</v>
      </c>
      <c r="G246" s="368"/>
      <c r="H246" s="368"/>
      <c r="I246" s="368"/>
      <c r="J246" s="368"/>
      <c r="K246" s="383"/>
      <c r="L246" s="152"/>
      <c r="M246" s="210"/>
      <c r="N246" s="211"/>
    </row>
    <row r="247" spans="2:23" ht="15" customHeight="1" thickBot="1">
      <c r="B247" s="394"/>
      <c r="C247" s="354"/>
      <c r="D247" s="190" t="s">
        <v>323</v>
      </c>
      <c r="E247" s="138"/>
      <c r="F247" s="386" t="s">
        <v>82</v>
      </c>
      <c r="G247" s="386"/>
      <c r="H247" s="386"/>
      <c r="I247" s="386"/>
      <c r="J247" s="386"/>
      <c r="K247" s="387"/>
      <c r="L247" s="160"/>
      <c r="M247" s="212"/>
      <c r="N247" s="213"/>
    </row>
    <row r="248" spans="2:23" ht="14.25" thickBot="1"/>
    <row r="249" spans="2:23" ht="21.75" customHeight="1" thickBot="1">
      <c r="B249" s="390" t="s">
        <v>287</v>
      </c>
      <c r="C249" s="391"/>
      <c r="D249" s="391"/>
      <c r="E249" s="391"/>
      <c r="F249" s="391"/>
      <c r="G249" s="391"/>
      <c r="H249" s="391"/>
      <c r="I249" s="391"/>
      <c r="J249" s="391"/>
      <c r="K249" s="391"/>
      <c r="L249" s="391"/>
      <c r="M249" s="391"/>
      <c r="N249" s="392"/>
      <c r="R249" s="218" t="s">
        <v>328</v>
      </c>
      <c r="S249" s="219" t="str">
        <f>IF($E250="","",$E250)</f>
        <v/>
      </c>
      <c r="T249" s="219"/>
    </row>
    <row r="250" spans="2:23" ht="20.25" thickBot="1">
      <c r="B250" s="393" t="s">
        <v>288</v>
      </c>
      <c r="C250" s="395" t="s">
        <v>152</v>
      </c>
      <c r="D250" s="396"/>
      <c r="E250" s="397"/>
      <c r="F250" s="397"/>
      <c r="G250" s="397"/>
      <c r="H250" s="397"/>
      <c r="I250" s="397"/>
      <c r="J250" s="397"/>
      <c r="K250" s="398"/>
      <c r="L250" s="152"/>
      <c r="M250" s="399" t="s">
        <v>404</v>
      </c>
      <c r="N250" s="400"/>
      <c r="R250" s="219" t="s">
        <v>342</v>
      </c>
      <c r="S250" s="219" t="str">
        <f>IF($E255="","",$E255&amp;"　　"&amp;$E256)</f>
        <v/>
      </c>
      <c r="T250" s="219"/>
    </row>
    <row r="251" spans="2:23" ht="18" customHeight="1">
      <c r="B251" s="393"/>
      <c r="C251" s="401" t="s">
        <v>154</v>
      </c>
      <c r="D251" s="402"/>
      <c r="E251" s="136"/>
      <c r="F251" s="130"/>
      <c r="G251" s="158" t="s">
        <v>8</v>
      </c>
      <c r="H251" s="130"/>
      <c r="I251" s="158" t="s">
        <v>9</v>
      </c>
      <c r="J251" s="130"/>
      <c r="K251" s="159" t="s">
        <v>102</v>
      </c>
      <c r="L251" s="152"/>
      <c r="M251" s="403" t="s">
        <v>445</v>
      </c>
      <c r="N251" s="404"/>
      <c r="P251" s="1" t="s">
        <v>173</v>
      </c>
      <c r="R251" s="219" t="s">
        <v>343</v>
      </c>
      <c r="S251" s="219" t="str">
        <f>IF($E275="","",$E275&amp;"　　"&amp;$E276)</f>
        <v/>
      </c>
      <c r="T251" s="219"/>
    </row>
    <row r="252" spans="2:23" ht="18" customHeight="1">
      <c r="B252" s="393"/>
      <c r="C252" s="401" t="s">
        <v>155</v>
      </c>
      <c r="D252" s="402"/>
      <c r="E252" s="136"/>
      <c r="F252" s="130"/>
      <c r="G252" s="158" t="s">
        <v>8</v>
      </c>
      <c r="H252" s="130"/>
      <c r="I252" s="158" t="s">
        <v>9</v>
      </c>
      <c r="J252" s="130"/>
      <c r="K252" s="159" t="s">
        <v>102</v>
      </c>
      <c r="L252" s="152"/>
      <c r="M252" s="405"/>
      <c r="N252" s="406"/>
      <c r="P252" s="1">
        <f>IF(M252="○",IF(M254="○",IF(M256="○",1,0),0),0)</f>
        <v>0</v>
      </c>
      <c r="R252" s="219" t="s">
        <v>329</v>
      </c>
      <c r="S252" s="219" t="str">
        <f>IF($E251="","",$E251&amp;$F251&amp;"年"&amp;$H251&amp;"月"&amp;$J251&amp;"日")</f>
        <v/>
      </c>
      <c r="T252" s="219"/>
    </row>
    <row r="253" spans="2:23" ht="18" customHeight="1" thickBot="1">
      <c r="B253" s="393"/>
      <c r="C253" s="407" t="s">
        <v>164</v>
      </c>
      <c r="D253" s="408"/>
      <c r="E253" s="128"/>
      <c r="F253" s="129"/>
      <c r="G253" s="153" t="s">
        <v>8</v>
      </c>
      <c r="H253" s="129"/>
      <c r="I253" s="153" t="s">
        <v>160</v>
      </c>
      <c r="J253" s="129"/>
      <c r="K253" s="154" t="s">
        <v>10</v>
      </c>
      <c r="L253" s="152"/>
      <c r="M253" s="409" t="s">
        <v>311</v>
      </c>
      <c r="N253" s="410"/>
      <c r="P253" s="1" t="s">
        <v>176</v>
      </c>
      <c r="R253" s="219" t="s">
        <v>330</v>
      </c>
      <c r="S253" s="219" t="str">
        <f>IF($E252="","",IF($E252="年度当初","令和5年4月1日",$E252&amp;$F252&amp;"年"&amp;$H252&amp;"月"&amp;$J252&amp;"日"))</f>
        <v/>
      </c>
      <c r="T253" s="219"/>
    </row>
    <row r="254" spans="2:23" ht="15" thickBot="1">
      <c r="B254" s="393"/>
      <c r="C254" s="170"/>
      <c r="D254" s="152"/>
      <c r="E254" s="155"/>
      <c r="F254" s="155"/>
      <c r="G254" s="155"/>
      <c r="H254" s="155"/>
      <c r="I254" s="155"/>
      <c r="J254" s="155"/>
      <c r="K254" s="155"/>
      <c r="L254" s="152"/>
      <c r="M254" s="405"/>
      <c r="N254" s="406"/>
      <c r="P254" s="1">
        <f>IF(E252="年度当初",4,IF(AND(H252&gt;=4,H252&lt;=12),H252,IF(AND(H252&gt;=1,H252&lt;=3),H252+12,0)))</f>
        <v>0</v>
      </c>
      <c r="R254" s="219" t="s">
        <v>331</v>
      </c>
      <c r="S254" s="219" t="str">
        <f>IF(E253="","",IF(E253="年度末","令和6年3月31日",E253&amp;F253&amp;"年"&amp;H253&amp;"月"&amp;J253&amp;"日"))</f>
        <v/>
      </c>
      <c r="T254" s="219"/>
    </row>
    <row r="255" spans="2:23" ht="19.5" customHeight="1">
      <c r="B255" s="393"/>
      <c r="C255" s="411" t="s">
        <v>313</v>
      </c>
      <c r="D255" s="184" t="s">
        <v>153</v>
      </c>
      <c r="E255" s="414"/>
      <c r="F255" s="414"/>
      <c r="G255" s="414"/>
      <c r="H255" s="414"/>
      <c r="I255" s="414"/>
      <c r="J255" s="414"/>
      <c r="K255" s="415"/>
      <c r="L255" s="152"/>
      <c r="M255" s="409" t="s">
        <v>312</v>
      </c>
      <c r="N255" s="410"/>
      <c r="P255" s="1" t="s">
        <v>177</v>
      </c>
      <c r="R255" s="219" t="s">
        <v>332</v>
      </c>
      <c r="S255" s="219" t="str">
        <f>IF($M274="","",M274)</f>
        <v/>
      </c>
      <c r="T255" s="219"/>
    </row>
    <row r="256" spans="2:23" ht="19.5" thickBot="1">
      <c r="B256" s="393"/>
      <c r="C256" s="412"/>
      <c r="D256" s="185" t="s">
        <v>308</v>
      </c>
      <c r="E256" s="416"/>
      <c r="F256" s="416"/>
      <c r="G256" s="416"/>
      <c r="H256" s="416"/>
      <c r="I256" s="416"/>
      <c r="J256" s="416"/>
      <c r="K256" s="417"/>
      <c r="L256" s="152"/>
      <c r="M256" s="418"/>
      <c r="N256" s="419"/>
      <c r="P256" s="1">
        <f>IF(E253="年度末",15,IF(AND(H253&gt;=4,H253&lt;=12),H253,IF(AND(H253&gt;=1,H253&lt;=3),H253+12,0)))</f>
        <v>0</v>
      </c>
      <c r="R256" s="219" t="s">
        <v>344</v>
      </c>
      <c r="S256" s="220" t="str">
        <f>"補助基準額上限："&amp;N257&amp;"円"</f>
        <v>補助基準額上限：63000円</v>
      </c>
      <c r="T256" s="219"/>
      <c r="V256" s="1" t="s">
        <v>345</v>
      </c>
      <c r="W256" s="1" t="str">
        <f>IF(P258=0,"","転居日："&amp;E274&amp;F274&amp;"年"&amp;H274&amp;"月"&amp;J274&amp;"日")</f>
        <v/>
      </c>
    </row>
    <row r="257" spans="2:31" ht="19.5">
      <c r="B257" s="393"/>
      <c r="C257" s="412"/>
      <c r="D257" s="186" t="s">
        <v>156</v>
      </c>
      <c r="E257" s="182"/>
      <c r="F257" s="358" t="s">
        <v>82</v>
      </c>
      <c r="G257" s="358"/>
      <c r="H257" s="358"/>
      <c r="I257" s="358"/>
      <c r="J257" s="358"/>
      <c r="K257" s="389"/>
      <c r="L257" s="152"/>
      <c r="M257" s="420" t="s">
        <v>296</v>
      </c>
      <c r="N257" s="422">
        <f>IF(P252=1,82000,63000)</f>
        <v>63000</v>
      </c>
      <c r="P257" s="1" t="s">
        <v>348</v>
      </c>
      <c r="R257" s="215"/>
      <c r="S257" s="215" t="s">
        <v>340</v>
      </c>
      <c r="T257" s="215" t="s">
        <v>17</v>
      </c>
      <c r="U257" s="215" t="s">
        <v>18</v>
      </c>
      <c r="V257" s="215" t="s">
        <v>19</v>
      </c>
      <c r="W257" s="215" t="s">
        <v>20</v>
      </c>
      <c r="X257" s="215" t="s">
        <v>21</v>
      </c>
      <c r="Y257" s="215" t="s">
        <v>22</v>
      </c>
      <c r="Z257" s="215" t="s">
        <v>23</v>
      </c>
      <c r="AA257" s="215" t="s">
        <v>24</v>
      </c>
      <c r="AB257" s="215" t="s">
        <v>25</v>
      </c>
      <c r="AC257" s="215" t="s">
        <v>26</v>
      </c>
      <c r="AD257" s="215" t="s">
        <v>27</v>
      </c>
      <c r="AE257" s="215" t="s">
        <v>341</v>
      </c>
    </row>
    <row r="258" spans="2:31" ht="20.25" thickBot="1">
      <c r="B258" s="393"/>
      <c r="C258" s="412"/>
      <c r="D258" s="187" t="s">
        <v>157</v>
      </c>
      <c r="E258" s="183"/>
      <c r="F258" s="424" t="s">
        <v>82</v>
      </c>
      <c r="G258" s="424"/>
      <c r="H258" s="424"/>
      <c r="I258" s="424"/>
      <c r="J258" s="424"/>
      <c r="K258" s="425"/>
      <c r="L258" s="152"/>
      <c r="M258" s="421"/>
      <c r="N258" s="423"/>
      <c r="P258" s="1">
        <f>IF(AND(H274&gt;=4,H274&lt;=12),H274,IF(AND(H274&gt;=1,H274&lt;=3),H274+12,0))</f>
        <v>0</v>
      </c>
      <c r="R258" s="215" t="s">
        <v>335</v>
      </c>
      <c r="S258" s="217">
        <f>IF(P254=4,IF(P262=4,M264,IF(P264=4,N264,IF(P258=4,E277,E257))),0)</f>
        <v>0</v>
      </c>
      <c r="T258" s="217">
        <f>IF(P254&lt;=5,
IF(P256&lt;5,0,
IF(P262=5,M264,
IF(P264=5,N264,
IF(AND(P258&gt;0,P258&lt;=5),E277,
IF(AND(P266&gt;0,P266&lt;=5),E284,E257))))),0)</f>
        <v>0</v>
      </c>
      <c r="U258" s="217">
        <f>IF(P254&lt;=6,
IF(P256&lt;6,0,
IF(P262=6,M264,
IF(P264=6,N264,
IF(AND(P258&gt;0,P258&lt;=6),E277,
IF(AND(P266&gt;0,P266&lt;=6),E284,E257))))),0)</f>
        <v>0</v>
      </c>
      <c r="V258" s="217">
        <f>IF(P254&lt;=7,
IF(P256&lt;7,0,
IF(P262=7,M264,
IF(P264=7,N264,
IF(AND(P258&gt;0,P258&lt;=7),E277,
IF(AND(P266&gt;0,P266&lt;=7),E284,E257))))),0)</f>
        <v>0</v>
      </c>
      <c r="W258" s="217">
        <f>IF(P254&lt;=8,
IF(P256&lt;8,0,
IF(P262=8,M264,
IF(P264=8,N264,
IF(AND(P258&gt;0,P258&lt;=8),E277,
IF(AND(P266&gt;0,P266&lt;=8),E284,E257))))),0)</f>
        <v>0</v>
      </c>
      <c r="X258" s="217">
        <f>IF(P254&lt;=9,
IF(P256&lt;9,0,
IF(P262=9,M264,
IF(P264=9,N264,
IF(AND(P258&gt;0,P258&lt;=9),E277,
IF(AND(P266&gt;0,P266&lt;=9),E284,E257))))),0)</f>
        <v>0</v>
      </c>
      <c r="Y258" s="217">
        <f>IF(P254&lt;=10,
IF(P256&lt;10,0,
IF(P262=10,M264,
IF(P264=10,N264,
IF(AND(P258&gt;0,P258&lt;=10),E277,
IF(AND(P266&gt;0,P266&lt;=10),E284,E257))))),0)</f>
        <v>0</v>
      </c>
      <c r="Z258" s="217">
        <f>IF(P254&lt;=11,
IF(P256&lt;11,0,
IF(P262=11,M264,
IF(P264=11,N264,
IF(AND(P258&gt;0,P258&lt;=11),E277,
IF(AND(P266&gt;0,P266&lt;=11),E284,E257))))),0)</f>
        <v>0</v>
      </c>
      <c r="AA258" s="217">
        <f>IF(P254&lt;=12,
IF(P256&lt;12,0,
IF(P262=12,M264,
IF(P264=12,N264,
IF(AND(P258&gt;0,P258&lt;=12),E277,
IF(AND(P266&gt;0,P266&lt;=12),E284,E257))))),0)</f>
        <v>0</v>
      </c>
      <c r="AB258" s="217">
        <f>IF(P254&lt;=13,
IF(P256&lt;13,0,
IF(P262=13,M264,
IF(P264=13,N264,
IF(AND(P258&gt;0,P258&lt;=13),E277,
IF(AND(P266&gt;0,P266&lt;=13),E284,E257))))),0)</f>
        <v>0</v>
      </c>
      <c r="AC258" s="217">
        <f>IF(P254&lt;=14,
IF(P256&lt;14,0,
IF(P262=14,M264,
IF(P264=14,N264,
IF(AND(P258&gt;0,P258&lt;=14),E277,
IF(AND(P266&gt;0,P266&lt;=14),E284,E257))))),0)</f>
        <v>0</v>
      </c>
      <c r="AD258" s="217">
        <f>IF(P254&lt;=15,
IF(P256&lt;15,0,
IF(P262=15,M264,
IF(P264=15,N264,
IF(AND(P258&gt;0,P258&lt;=15),E277,
IF(AND(P266&gt;0,P266&lt;=15),E284,E257))))),0)</f>
        <v>0</v>
      </c>
      <c r="AE258" s="216">
        <f>SUM(S258:AD258)</f>
        <v>0</v>
      </c>
    </row>
    <row r="259" spans="2:31" ht="23.25" customHeight="1" thickBot="1">
      <c r="B259" s="393"/>
      <c r="C259" s="412"/>
      <c r="D259" s="174" t="s">
        <v>326</v>
      </c>
      <c r="E259" s="132"/>
      <c r="F259" s="426" t="s">
        <v>82</v>
      </c>
      <c r="G259" s="426"/>
      <c r="H259" s="427">
        <f>IF(E259="",0,IF(E260="",ROUNDDOWN(E259/24,0),ROUNDDOWN(E259/E260,0)))</f>
        <v>0</v>
      </c>
      <c r="I259" s="427"/>
      <c r="J259" s="427"/>
      <c r="K259" s="428"/>
      <c r="L259" s="152"/>
      <c r="M259" s="181"/>
      <c r="N259" s="204"/>
      <c r="P259" s="1" t="s">
        <v>170</v>
      </c>
      <c r="R259" s="215" t="s">
        <v>333</v>
      </c>
      <c r="S259" s="217">
        <f>IF(P254=4,IF(P262=4,$M266,IF(P264=4,$N266,IF(P258=4,$E278,$E258))),0)</f>
        <v>0</v>
      </c>
      <c r="T259" s="217">
        <f>IF(P254&lt;=5,
IF(P256&lt;5,0,
IF(P262=5,M266,
IF(P264=5,N266,
IF(AND(P258&gt;0,P258&lt;=5),E278,
IF(AND(P266&gt;0,P266&lt;=5),E285,E258))))),0)</f>
        <v>0</v>
      </c>
      <c r="U259" s="217">
        <f>IF(P254&lt;=6,
IF(P256&lt;6,0,
IF(P262=6,M266,
IF(P264=6,N266,
IF(AND(P258&gt;0,P258&lt;=6),E278,
IF(AND(P266&gt;0,P266&lt;=6),E285,E258))))),0)</f>
        <v>0</v>
      </c>
      <c r="V259" s="217">
        <f>IF(P254&lt;=7,
IF(P256&lt;7,0,
IF(P262=7,M266,
IF(P264=7,N266,
IF(AND(P258&gt;0,P258&lt;=7),E278,
IF(AND(P266&gt;0,P266&lt;=7),E285,E258))))),0)</f>
        <v>0</v>
      </c>
      <c r="W259" s="217">
        <f>IF(P254&lt;=8,
IF(P256&lt;8,0,
IF(P262=8,M266,
IF(P264=8,N266,
IF(AND(P258&gt;0,P258&lt;=8),E278,
IF(AND(P266&gt;0,P266&lt;=8),E285,E258))))),0)</f>
        <v>0</v>
      </c>
      <c r="X259" s="217">
        <f>IF(P254&lt;=9,
IF(P256&lt;9,0,
IF(P262=9,M266,
IF(P264=9,N266,
IF(AND(P258&gt;0,P258&lt;=9),E278,
IF(AND(P266&gt;0,P266&lt;=9),E285,E258))))),0)</f>
        <v>0</v>
      </c>
      <c r="Y259" s="217">
        <f>IF(P254&lt;=10,
IF(P256&lt;10,0,
IF(P262=10,M266,
IF(P264=10,N266,
IF(AND(P258&gt;0,P258&lt;=10),E278,
IF(AND(P266&gt;0,P266&lt;=10),E285,E258))))),0)</f>
        <v>0</v>
      </c>
      <c r="Z259" s="217">
        <f>IF(P254&lt;=11,
IF(P256&lt;11,0,
IF(P262=11,M266,
IF(P264=11,N266,
IF(AND(P258&gt;0,P258&lt;=11),E278,
IF(AND(P266&gt;0,P266&lt;=11),E285,E258))))),0)</f>
        <v>0</v>
      </c>
      <c r="AA259" s="217">
        <f>IF(P254&lt;=12,
IF(P256&lt;12,0,
IF(P262=12,M266,
IF(P264=12,N266,
IF(AND(P258&gt;0,P258&lt;=12),E278,
IF(AND(P266&gt;0,P266&lt;=12),E285,E258))))),0)</f>
        <v>0</v>
      </c>
      <c r="AB259" s="217">
        <f>IF(P254&lt;=13,
IF(P256&lt;13,0,
IF(P262=13,M266,
IF(P264=13,N266,
IF(AND(P258&gt;0,P258&lt;=13),E278,
IF(AND(P266&gt;0,P266&lt;=13),E285,E258))))),0)</f>
        <v>0</v>
      </c>
      <c r="AC259" s="217">
        <f>IF(P254&lt;=14,
IF(P256&lt;14,0,
IF(P262=14,M266,
IF(P264=14,N266,
IF(AND(P258&gt;0,P258&lt;=14),E278,
IF(AND(P266&gt;0,P266&lt;=14),E285,E258))))),0)</f>
        <v>0</v>
      </c>
      <c r="AD259" s="217">
        <f>IF(P254&lt;=15,
IF(P256&lt;15,0,
IF(P262=15,M266,
IF(P264=15,N266,
IF(AND(P258&gt;0,P258&lt;=15),E278,
IF(AND(P266&gt;0,P266&lt;=15),E285,E258))))),0)</f>
        <v>0</v>
      </c>
      <c r="AE259" s="216">
        <f>SUM(S259:AD259)</f>
        <v>0</v>
      </c>
    </row>
    <row r="260" spans="2:31" ht="24" customHeight="1" thickBot="1">
      <c r="B260" s="393"/>
      <c r="C260" s="412"/>
      <c r="D260" s="171" t="s">
        <v>171</v>
      </c>
      <c r="E260" s="130">
        <v>24</v>
      </c>
      <c r="F260" s="368" t="s">
        <v>172</v>
      </c>
      <c r="G260" s="368"/>
      <c r="H260" s="384"/>
      <c r="I260" s="384"/>
      <c r="J260" s="384"/>
      <c r="K260" s="385"/>
      <c r="L260" s="152"/>
      <c r="M260" s="203" t="s">
        <v>315</v>
      </c>
      <c r="N260" s="197" t="s">
        <v>316</v>
      </c>
      <c r="P260" s="1">
        <f>IF(AND(E271&gt;=4,E271&lt;=12),E271,IF(AND(E271&gt;=1,E271&lt;=3),E271+12,0))</f>
        <v>0</v>
      </c>
      <c r="R260" s="215" t="s">
        <v>334</v>
      </c>
      <c r="S260" s="217">
        <f>IF(P254=4,IF(P262=4,M268,IF(P264=4,N268,IF(P258=4,H279,IF(P260=4,H270,H259)))),0)</f>
        <v>0</v>
      </c>
      <c r="T260" s="217">
        <f>IF(P254&lt;=5,
IF(P256&lt;5,0,
IF(P262=5,M268,
IF(P264=5,N268,
IF(AND(P258&gt;0,P258&lt;=5),H279,
IF(AND(P260&gt;0,P260&lt;=5),H270,H259))))),0)</f>
        <v>0</v>
      </c>
      <c r="U260" s="217">
        <f>IF(P254&lt;=6,
IF(P256&lt;6,0,
IF(P262=6,M268,
IF(P264=6,N268,
IF(AND(P258&gt;0,P258&lt;=6),H279,
IF(AND(P260&gt;0,P260&lt;=6),H270,H259))))),0)</f>
        <v>0</v>
      </c>
      <c r="V260" s="217">
        <f>IF(P254&lt;=7,
IF(P256&lt;7,0,
IF(P262=7,M268,
IF(P264=7,N268,
IF(AND(P258&gt;0,P258&lt;=7),H279,
IF(AND(P260&gt;0,P260&lt;=7),H270,H259))))),0)</f>
        <v>0</v>
      </c>
      <c r="W260" s="217">
        <f>IF(P254&lt;=8,
IF(P256&lt;8,0,
IF(P262=8,M268,
IF(P264=8,N268,
IF(AND(P258&gt;0,P258&lt;=8),H279,
IF(AND(P260&gt;0,P260&lt;=8),H270,H259))))),0)</f>
        <v>0</v>
      </c>
      <c r="X260" s="217">
        <f>IF(P254&lt;=9,
IF(P256&lt;9,0,
IF(P262=9,M268,
IF(P264=9,N268,
IF(AND(P258&gt;0,P258&lt;=9),H279,
IF(AND(P260&gt;0,P260&lt;=9),H270,H259))))),0)</f>
        <v>0</v>
      </c>
      <c r="Y260" s="217">
        <f>IF(P254&lt;=10,
IF(P256&lt;10,0,
IF(P262=10,M268,
IF(P264=10,N268,
IF(AND(P258&gt;0,P258&lt;=10),H279,
IF(AND(P260&gt;0,P260&lt;=10),H270,H259))))),0)</f>
        <v>0</v>
      </c>
      <c r="Z260" s="217">
        <f>IF(P254&lt;=11,
IF(P256&lt;11,0,
IF(P262=11,M268,
IF(P264=11,N268,
IF(AND(P258&gt;0,P258&lt;=11),H279,
IF(AND(P260&gt;0,P260&lt;=11),H270,H259))))),0)</f>
        <v>0</v>
      </c>
      <c r="AA260" s="217">
        <f>IF(P254&lt;=12,
IF(P256&lt;12,0,
IF(P262=12,M268,
IF(P264=12,N268,
IF(AND(P258&gt;0,P258&lt;=12),H279,
IF(AND(P260&gt;0,P260&lt;=12),H270,H259))))),0)</f>
        <v>0</v>
      </c>
      <c r="AB260" s="217">
        <f>IF(P254&lt;=13,
IF(P256&lt;13,0,
IF(P262=13,M268,
IF(P264=13,N268,
IF(AND(P258&gt;0,P258&lt;=13),H279,
IF(AND(P260&gt;0,P260&lt;=13),H270,H259))))),0)</f>
        <v>0</v>
      </c>
      <c r="AC260" s="217">
        <f>IF(P254&lt;=14,
IF(P256&lt;14,0,
IF(P262=14,M268,
IF(P264=14,N268,
IF(AND(P258&gt;0,P258&lt;=14),H279,
IF(AND(P260&gt;0,P260&lt;=14),H270,H259))))),0)</f>
        <v>0</v>
      </c>
      <c r="AD260" s="217">
        <f>IF(P254&lt;=15,
IF(P256&lt;15,0,
IF(P262=15,M268,
IF(P264=15,N268,
IF(AND(P258&gt;0,P258&lt;=15),H279,
IF(AND(P260&gt;0,P260&lt;=15),H270,H259))))),0)</f>
        <v>0</v>
      </c>
      <c r="AE260" s="216">
        <f t="shared" ref="AE260:AE262" si="113">SUM(S260:AD260)</f>
        <v>0</v>
      </c>
    </row>
    <row r="261" spans="2:31" ht="19.5" customHeight="1">
      <c r="B261" s="393"/>
      <c r="C261" s="412"/>
      <c r="D261" s="340" t="s">
        <v>317</v>
      </c>
      <c r="E261" s="341"/>
      <c r="F261" s="341"/>
      <c r="G261" s="341"/>
      <c r="H261" s="341"/>
      <c r="I261" s="341"/>
      <c r="J261" s="341"/>
      <c r="K261" s="342"/>
      <c r="L261" s="152"/>
      <c r="M261" s="156" t="s">
        <v>166</v>
      </c>
      <c r="N261" s="198" t="s">
        <v>166</v>
      </c>
      <c r="P261" s="1" t="s">
        <v>178</v>
      </c>
      <c r="R261" s="147" t="s">
        <v>336</v>
      </c>
      <c r="S261" s="217">
        <f>IF(P254=4,IF(P262=4,M270,IF(P264=4,N270,IF(P258=4,E281,E263))),0)</f>
        <v>0</v>
      </c>
      <c r="T261" s="217">
        <f>IF(P254&lt;=5,
IF(P256&lt;5,0,
IF(P262=5,M270,
IF(P264=5,N270,
IF(AND(P258&gt;0,P258&lt;=5),E281,
IF(AND(P266&gt;0,P266&lt;=5),E286,E263))))),0)</f>
        <v>0</v>
      </c>
      <c r="U261" s="217">
        <f>IF(P254&lt;=6,
IF(P256&lt;6,0,
IF(P262=6,M270,
IF(P264=6,N270,
IF(AND(P258&gt;0,P258&lt;=6),E281,
IF(AND(P266&gt;0,P266&lt;=6),E286,E263))))),0)</f>
        <v>0</v>
      </c>
      <c r="V261" s="217">
        <f>IF(P254&lt;=7,
IF(P256&lt;7,0,
IF(P262=7,M270,
IF(P264=7,N270,
IF(AND(P258&gt;0,P258&lt;=7),E281,
IF(AND(P266&gt;0,P266&lt;=7),E286,E263))))),0)</f>
        <v>0</v>
      </c>
      <c r="W261" s="217">
        <f>IF(P254&lt;=8,
IF(P256&lt;8,0,
IF(P262=8,M270,
IF(P264=8,N270,
IF(AND(P258&gt;0,P258&lt;=8),E281,
IF(AND(P266&gt;0,P266&lt;=8),E286,E263))))),0)</f>
        <v>0</v>
      </c>
      <c r="X261" s="217">
        <f>IF(P254&lt;=9,
IF(P256&lt;9,0,
IF(P262=9,M270,
IF(P264=9,N270,
IF(AND(P258&gt;0,P258&lt;=9),E281,
IF(AND(P266&gt;0,P266&lt;=9),E286,E263))))),0)</f>
        <v>0</v>
      </c>
      <c r="Y261" s="217">
        <f>IF(P254&lt;=10,
IF(P256&lt;10,0,
IF(P262=10,M270,
IF(P264=10,N270,
IF(AND(P258&gt;0,P258&lt;=10),E281,
IF(AND(P266&gt;0,P266&lt;=10),E286,E263))))),0)</f>
        <v>0</v>
      </c>
      <c r="Z261" s="217">
        <f>IF(P254&lt;=11,
IF(P256&lt;11,0,
IF(P262=11,M270,
IF(P264=11,N270,
IF(AND(P258&gt;0,P258&lt;=11),E281,
IF(AND(P266&gt;0,P266&lt;=11),E286,E263))))),0)</f>
        <v>0</v>
      </c>
      <c r="AA261" s="217">
        <f>IF(P254&lt;=12,
IF(P256&lt;12,0,
IF(P262=12,M270,
IF(P264=12,N270,
IF(AND(P258&gt;0,P258&lt;=12),E281,
IF(AND(P266&gt;0,P266&lt;=12),E286,E263))))),0)</f>
        <v>0</v>
      </c>
      <c r="AB261" s="217">
        <f>IF(P254&lt;=13,
IF(P256&lt;13,0,
IF(P262=13,M270,
IF(P264=13,N270,
IF(AND(P258&gt;0,P258&lt;=13),E281,
IF(AND(P266&gt;0,P266&lt;=13),E286,E263))))),0)</f>
        <v>0</v>
      </c>
      <c r="AC261" s="217">
        <f>IF(P254&lt;=14,
IF(P256&lt;14,0,
IF(P262=14,M270,
IF(P264=14,N270,
IF(AND(P258&gt;0,P258&lt;=14),E281,
IF(AND(P266&gt;0,P266&lt;=14),E286,E263))))),0)</f>
        <v>0</v>
      </c>
      <c r="AD261" s="217">
        <f>IF(P254&lt;=15,
IF(P256&lt;15,0,
IF(P262=15,M270,
IF(P264=15,N270,
IF(AND(P258&gt;0,P258&lt;=15),E281,
IF(AND(P266&gt;0,P266&lt;=15),E286,E263))))),0)</f>
        <v>0</v>
      </c>
      <c r="AE261" s="216">
        <f t="shared" si="113"/>
        <v>0</v>
      </c>
    </row>
    <row r="262" spans="2:31" ht="19.5" customHeight="1" thickBot="1">
      <c r="B262" s="393"/>
      <c r="C262" s="412"/>
      <c r="D262" s="343"/>
      <c r="E262" s="344"/>
      <c r="F262" s="344"/>
      <c r="G262" s="344"/>
      <c r="H262" s="344"/>
      <c r="I262" s="344"/>
      <c r="J262" s="344"/>
      <c r="K262" s="345"/>
      <c r="L262" s="152"/>
      <c r="M262" s="131"/>
      <c r="N262" s="199"/>
      <c r="P262" s="1">
        <f>IF(AND(M262&gt;=4,M262&lt;=12),M262,IF(AND(M262&gt;=1,M262&lt;=3),M262+12,0))</f>
        <v>0</v>
      </c>
      <c r="R262" s="147" t="s">
        <v>337</v>
      </c>
      <c r="S262" s="217">
        <f>SUM(S258:S260)-S261</f>
        <v>0</v>
      </c>
      <c r="T262" s="217">
        <f>SUM(T258:T260)-T261</f>
        <v>0</v>
      </c>
      <c r="U262" s="217">
        <f t="shared" ref="U262" si="114">SUM(U258:U260)-U261</f>
        <v>0</v>
      </c>
      <c r="V262" s="217">
        <f t="shared" ref="V262" si="115">SUM(V258:V260)-V261</f>
        <v>0</v>
      </c>
      <c r="W262" s="217">
        <f t="shared" ref="W262" si="116">SUM(W258:W260)-W261</f>
        <v>0</v>
      </c>
      <c r="X262" s="217">
        <f t="shared" ref="X262" si="117">SUM(X258:X260)-X261</f>
        <v>0</v>
      </c>
      <c r="Y262" s="217">
        <f t="shared" ref="Y262" si="118">SUM(Y258:Y260)-Y261</f>
        <v>0</v>
      </c>
      <c r="Z262" s="217">
        <f t="shared" ref="Z262" si="119">SUM(Z258:Z260)-Z261</f>
        <v>0</v>
      </c>
      <c r="AA262" s="217">
        <f t="shared" ref="AA262" si="120">SUM(AA258:AA260)-AA261</f>
        <v>0</v>
      </c>
      <c r="AB262" s="217">
        <f t="shared" ref="AB262" si="121">SUM(AB258:AB260)-AB261</f>
        <v>0</v>
      </c>
      <c r="AC262" s="217">
        <f t="shared" ref="AC262" si="122">SUM(AC258:AC260)-AC261</f>
        <v>0</v>
      </c>
      <c r="AD262" s="217">
        <f t="shared" ref="AD262" si="123">SUM(AD258:AD260)-AD261</f>
        <v>0</v>
      </c>
      <c r="AE262" s="216">
        <f t="shared" si="113"/>
        <v>0</v>
      </c>
    </row>
    <row r="263" spans="2:31" ht="24" customHeight="1" thickBot="1">
      <c r="B263" s="393"/>
      <c r="C263" s="413"/>
      <c r="D263" s="188" t="s">
        <v>33</v>
      </c>
      <c r="E263" s="134"/>
      <c r="F263" s="346" t="s">
        <v>82</v>
      </c>
      <c r="G263" s="346"/>
      <c r="H263" s="346"/>
      <c r="I263" s="346"/>
      <c r="J263" s="346"/>
      <c r="K263" s="347"/>
      <c r="L263" s="152"/>
      <c r="M263" s="157" t="s">
        <v>167</v>
      </c>
      <c r="N263" s="173" t="s">
        <v>167</v>
      </c>
      <c r="P263" s="1" t="s">
        <v>179</v>
      </c>
      <c r="R263" s="147" t="s">
        <v>338</v>
      </c>
      <c r="S263" s="217">
        <f>IF(P252=1,IF(AND(P258&gt;0,P258&lt;=4),IF(S262&gt;=63000,63000,S262),IF(S262&gt;=82000,82000,S262)),IF(S262&gt;=63000,63000,S262))</f>
        <v>0</v>
      </c>
      <c r="T263" s="217">
        <f>IF(P252=1,IF(AND(P258&gt;0,P258&lt;=5),IF(T262&gt;=63000,63000,T262),IF(T262&gt;=82000,82000,T262)),IF(T262&gt;=63000,63000,T262))</f>
        <v>0</v>
      </c>
      <c r="U263" s="217">
        <f>IF(P252=1,IF(AND(P258&gt;0,P258&lt;=6),IF(U262&gt;=63000,63000,U262),IF(U262&gt;=82000,82000,U262)),IF(U262&gt;=63000,63000,U262))</f>
        <v>0</v>
      </c>
      <c r="V263" s="217">
        <f>IF(P252=1,IF(AND(P258&gt;0,P258&lt;=7),IF(V262&gt;=63000,63000,V262),IF(V262&gt;=82000,82000,V262)),IF(V262&gt;=63000,63000,V262))</f>
        <v>0</v>
      </c>
      <c r="W263" s="217">
        <f>IF(P252=1,IF(AND(P258&gt;0,P258&lt;=8),IF(W262&gt;=63000,63000,W262),IF(W262&gt;=82000,82000,W262)),IF(W262&gt;=63000,63000,W262))</f>
        <v>0</v>
      </c>
      <c r="X263" s="217">
        <f>IF(P252=1,IF(AND(P258&gt;0,P258&lt;=9),IF(X262&gt;=63000,63000,X262),IF(X262&gt;=82000,82000,X262)),IF(X262&gt;=63000,63000,X262))</f>
        <v>0</v>
      </c>
      <c r="Y263" s="217">
        <f>IF(P252=1,IF(AND(P258&gt;0,P258&lt;=10),IF(Y262&gt;=63000,63000,Y262),IF(Y262&gt;=82000,82000,Y262)),IF(Y262&gt;=63000,63000,Y262))</f>
        <v>0</v>
      </c>
      <c r="Z263" s="217">
        <f>IF(P252=1,IF(AND(P258&gt;0,P258&lt;=11),IF(Z262&gt;=63000,63000,Z262),IF(Z262&gt;=82000,82000,Z262)),IF(Z262&gt;=63000,63000,Z262))</f>
        <v>0</v>
      </c>
      <c r="AA263" s="217">
        <f>IF(P252=1,IF(AND(P258&gt;0,P258&lt;=12),IF(AA262&gt;=63000,63000,AA262),IF(AA262&gt;=82000,82000,AA262)),IF(AA262&gt;=63000,63000,AA262))</f>
        <v>0</v>
      </c>
      <c r="AB263" s="217">
        <f>IF(P252=1,IF(AND(P258&gt;0,P258&lt;=13),IF(AB262&gt;=63000,63000,AB262),IF(AB262&gt;=82000,82000,AB262)),IF(AB262&gt;=63000,63000,AB262))</f>
        <v>0</v>
      </c>
      <c r="AC263" s="217">
        <f>IF(P252=1,IF(AND(P258&gt;0,P258&lt;=14),IF(AC262&gt;=63000,63000,AC262),IF(AC262&gt;=82000,82000,AC262)),IF(AC262&gt;=63000,63000,AC262))</f>
        <v>0</v>
      </c>
      <c r="AD263" s="217">
        <f>IF(P252=1,IF(AND(P258&gt;0,P258&lt;=15),IF(AD262&gt;=63000,63000,AD262),IF(AD262&gt;=82000,82000,AD262)),IF(AD262&gt;=63000,63000,AD262))</f>
        <v>0</v>
      </c>
      <c r="AE263" s="216"/>
    </row>
    <row r="264" spans="2:31" ht="19.5" customHeight="1">
      <c r="B264" s="393"/>
      <c r="C264" s="175"/>
      <c r="D264" s="176"/>
      <c r="E264" s="207"/>
      <c r="F264" s="177"/>
      <c r="G264" s="177"/>
      <c r="H264" s="177"/>
      <c r="I264" s="177"/>
      <c r="J264" s="177"/>
      <c r="K264" s="177"/>
      <c r="L264" s="152"/>
      <c r="M264" s="133"/>
      <c r="N264" s="200"/>
      <c r="P264" s="1">
        <f>IF(AND(N262&gt;=4,N262&lt;=12),N262,IF(AND(N262&gt;=1,N262&lt;=3),N262+12,0))</f>
        <v>0</v>
      </c>
      <c r="R264" s="147" t="s">
        <v>339</v>
      </c>
      <c r="S264" s="217">
        <f>ROUNDDOWN(S263*3/4,0)</f>
        <v>0</v>
      </c>
      <c r="T264" s="216">
        <f t="shared" ref="T264" si="124">ROUNDDOWN(T263*3/4,0)</f>
        <v>0</v>
      </c>
      <c r="U264" s="216">
        <f t="shared" ref="U264" si="125">ROUNDDOWN(U263*3/4,0)</f>
        <v>0</v>
      </c>
      <c r="V264" s="216">
        <f t="shared" ref="V264" si="126">ROUNDDOWN(V263*3/4,0)</f>
        <v>0</v>
      </c>
      <c r="W264" s="216">
        <f t="shared" ref="W264" si="127">ROUNDDOWN(W263*3/4,0)</f>
        <v>0</v>
      </c>
      <c r="X264" s="216">
        <f t="shared" ref="X264" si="128">ROUNDDOWN(X263*3/4,0)</f>
        <v>0</v>
      </c>
      <c r="Y264" s="216">
        <f t="shared" ref="Y264" si="129">ROUNDDOWN(Y263*3/4,0)</f>
        <v>0</v>
      </c>
      <c r="Z264" s="216">
        <f t="shared" ref="Z264" si="130">ROUNDDOWN(Z263*3/4,0)</f>
        <v>0</v>
      </c>
      <c r="AA264" s="216">
        <f t="shared" ref="AA264" si="131">ROUNDDOWN(AA263*3/4,0)</f>
        <v>0</v>
      </c>
      <c r="AB264" s="216">
        <f t="shared" ref="AB264" si="132">ROUNDDOWN(AB263*3/4,0)</f>
        <v>0</v>
      </c>
      <c r="AC264" s="216">
        <f t="shared" ref="AC264" si="133">ROUNDDOWN(AC263*3/4,0)</f>
        <v>0</v>
      </c>
      <c r="AD264" s="216">
        <f t="shared" ref="AD264" si="134">ROUNDDOWN(AD263*3/4,0)</f>
        <v>0</v>
      </c>
      <c r="AE264" s="216">
        <f>ROUNDDOWN(SUM(S264:AD264),-2)</f>
        <v>0</v>
      </c>
    </row>
    <row r="265" spans="2:31" ht="19.5" customHeight="1">
      <c r="B265" s="393"/>
      <c r="C265" s="348" t="s">
        <v>353</v>
      </c>
      <c r="D265" s="348"/>
      <c r="E265" s="348"/>
      <c r="F265" s="348"/>
      <c r="G265" s="348"/>
      <c r="H265" s="348"/>
      <c r="I265" s="348"/>
      <c r="J265" s="348"/>
      <c r="K265" s="349"/>
      <c r="L265" s="152"/>
      <c r="M265" s="157" t="s">
        <v>168</v>
      </c>
      <c r="N265" s="173" t="s">
        <v>168</v>
      </c>
      <c r="P265" s="1" t="s">
        <v>347</v>
      </c>
    </row>
    <row r="266" spans="2:31" ht="19.5" customHeight="1">
      <c r="B266" s="393"/>
      <c r="C266" s="350"/>
      <c r="D266" s="350"/>
      <c r="E266" s="350"/>
      <c r="F266" s="350"/>
      <c r="G266" s="350"/>
      <c r="H266" s="350"/>
      <c r="I266" s="350"/>
      <c r="J266" s="350"/>
      <c r="K266" s="351"/>
      <c r="L266" s="152"/>
      <c r="M266" s="133"/>
      <c r="N266" s="200"/>
      <c r="P266" s="1">
        <f>IF(AND(E283&gt;=4,E283&lt;=12),E283,IF(AND(E283&gt;=1,E283&lt;=3),E283+12,0))</f>
        <v>0</v>
      </c>
    </row>
    <row r="267" spans="2:31" ht="19.5" customHeight="1">
      <c r="B267" s="393"/>
      <c r="C267" s="350"/>
      <c r="D267" s="350"/>
      <c r="E267" s="350"/>
      <c r="F267" s="350"/>
      <c r="G267" s="350"/>
      <c r="H267" s="350"/>
      <c r="I267" s="350"/>
      <c r="J267" s="350"/>
      <c r="K267" s="351"/>
      <c r="L267" s="152"/>
      <c r="M267" s="172" t="s">
        <v>314</v>
      </c>
      <c r="N267" s="201" t="s">
        <v>314</v>
      </c>
      <c r="R267" s="178"/>
    </row>
    <row r="268" spans="2:31" ht="19.5" customHeight="1" thickBot="1">
      <c r="B268" s="393"/>
      <c r="C268" s="350"/>
      <c r="D268" s="350"/>
      <c r="E268" s="350"/>
      <c r="F268" s="350"/>
      <c r="G268" s="350"/>
      <c r="H268" s="350"/>
      <c r="I268" s="350"/>
      <c r="J268" s="350"/>
      <c r="K268" s="351"/>
      <c r="L268" s="152"/>
      <c r="M268" s="133"/>
      <c r="N268" s="200"/>
    </row>
    <row r="269" spans="2:31" ht="18" customHeight="1" thickBot="1">
      <c r="B269" s="393"/>
      <c r="C269" s="352" t="s">
        <v>318</v>
      </c>
      <c r="D269" s="355" t="s">
        <v>327</v>
      </c>
      <c r="E269" s="356"/>
      <c r="F269" s="356"/>
      <c r="G269" s="356"/>
      <c r="H269" s="356"/>
      <c r="I269" s="356"/>
      <c r="J269" s="356"/>
      <c r="K269" s="357"/>
      <c r="L269" s="152"/>
      <c r="M269" s="157" t="s">
        <v>169</v>
      </c>
      <c r="N269" s="173" t="s">
        <v>169</v>
      </c>
    </row>
    <row r="270" spans="2:31" ht="15" customHeight="1" thickBot="1">
      <c r="B270" s="393"/>
      <c r="C270" s="353"/>
      <c r="D270" s="196" t="s">
        <v>324</v>
      </c>
      <c r="E270" s="182"/>
      <c r="F270" s="358" t="s">
        <v>82</v>
      </c>
      <c r="G270" s="358"/>
      <c r="H270" s="359">
        <f>IF(E270="",0,IF(E272="",ROUNDDOWN(E270/24,0),ROUNDDOWN(E270/E272,0)))</f>
        <v>0</v>
      </c>
      <c r="I270" s="360"/>
      <c r="J270" s="360"/>
      <c r="K270" s="361"/>
      <c r="L270" s="152"/>
      <c r="M270" s="135"/>
      <c r="N270" s="202"/>
    </row>
    <row r="271" spans="2:31" ht="15" customHeight="1" thickBot="1">
      <c r="B271" s="393"/>
      <c r="C271" s="353"/>
      <c r="D271" s="214" t="s">
        <v>346</v>
      </c>
      <c r="E271" s="130"/>
      <c r="F271" s="368" t="s">
        <v>9</v>
      </c>
      <c r="G271" s="368"/>
      <c r="H271" s="362"/>
      <c r="I271" s="363"/>
      <c r="J271" s="363"/>
      <c r="K271" s="364"/>
      <c r="L271" s="152"/>
      <c r="M271" s="180"/>
      <c r="N271" s="205"/>
    </row>
    <row r="272" spans="2:31" ht="15" customHeight="1" thickBot="1">
      <c r="B272" s="393"/>
      <c r="C272" s="353"/>
      <c r="D272" s="195" t="s">
        <v>171</v>
      </c>
      <c r="E272" s="129">
        <v>24</v>
      </c>
      <c r="F272" s="221" t="s">
        <v>172</v>
      </c>
      <c r="G272" s="221"/>
      <c r="H272" s="365"/>
      <c r="I272" s="366"/>
      <c r="J272" s="366"/>
      <c r="K272" s="367"/>
      <c r="L272" s="152"/>
      <c r="M272" s="369" t="s">
        <v>349</v>
      </c>
      <c r="N272" s="370"/>
    </row>
    <row r="273" spans="2:20" ht="18" customHeight="1" thickBot="1">
      <c r="B273" s="393"/>
      <c r="C273" s="353"/>
      <c r="D273" s="355" t="s">
        <v>405</v>
      </c>
      <c r="E273" s="356"/>
      <c r="F273" s="356"/>
      <c r="G273" s="356"/>
      <c r="H273" s="356"/>
      <c r="I273" s="356"/>
      <c r="J273" s="356"/>
      <c r="K273" s="357"/>
      <c r="L273" s="152"/>
      <c r="M273" s="371"/>
      <c r="N273" s="372"/>
    </row>
    <row r="274" spans="2:20" ht="15" customHeight="1">
      <c r="B274" s="393"/>
      <c r="C274" s="353"/>
      <c r="D274" s="139" t="s">
        <v>319</v>
      </c>
      <c r="E274" s="143" t="s">
        <v>159</v>
      </c>
      <c r="F274" s="339"/>
      <c r="G274" s="192" t="s">
        <v>8</v>
      </c>
      <c r="H274" s="191"/>
      <c r="I274" s="192" t="s">
        <v>9</v>
      </c>
      <c r="J274" s="191"/>
      <c r="K274" s="193" t="s">
        <v>102</v>
      </c>
      <c r="L274" s="152"/>
      <c r="M274" s="373"/>
      <c r="N274" s="374"/>
    </row>
    <row r="275" spans="2:20" ht="15" customHeight="1">
      <c r="B275" s="393"/>
      <c r="C275" s="353"/>
      <c r="D275" s="142" t="s">
        <v>161</v>
      </c>
      <c r="E275" s="379"/>
      <c r="F275" s="379"/>
      <c r="G275" s="379"/>
      <c r="H275" s="379"/>
      <c r="I275" s="379"/>
      <c r="J275" s="379"/>
      <c r="K275" s="380"/>
      <c r="L275" s="152"/>
      <c r="M275" s="375"/>
      <c r="N275" s="376"/>
    </row>
    <row r="276" spans="2:20" ht="15" customHeight="1">
      <c r="B276" s="393"/>
      <c r="C276" s="353"/>
      <c r="D276" s="189" t="s">
        <v>309</v>
      </c>
      <c r="E276" s="381"/>
      <c r="F276" s="381"/>
      <c r="G276" s="381"/>
      <c r="H276" s="381"/>
      <c r="I276" s="381"/>
      <c r="J276" s="381"/>
      <c r="K276" s="382"/>
      <c r="L276" s="152"/>
      <c r="M276" s="375"/>
      <c r="N276" s="376"/>
    </row>
    <row r="277" spans="2:20" ht="15" customHeight="1">
      <c r="B277" s="393"/>
      <c r="C277" s="353"/>
      <c r="D277" s="140" t="s">
        <v>156</v>
      </c>
      <c r="E277" s="137"/>
      <c r="F277" s="368" t="s">
        <v>82</v>
      </c>
      <c r="G277" s="368"/>
      <c r="H277" s="368"/>
      <c r="I277" s="368"/>
      <c r="J277" s="368"/>
      <c r="K277" s="383"/>
      <c r="L277" s="152"/>
      <c r="M277" s="375"/>
      <c r="N277" s="376"/>
    </row>
    <row r="278" spans="2:20" ht="15" customHeight="1" thickBot="1">
      <c r="B278" s="393"/>
      <c r="C278" s="353"/>
      <c r="D278" s="140" t="s">
        <v>157</v>
      </c>
      <c r="E278" s="137"/>
      <c r="F278" s="368" t="s">
        <v>82</v>
      </c>
      <c r="G278" s="368"/>
      <c r="H278" s="368"/>
      <c r="I278" s="368"/>
      <c r="J278" s="368"/>
      <c r="K278" s="383"/>
      <c r="L278" s="152"/>
      <c r="M278" s="377"/>
      <c r="N278" s="378"/>
    </row>
    <row r="279" spans="2:20" ht="15" customHeight="1">
      <c r="B279" s="393"/>
      <c r="C279" s="353"/>
      <c r="D279" s="140" t="s">
        <v>158</v>
      </c>
      <c r="E279" s="182"/>
      <c r="F279" s="368" t="s">
        <v>82</v>
      </c>
      <c r="G279" s="368"/>
      <c r="H279" s="384">
        <f>IF(E279="",0,IF(E280="",ROUNDDOWN(E279/24,0),ROUNDDOWN(E279/E280,0)))</f>
        <v>0</v>
      </c>
      <c r="I279" s="384"/>
      <c r="J279" s="384"/>
      <c r="K279" s="385"/>
      <c r="L279" s="152"/>
      <c r="M279" s="208"/>
      <c r="N279" s="209"/>
    </row>
    <row r="280" spans="2:20" ht="15" customHeight="1">
      <c r="B280" s="393"/>
      <c r="C280" s="353"/>
      <c r="D280" s="140" t="s">
        <v>171</v>
      </c>
      <c r="E280" s="130">
        <v>24</v>
      </c>
      <c r="F280" s="368" t="s">
        <v>172</v>
      </c>
      <c r="G280" s="368"/>
      <c r="H280" s="384"/>
      <c r="I280" s="384"/>
      <c r="J280" s="384"/>
      <c r="K280" s="385"/>
      <c r="L280" s="152"/>
      <c r="M280" s="179"/>
      <c r="N280" s="206"/>
    </row>
    <row r="281" spans="2:20" ht="15" customHeight="1" thickBot="1">
      <c r="B281" s="393"/>
      <c r="C281" s="353"/>
      <c r="D281" s="190" t="s">
        <v>33</v>
      </c>
      <c r="E281" s="138"/>
      <c r="F281" s="386" t="s">
        <v>82</v>
      </c>
      <c r="G281" s="386"/>
      <c r="H281" s="386"/>
      <c r="I281" s="386"/>
      <c r="J281" s="386"/>
      <c r="K281" s="387"/>
      <c r="L281" s="152"/>
      <c r="M281" s="179"/>
      <c r="N281" s="206"/>
    </row>
    <row r="282" spans="2:20" ht="54" customHeight="1" thickBot="1">
      <c r="B282" s="393"/>
      <c r="C282" s="353"/>
      <c r="D282" s="388" t="s">
        <v>406</v>
      </c>
      <c r="E282" s="356"/>
      <c r="F282" s="356"/>
      <c r="G282" s="356"/>
      <c r="H282" s="356"/>
      <c r="I282" s="356"/>
      <c r="J282" s="356"/>
      <c r="K282" s="357"/>
      <c r="L282" s="152"/>
      <c r="M282" s="210"/>
      <c r="N282" s="211"/>
    </row>
    <row r="283" spans="2:20" ht="15" customHeight="1">
      <c r="B283" s="393"/>
      <c r="C283" s="353"/>
      <c r="D283" s="194" t="s">
        <v>320</v>
      </c>
      <c r="E283" s="191"/>
      <c r="F283" s="358" t="s">
        <v>325</v>
      </c>
      <c r="G283" s="358"/>
      <c r="H283" s="358"/>
      <c r="I283" s="358"/>
      <c r="J283" s="358"/>
      <c r="K283" s="389"/>
      <c r="L283" s="152"/>
      <c r="M283" s="210"/>
      <c r="N283" s="211"/>
    </row>
    <row r="284" spans="2:20" ht="15" customHeight="1">
      <c r="B284" s="393"/>
      <c r="C284" s="353"/>
      <c r="D284" s="140" t="s">
        <v>321</v>
      </c>
      <c r="E284" s="137"/>
      <c r="F284" s="368" t="s">
        <v>82</v>
      </c>
      <c r="G284" s="368"/>
      <c r="H284" s="368"/>
      <c r="I284" s="368"/>
      <c r="J284" s="368"/>
      <c r="K284" s="383"/>
      <c r="L284" s="152"/>
      <c r="M284" s="210"/>
      <c r="N284" s="211"/>
    </row>
    <row r="285" spans="2:20" ht="15" customHeight="1">
      <c r="B285" s="393"/>
      <c r="C285" s="353"/>
      <c r="D285" s="140" t="s">
        <v>322</v>
      </c>
      <c r="E285" s="137"/>
      <c r="F285" s="368" t="s">
        <v>82</v>
      </c>
      <c r="G285" s="368"/>
      <c r="H285" s="368"/>
      <c r="I285" s="368"/>
      <c r="J285" s="368"/>
      <c r="K285" s="383"/>
      <c r="L285" s="152"/>
      <c r="M285" s="210"/>
      <c r="N285" s="211"/>
    </row>
    <row r="286" spans="2:20" ht="15" customHeight="1" thickBot="1">
      <c r="B286" s="394"/>
      <c r="C286" s="354"/>
      <c r="D286" s="190" t="s">
        <v>323</v>
      </c>
      <c r="E286" s="138"/>
      <c r="F286" s="386" t="s">
        <v>82</v>
      </c>
      <c r="G286" s="386"/>
      <c r="H286" s="386"/>
      <c r="I286" s="386"/>
      <c r="J286" s="386"/>
      <c r="K286" s="387"/>
      <c r="L286" s="160"/>
      <c r="M286" s="212"/>
      <c r="N286" s="213"/>
    </row>
    <row r="287" spans="2:20" ht="14.25" thickBot="1"/>
    <row r="288" spans="2:20" ht="21.75" customHeight="1" thickBot="1">
      <c r="B288" s="390" t="s">
        <v>289</v>
      </c>
      <c r="C288" s="391"/>
      <c r="D288" s="391"/>
      <c r="E288" s="391"/>
      <c r="F288" s="391"/>
      <c r="G288" s="391"/>
      <c r="H288" s="391"/>
      <c r="I288" s="391"/>
      <c r="J288" s="391"/>
      <c r="K288" s="391"/>
      <c r="L288" s="391"/>
      <c r="M288" s="391"/>
      <c r="N288" s="392"/>
      <c r="R288" s="218" t="s">
        <v>328</v>
      </c>
      <c r="S288" s="219" t="str">
        <f>IF($E289="","",$E289)</f>
        <v/>
      </c>
      <c r="T288" s="219"/>
    </row>
    <row r="289" spans="2:31" ht="20.25" thickBot="1">
      <c r="B289" s="393" t="s">
        <v>290</v>
      </c>
      <c r="C289" s="395" t="s">
        <v>152</v>
      </c>
      <c r="D289" s="396"/>
      <c r="E289" s="397"/>
      <c r="F289" s="397"/>
      <c r="G289" s="397"/>
      <c r="H289" s="397"/>
      <c r="I289" s="397"/>
      <c r="J289" s="397"/>
      <c r="K289" s="398"/>
      <c r="L289" s="152"/>
      <c r="M289" s="399" t="s">
        <v>404</v>
      </c>
      <c r="N289" s="400"/>
      <c r="R289" s="219" t="s">
        <v>342</v>
      </c>
      <c r="S289" s="219" t="str">
        <f>IF($E294="","",$E294&amp;"　　"&amp;$E295)</f>
        <v/>
      </c>
      <c r="T289" s="219"/>
    </row>
    <row r="290" spans="2:31" ht="18" customHeight="1">
      <c r="B290" s="393"/>
      <c r="C290" s="401" t="s">
        <v>154</v>
      </c>
      <c r="D290" s="402"/>
      <c r="E290" s="136"/>
      <c r="F290" s="130"/>
      <c r="G290" s="158" t="s">
        <v>8</v>
      </c>
      <c r="H290" s="130"/>
      <c r="I290" s="158" t="s">
        <v>9</v>
      </c>
      <c r="J290" s="130"/>
      <c r="K290" s="159" t="s">
        <v>102</v>
      </c>
      <c r="L290" s="152"/>
      <c r="M290" s="403" t="s">
        <v>445</v>
      </c>
      <c r="N290" s="404"/>
      <c r="P290" s="1" t="s">
        <v>173</v>
      </c>
      <c r="R290" s="219" t="s">
        <v>343</v>
      </c>
      <c r="S290" s="219" t="str">
        <f>IF($E314="","",$E314&amp;"　　"&amp;$E315)</f>
        <v/>
      </c>
      <c r="T290" s="219"/>
    </row>
    <row r="291" spans="2:31" ht="18" customHeight="1">
      <c r="B291" s="393"/>
      <c r="C291" s="401" t="s">
        <v>155</v>
      </c>
      <c r="D291" s="402"/>
      <c r="E291" s="136"/>
      <c r="F291" s="130"/>
      <c r="G291" s="158" t="s">
        <v>8</v>
      </c>
      <c r="H291" s="130"/>
      <c r="I291" s="158" t="s">
        <v>9</v>
      </c>
      <c r="J291" s="130"/>
      <c r="K291" s="159" t="s">
        <v>102</v>
      </c>
      <c r="L291" s="152"/>
      <c r="M291" s="405"/>
      <c r="N291" s="406"/>
      <c r="P291" s="1">
        <f>IF(M291="○",IF(M293="○",IF(M295="○",1,0),0),0)</f>
        <v>0</v>
      </c>
      <c r="R291" s="219" t="s">
        <v>329</v>
      </c>
      <c r="S291" s="219" t="str">
        <f>IF($E290="","",$E290&amp;$F290&amp;"年"&amp;$H290&amp;"月"&amp;$J290&amp;"日")</f>
        <v/>
      </c>
      <c r="T291" s="219"/>
    </row>
    <row r="292" spans="2:31" ht="18" customHeight="1" thickBot="1">
      <c r="B292" s="393"/>
      <c r="C292" s="407" t="s">
        <v>164</v>
      </c>
      <c r="D292" s="408"/>
      <c r="E292" s="128"/>
      <c r="F292" s="129"/>
      <c r="G292" s="153" t="s">
        <v>8</v>
      </c>
      <c r="H292" s="129"/>
      <c r="I292" s="153" t="s">
        <v>160</v>
      </c>
      <c r="J292" s="129"/>
      <c r="K292" s="154" t="s">
        <v>10</v>
      </c>
      <c r="L292" s="152"/>
      <c r="M292" s="409" t="s">
        <v>311</v>
      </c>
      <c r="N292" s="410"/>
      <c r="P292" s="1" t="s">
        <v>176</v>
      </c>
      <c r="R292" s="219" t="s">
        <v>330</v>
      </c>
      <c r="S292" s="219" t="str">
        <f>IF($E291="","",IF($E291="年度当初","令和5年4月1日",$E291&amp;$F291&amp;"年"&amp;$H291&amp;"月"&amp;$J291&amp;"日"))</f>
        <v/>
      </c>
      <c r="T292" s="219"/>
    </row>
    <row r="293" spans="2:31" ht="15" thickBot="1">
      <c r="B293" s="393"/>
      <c r="C293" s="170"/>
      <c r="D293" s="152"/>
      <c r="E293" s="155"/>
      <c r="F293" s="155"/>
      <c r="G293" s="155"/>
      <c r="H293" s="155"/>
      <c r="I293" s="155"/>
      <c r="J293" s="155"/>
      <c r="K293" s="155"/>
      <c r="L293" s="152"/>
      <c r="M293" s="405"/>
      <c r="N293" s="406"/>
      <c r="P293" s="1">
        <f>IF(E291="年度当初",4,IF(AND(H291&gt;=4,H291&lt;=12),H291,IF(AND(H291&gt;=1,H291&lt;=3),H291+12,0)))</f>
        <v>0</v>
      </c>
      <c r="R293" s="219" t="s">
        <v>331</v>
      </c>
      <c r="S293" s="219" t="str">
        <f>IF(E292="","",IF(E292="年度末","令和6年3月31日",E292&amp;F292&amp;"年"&amp;H292&amp;"月"&amp;J292&amp;"日"))</f>
        <v/>
      </c>
      <c r="T293" s="219"/>
    </row>
    <row r="294" spans="2:31" ht="19.5" customHeight="1">
      <c r="B294" s="393"/>
      <c r="C294" s="411" t="s">
        <v>313</v>
      </c>
      <c r="D294" s="184" t="s">
        <v>153</v>
      </c>
      <c r="E294" s="414"/>
      <c r="F294" s="414"/>
      <c r="G294" s="414"/>
      <c r="H294" s="414"/>
      <c r="I294" s="414"/>
      <c r="J294" s="414"/>
      <c r="K294" s="415"/>
      <c r="L294" s="152"/>
      <c r="M294" s="409" t="s">
        <v>312</v>
      </c>
      <c r="N294" s="410"/>
      <c r="P294" s="1" t="s">
        <v>177</v>
      </c>
      <c r="R294" s="219" t="s">
        <v>332</v>
      </c>
      <c r="S294" s="219" t="str">
        <f>IF($M313="","",M313)</f>
        <v/>
      </c>
      <c r="T294" s="219"/>
    </row>
    <row r="295" spans="2:31" ht="19.5" thickBot="1">
      <c r="B295" s="393"/>
      <c r="C295" s="412"/>
      <c r="D295" s="185" t="s">
        <v>308</v>
      </c>
      <c r="E295" s="416"/>
      <c r="F295" s="416"/>
      <c r="G295" s="416"/>
      <c r="H295" s="416"/>
      <c r="I295" s="416"/>
      <c r="J295" s="416"/>
      <c r="K295" s="417"/>
      <c r="L295" s="152"/>
      <c r="M295" s="418"/>
      <c r="N295" s="419"/>
      <c r="P295" s="1">
        <f>IF(E292="年度末",15,IF(AND(H292&gt;=4,H292&lt;=12),H292,IF(AND(H292&gt;=1,H292&lt;=3),H292+12,0)))</f>
        <v>0</v>
      </c>
      <c r="R295" s="219" t="s">
        <v>344</v>
      </c>
      <c r="S295" s="220" t="str">
        <f>"補助基準額上限："&amp;N296&amp;"円"</f>
        <v>補助基準額上限：63000円</v>
      </c>
      <c r="T295" s="219"/>
      <c r="V295" s="1" t="s">
        <v>345</v>
      </c>
      <c r="W295" s="1" t="str">
        <f>IF(P297=0,"","転居日："&amp;E313&amp;F313&amp;"年"&amp;H313&amp;"月"&amp;J313&amp;"日")</f>
        <v/>
      </c>
    </row>
    <row r="296" spans="2:31" ht="19.5">
      <c r="B296" s="393"/>
      <c r="C296" s="412"/>
      <c r="D296" s="186" t="s">
        <v>156</v>
      </c>
      <c r="E296" s="182"/>
      <c r="F296" s="358" t="s">
        <v>82</v>
      </c>
      <c r="G296" s="358"/>
      <c r="H296" s="358"/>
      <c r="I296" s="358"/>
      <c r="J296" s="358"/>
      <c r="K296" s="389"/>
      <c r="L296" s="152"/>
      <c r="M296" s="420" t="s">
        <v>296</v>
      </c>
      <c r="N296" s="422">
        <f>IF(P291=1,82000,63000)</f>
        <v>63000</v>
      </c>
      <c r="P296" s="1" t="s">
        <v>348</v>
      </c>
      <c r="R296" s="215"/>
      <c r="S296" s="215" t="s">
        <v>340</v>
      </c>
      <c r="T296" s="215" t="s">
        <v>17</v>
      </c>
      <c r="U296" s="215" t="s">
        <v>18</v>
      </c>
      <c r="V296" s="215" t="s">
        <v>19</v>
      </c>
      <c r="W296" s="215" t="s">
        <v>20</v>
      </c>
      <c r="X296" s="215" t="s">
        <v>21</v>
      </c>
      <c r="Y296" s="215" t="s">
        <v>22</v>
      </c>
      <c r="Z296" s="215" t="s">
        <v>23</v>
      </c>
      <c r="AA296" s="215" t="s">
        <v>24</v>
      </c>
      <c r="AB296" s="215" t="s">
        <v>25</v>
      </c>
      <c r="AC296" s="215" t="s">
        <v>26</v>
      </c>
      <c r="AD296" s="215" t="s">
        <v>27</v>
      </c>
      <c r="AE296" s="215" t="s">
        <v>341</v>
      </c>
    </row>
    <row r="297" spans="2:31" ht="20.25" thickBot="1">
      <c r="B297" s="393"/>
      <c r="C297" s="412"/>
      <c r="D297" s="187" t="s">
        <v>157</v>
      </c>
      <c r="E297" s="183"/>
      <c r="F297" s="424" t="s">
        <v>82</v>
      </c>
      <c r="G297" s="424"/>
      <c r="H297" s="424"/>
      <c r="I297" s="424"/>
      <c r="J297" s="424"/>
      <c r="K297" s="425"/>
      <c r="L297" s="152"/>
      <c r="M297" s="421"/>
      <c r="N297" s="423"/>
      <c r="P297" s="1">
        <f>IF(AND(H313&gt;=4,H313&lt;=12),H313,IF(AND(H313&gt;=1,H313&lt;=3),H313+12,0))</f>
        <v>0</v>
      </c>
      <c r="R297" s="215" t="s">
        <v>335</v>
      </c>
      <c r="S297" s="217">
        <f>IF(P293=4,IF(P301=4,M303,IF(P303=4,N303,IF(P297=4,E316,E296))),0)</f>
        <v>0</v>
      </c>
      <c r="T297" s="217">
        <f>IF(P293&lt;=5,
IF(P295&lt;5,0,
IF(P301=5,M303,
IF(P303=5,N303,
IF(AND(P297&gt;0,P297&lt;=5),E316,
IF(AND(P305&gt;0,P305&lt;=5),E323,E296))))),0)</f>
        <v>0</v>
      </c>
      <c r="U297" s="217">
        <f>IF(P293&lt;=6,
IF(P295&lt;6,0,
IF(P301=6,M303,
IF(P303=6,N303,
IF(AND(P297&gt;0,P297&lt;=6),E316,
IF(AND(P305&gt;0,P305&lt;=6),E323,E296))))),0)</f>
        <v>0</v>
      </c>
      <c r="V297" s="217">
        <f>IF(P293&lt;=7,
IF(P295&lt;7,0,
IF(P301=7,M303,
IF(P303=7,N303,
IF(AND(P297&gt;0,P297&lt;=7),E316,
IF(AND(P305&gt;0,P305&lt;=7),E323,E296))))),0)</f>
        <v>0</v>
      </c>
      <c r="W297" s="217">
        <f>IF(P293&lt;=8,
IF(P295&lt;8,0,
IF(P301=8,M303,
IF(P303=8,N303,
IF(AND(P297&gt;0,P297&lt;=8),E316,
IF(AND(P305&gt;0,P305&lt;=8),E323,E296))))),0)</f>
        <v>0</v>
      </c>
      <c r="X297" s="217">
        <f>IF(P293&lt;=9,
IF(P295&lt;9,0,
IF(P301=9,M303,
IF(P303=9,N303,
IF(AND(P297&gt;0,P297&lt;=9),E316,
IF(AND(P305&gt;0,P305&lt;=9),E323,E296))))),0)</f>
        <v>0</v>
      </c>
      <c r="Y297" s="217">
        <f>IF(P293&lt;=10,
IF(P295&lt;10,0,
IF(P301=10,M303,
IF(P303=10,N303,
IF(AND(P297&gt;0,P297&lt;=10),E316,
IF(AND(P305&gt;0,P305&lt;=10),E323,E296))))),0)</f>
        <v>0</v>
      </c>
      <c r="Z297" s="217">
        <f>IF(P293&lt;=11,
IF(P295&lt;11,0,
IF(P301=11,M303,
IF(P303=11,N303,
IF(AND(P297&gt;0,P297&lt;=11),E316,
IF(AND(P305&gt;0,P305&lt;=11),E323,E296))))),0)</f>
        <v>0</v>
      </c>
      <c r="AA297" s="217">
        <f>IF(P293&lt;=12,
IF(P295&lt;12,0,
IF(P301=12,M303,
IF(P303=12,N303,
IF(AND(P297&gt;0,P297&lt;=12),E316,
IF(AND(P305&gt;0,P305&lt;=12),E323,E296))))),0)</f>
        <v>0</v>
      </c>
      <c r="AB297" s="217">
        <f>IF(P293&lt;=13,
IF(P295&lt;13,0,
IF(P301=13,M303,
IF(P303=13,N303,
IF(AND(P297&gt;0,P297&lt;=13),E316,
IF(AND(P305&gt;0,P305&lt;=13),E323,E296))))),0)</f>
        <v>0</v>
      </c>
      <c r="AC297" s="217">
        <f>IF(P293&lt;=14,
IF(P295&lt;14,0,
IF(P301=14,M303,
IF(P303=14,N303,
IF(AND(P297&gt;0,P297&lt;=14),E316,
IF(AND(P305&gt;0,P305&lt;=14),E323,E296))))),0)</f>
        <v>0</v>
      </c>
      <c r="AD297" s="217">
        <f>IF(P293&lt;=15,
IF(P295&lt;15,0,
IF(P301=15,M303,
IF(P303=15,N303,
IF(AND(P297&gt;0,P297&lt;=15),E316,
IF(AND(P305&gt;0,P305&lt;=15),E323,E296))))),0)</f>
        <v>0</v>
      </c>
      <c r="AE297" s="216">
        <f>SUM(S297:AD297)</f>
        <v>0</v>
      </c>
    </row>
    <row r="298" spans="2:31" ht="23.25" customHeight="1" thickBot="1">
      <c r="B298" s="393"/>
      <c r="C298" s="412"/>
      <c r="D298" s="174" t="s">
        <v>326</v>
      </c>
      <c r="E298" s="132"/>
      <c r="F298" s="426" t="s">
        <v>82</v>
      </c>
      <c r="G298" s="426"/>
      <c r="H298" s="427">
        <f>IF(E298="",0,IF(E299="",ROUNDDOWN(E298/24,0),ROUNDDOWN(E298/E299,0)))</f>
        <v>0</v>
      </c>
      <c r="I298" s="427"/>
      <c r="J298" s="427"/>
      <c r="K298" s="428"/>
      <c r="L298" s="152"/>
      <c r="M298" s="181"/>
      <c r="N298" s="204"/>
      <c r="P298" s="1" t="s">
        <v>170</v>
      </c>
      <c r="R298" s="215" t="s">
        <v>333</v>
      </c>
      <c r="S298" s="217">
        <f>IF(P293=4,IF(P301=4,$M305,IF(P303=4,$N305,IF(P297=4,$E317,$E297))),0)</f>
        <v>0</v>
      </c>
      <c r="T298" s="217">
        <f>IF(P293&lt;=5,
IF(P295&lt;5,0,
IF(P301=5,M305,
IF(P303=5,N305,
IF(AND(P297&gt;0,P297&lt;=5),E317,
IF(AND(P305&gt;0,P305&lt;=5),E324,E297))))),0)</f>
        <v>0</v>
      </c>
      <c r="U298" s="217">
        <f>IF(P293&lt;=6,
IF(P295&lt;6,0,
IF(P301=6,M305,
IF(P303=6,N305,
IF(AND(P297&gt;0,P297&lt;=6),E317,
IF(AND(P305&gt;0,P305&lt;=6),E324,E297))))),0)</f>
        <v>0</v>
      </c>
      <c r="V298" s="217">
        <f>IF(P293&lt;=7,
IF(P295&lt;7,0,
IF(P301=7,M305,
IF(P303=7,N305,
IF(AND(P297&gt;0,P297&lt;=7),E317,
IF(AND(P305&gt;0,P305&lt;=7),E324,E297))))),0)</f>
        <v>0</v>
      </c>
      <c r="W298" s="217">
        <f>IF(P293&lt;=8,
IF(P295&lt;8,0,
IF(P301=8,M305,
IF(P303=8,N305,
IF(AND(P297&gt;0,P297&lt;=8),E317,
IF(AND(P305&gt;0,P305&lt;=8),E324,E297))))),0)</f>
        <v>0</v>
      </c>
      <c r="X298" s="217">
        <f>IF(P293&lt;=9,
IF(P295&lt;9,0,
IF(P301=9,M305,
IF(P303=9,N305,
IF(AND(P297&gt;0,P297&lt;=9),E317,
IF(AND(P305&gt;0,P305&lt;=9),E324,E297))))),0)</f>
        <v>0</v>
      </c>
      <c r="Y298" s="217">
        <f>IF(P293&lt;=10,
IF(P295&lt;10,0,
IF(P301=10,M305,
IF(P303=10,N305,
IF(AND(P297&gt;0,P297&lt;=10),E317,
IF(AND(P305&gt;0,P305&lt;=10),E324,E297))))),0)</f>
        <v>0</v>
      </c>
      <c r="Z298" s="217">
        <f>IF(P293&lt;=11,
IF(P295&lt;11,0,
IF(P301=11,M305,
IF(P303=11,N305,
IF(AND(P297&gt;0,P297&lt;=11),E317,
IF(AND(P305&gt;0,P305&lt;=11),E324,E297))))),0)</f>
        <v>0</v>
      </c>
      <c r="AA298" s="217">
        <f>IF(P293&lt;=12,
IF(P295&lt;12,0,
IF(P301=12,M305,
IF(P303=12,N305,
IF(AND(P297&gt;0,P297&lt;=12),E317,
IF(AND(P305&gt;0,P305&lt;=12),E324,E297))))),0)</f>
        <v>0</v>
      </c>
      <c r="AB298" s="217">
        <f>IF(P293&lt;=13,
IF(P295&lt;13,0,
IF(P301=13,M305,
IF(P303=13,N305,
IF(AND(P297&gt;0,P297&lt;=13),E317,
IF(AND(P305&gt;0,P305&lt;=13),E324,E297))))),0)</f>
        <v>0</v>
      </c>
      <c r="AC298" s="217">
        <f>IF(P293&lt;=14,
IF(P295&lt;14,0,
IF(P301=14,M305,
IF(P303=14,N305,
IF(AND(P297&gt;0,P297&lt;=14),E317,
IF(AND(P305&gt;0,P305&lt;=14),E324,E297))))),0)</f>
        <v>0</v>
      </c>
      <c r="AD298" s="217">
        <f>IF(P293&lt;=15,
IF(P295&lt;15,0,
IF(P301=15,M305,
IF(P303=15,N305,
IF(AND(P297&gt;0,P297&lt;=15),E317,
IF(AND(P305&gt;0,P305&lt;=15),E324,E297))))),0)</f>
        <v>0</v>
      </c>
      <c r="AE298" s="216">
        <f>SUM(S298:AD298)</f>
        <v>0</v>
      </c>
    </row>
    <row r="299" spans="2:31" ht="24" customHeight="1" thickBot="1">
      <c r="B299" s="393"/>
      <c r="C299" s="412"/>
      <c r="D299" s="171" t="s">
        <v>171</v>
      </c>
      <c r="E299" s="130">
        <v>24</v>
      </c>
      <c r="F299" s="368" t="s">
        <v>172</v>
      </c>
      <c r="G299" s="368"/>
      <c r="H299" s="384"/>
      <c r="I299" s="384"/>
      <c r="J299" s="384"/>
      <c r="K299" s="385"/>
      <c r="L299" s="152"/>
      <c r="M299" s="203" t="s">
        <v>315</v>
      </c>
      <c r="N299" s="197" t="s">
        <v>316</v>
      </c>
      <c r="P299" s="1">
        <f>IF(AND(E310&gt;=4,E310&lt;=12),E310,IF(AND(E310&gt;=1,E310&lt;=3),E310+12,0))</f>
        <v>0</v>
      </c>
      <c r="R299" s="215" t="s">
        <v>334</v>
      </c>
      <c r="S299" s="217">
        <f>IF(P293=4,IF(P301=4,M307,IF(P303=4,N307,IF(P297=4,H318,IF(P299=4,H309,H298)))),0)</f>
        <v>0</v>
      </c>
      <c r="T299" s="217">
        <f>IF(P293&lt;=5,
IF(P295&lt;5,0,
IF(P301=5,M307,
IF(P303=5,N307,
IF(AND(P297&gt;0,P297&lt;=5),H318,
IF(AND(P299&gt;0,P299&lt;=5),H309,H298))))),0)</f>
        <v>0</v>
      </c>
      <c r="U299" s="217">
        <f>IF(P293&lt;=6,
IF(P295&lt;6,0,
IF(P301=6,M307,
IF(P303=6,N307,
IF(AND(P297&gt;0,P297&lt;=6),H318,
IF(AND(P299&gt;0,P299&lt;=6),H309,H298))))),0)</f>
        <v>0</v>
      </c>
      <c r="V299" s="217">
        <f>IF(P293&lt;=7,
IF(P295&lt;7,0,
IF(P301=7,M307,
IF(P303=7,N307,
IF(AND(P297&gt;0,P297&lt;=7),H318,
IF(AND(P299&gt;0,P299&lt;=7),H309,H298))))),0)</f>
        <v>0</v>
      </c>
      <c r="W299" s="217">
        <f>IF(P293&lt;=8,
IF(P295&lt;8,0,
IF(P301=8,M307,
IF(P303=8,N307,
IF(AND(P297&gt;0,P297&lt;=8),H318,
IF(AND(P299&gt;0,P299&lt;=8),H309,H298))))),0)</f>
        <v>0</v>
      </c>
      <c r="X299" s="217">
        <f>IF(P293&lt;=9,
IF(P295&lt;9,0,
IF(P301=9,M307,
IF(P303=9,N307,
IF(AND(P297&gt;0,P297&lt;=9),H318,
IF(AND(P299&gt;0,P299&lt;=9),H309,H298))))),0)</f>
        <v>0</v>
      </c>
      <c r="Y299" s="217">
        <f>IF(P293&lt;=10,
IF(P295&lt;10,0,
IF(P301=10,M307,
IF(P303=10,N307,
IF(AND(P297&gt;0,P297&lt;=10),H318,
IF(AND(P299&gt;0,P299&lt;=10),H309,H298))))),0)</f>
        <v>0</v>
      </c>
      <c r="Z299" s="217">
        <f>IF(P293&lt;=11,
IF(P295&lt;11,0,
IF(P301=11,M307,
IF(P303=11,N307,
IF(AND(P297&gt;0,P297&lt;=11),H318,
IF(AND(P299&gt;0,P299&lt;=11),H309,H298))))),0)</f>
        <v>0</v>
      </c>
      <c r="AA299" s="217">
        <f>IF(P293&lt;=12,
IF(P295&lt;12,0,
IF(P301=12,M307,
IF(P303=12,N307,
IF(AND(P297&gt;0,P297&lt;=12),H318,
IF(AND(P299&gt;0,P299&lt;=12),H309,H298))))),0)</f>
        <v>0</v>
      </c>
      <c r="AB299" s="217">
        <f>IF(P293&lt;=13,
IF(P295&lt;13,0,
IF(P301=13,M307,
IF(P303=13,N307,
IF(AND(P297&gt;0,P297&lt;=13),H318,
IF(AND(P299&gt;0,P299&lt;=13),H309,H298))))),0)</f>
        <v>0</v>
      </c>
      <c r="AC299" s="217">
        <f>IF(P293&lt;=14,
IF(P295&lt;14,0,
IF(P301=14,M307,
IF(P303=14,N307,
IF(AND(P297&gt;0,P297&lt;=14),H318,
IF(AND(P299&gt;0,P299&lt;=14),H309,H298))))),0)</f>
        <v>0</v>
      </c>
      <c r="AD299" s="217">
        <f>IF(P293&lt;=15,
IF(P295&lt;15,0,
IF(P301=15,M307,
IF(P303=15,N307,
IF(AND(P297&gt;0,P297&lt;=15),H318,
IF(AND(P299&gt;0,P299&lt;=15),H309,H298))))),0)</f>
        <v>0</v>
      </c>
      <c r="AE299" s="216">
        <f t="shared" ref="AE299:AE301" si="135">SUM(S299:AD299)</f>
        <v>0</v>
      </c>
    </row>
    <row r="300" spans="2:31" ht="19.5" customHeight="1">
      <c r="B300" s="393"/>
      <c r="C300" s="412"/>
      <c r="D300" s="340" t="s">
        <v>317</v>
      </c>
      <c r="E300" s="341"/>
      <c r="F300" s="341"/>
      <c r="G300" s="341"/>
      <c r="H300" s="341"/>
      <c r="I300" s="341"/>
      <c r="J300" s="341"/>
      <c r="K300" s="342"/>
      <c r="L300" s="152"/>
      <c r="M300" s="156" t="s">
        <v>166</v>
      </c>
      <c r="N300" s="198" t="s">
        <v>166</v>
      </c>
      <c r="P300" s="1" t="s">
        <v>178</v>
      </c>
      <c r="R300" s="147" t="s">
        <v>336</v>
      </c>
      <c r="S300" s="217">
        <f>IF(P293=4,IF(P301=4,M309,IF(P303=4,N309,IF(P297=4,E320,E302))),0)</f>
        <v>0</v>
      </c>
      <c r="T300" s="217">
        <f>IF(P293&lt;=5,
IF(P295&lt;5,0,
IF(P301=5,M309,
IF(P303=5,N309,
IF(AND(P297&gt;0,P297&lt;=5),E320,
IF(AND(P305&gt;0,P305&lt;=5),E325,E302))))),0)</f>
        <v>0</v>
      </c>
      <c r="U300" s="217">
        <f>IF(P293&lt;=6,
IF(P295&lt;6,0,
IF(P301=6,M309,
IF(P303=6,N309,
IF(AND(P297&gt;0,P297&lt;=6),E320,
IF(AND(P305&gt;0,P305&lt;=6),E325,E302))))),0)</f>
        <v>0</v>
      </c>
      <c r="V300" s="217">
        <f>IF(P293&lt;=7,
IF(P295&lt;7,0,
IF(P301=7,M309,
IF(P303=7,N309,
IF(AND(P297&gt;0,P297&lt;=7),E320,
IF(AND(P305&gt;0,P305&lt;=7),E325,E302))))),0)</f>
        <v>0</v>
      </c>
      <c r="W300" s="217">
        <f>IF(P293&lt;=8,
IF(P295&lt;8,0,
IF(P301=8,M309,
IF(P303=8,N309,
IF(AND(P297&gt;0,P297&lt;=8),E320,
IF(AND(P305&gt;0,P305&lt;=8),E325,E302))))),0)</f>
        <v>0</v>
      </c>
      <c r="X300" s="217">
        <f>IF(P293&lt;=9,
IF(P295&lt;9,0,
IF(P301=9,M309,
IF(P303=9,N309,
IF(AND(P297&gt;0,P297&lt;=9),E320,
IF(AND(P305&gt;0,P305&lt;=9),E325,E302))))),0)</f>
        <v>0</v>
      </c>
      <c r="Y300" s="217">
        <f>IF(P293&lt;=10,
IF(P295&lt;10,0,
IF(P301=10,M309,
IF(P303=10,N309,
IF(AND(P297&gt;0,P297&lt;=10),E320,
IF(AND(P305&gt;0,P305&lt;=10),E325,E302))))),0)</f>
        <v>0</v>
      </c>
      <c r="Z300" s="217">
        <f>IF(P293&lt;=11,
IF(P295&lt;11,0,
IF(P301=11,M309,
IF(P303=11,N309,
IF(AND(P297&gt;0,P297&lt;=11),E320,
IF(AND(P305&gt;0,P305&lt;=11),E325,E302))))),0)</f>
        <v>0</v>
      </c>
      <c r="AA300" s="217">
        <f>IF(P293&lt;=12,
IF(P295&lt;12,0,
IF(P301=12,M309,
IF(P303=12,N309,
IF(AND(P297&gt;0,P297&lt;=12),E320,
IF(AND(P305&gt;0,P305&lt;=12),E325,E302))))),0)</f>
        <v>0</v>
      </c>
      <c r="AB300" s="217">
        <f>IF(P293&lt;=13,
IF(P295&lt;13,0,
IF(P301=13,M309,
IF(P303=13,N309,
IF(AND(P297&gt;0,P297&lt;=13),E320,
IF(AND(P305&gt;0,P305&lt;=13),E325,E302))))),0)</f>
        <v>0</v>
      </c>
      <c r="AC300" s="217">
        <f>IF(P293&lt;=14,
IF(P295&lt;14,0,
IF(P301=14,M309,
IF(P303=14,N309,
IF(AND(P297&gt;0,P297&lt;=14),E320,
IF(AND(P305&gt;0,P305&lt;=14),E325,E302))))),0)</f>
        <v>0</v>
      </c>
      <c r="AD300" s="217">
        <f>IF(P293&lt;=15,
IF(P295&lt;15,0,
IF(P301=15,M309,
IF(P303=15,N309,
IF(AND(P297&gt;0,P297&lt;=15),E320,
IF(AND(P305&gt;0,P305&lt;=15),E325,E302))))),0)</f>
        <v>0</v>
      </c>
      <c r="AE300" s="216">
        <f t="shared" si="135"/>
        <v>0</v>
      </c>
    </row>
    <row r="301" spans="2:31" ht="19.5" customHeight="1" thickBot="1">
      <c r="B301" s="393"/>
      <c r="C301" s="412"/>
      <c r="D301" s="343"/>
      <c r="E301" s="344"/>
      <c r="F301" s="344"/>
      <c r="G301" s="344"/>
      <c r="H301" s="344"/>
      <c r="I301" s="344"/>
      <c r="J301" s="344"/>
      <c r="K301" s="345"/>
      <c r="L301" s="152"/>
      <c r="M301" s="131"/>
      <c r="N301" s="199"/>
      <c r="P301" s="1">
        <f>IF(AND(M301&gt;=4,M301&lt;=12),M301,IF(AND(M301&gt;=1,M301&lt;=3),M301+12,0))</f>
        <v>0</v>
      </c>
      <c r="R301" s="147" t="s">
        <v>337</v>
      </c>
      <c r="S301" s="217">
        <f>SUM(S297:S299)-S300</f>
        <v>0</v>
      </c>
      <c r="T301" s="217">
        <f>SUM(T297:T299)-T300</f>
        <v>0</v>
      </c>
      <c r="U301" s="217">
        <f t="shared" ref="U301" si="136">SUM(U297:U299)-U300</f>
        <v>0</v>
      </c>
      <c r="V301" s="217">
        <f t="shared" ref="V301" si="137">SUM(V297:V299)-V300</f>
        <v>0</v>
      </c>
      <c r="W301" s="217">
        <f t="shared" ref="W301" si="138">SUM(W297:W299)-W300</f>
        <v>0</v>
      </c>
      <c r="X301" s="217">
        <f t="shared" ref="X301" si="139">SUM(X297:X299)-X300</f>
        <v>0</v>
      </c>
      <c r="Y301" s="217">
        <f t="shared" ref="Y301" si="140">SUM(Y297:Y299)-Y300</f>
        <v>0</v>
      </c>
      <c r="Z301" s="217">
        <f t="shared" ref="Z301" si="141">SUM(Z297:Z299)-Z300</f>
        <v>0</v>
      </c>
      <c r="AA301" s="217">
        <f t="shared" ref="AA301" si="142">SUM(AA297:AA299)-AA300</f>
        <v>0</v>
      </c>
      <c r="AB301" s="217">
        <f t="shared" ref="AB301" si="143">SUM(AB297:AB299)-AB300</f>
        <v>0</v>
      </c>
      <c r="AC301" s="217">
        <f t="shared" ref="AC301" si="144">SUM(AC297:AC299)-AC300</f>
        <v>0</v>
      </c>
      <c r="AD301" s="217">
        <f t="shared" ref="AD301" si="145">SUM(AD297:AD299)-AD300</f>
        <v>0</v>
      </c>
      <c r="AE301" s="216">
        <f t="shared" si="135"/>
        <v>0</v>
      </c>
    </row>
    <row r="302" spans="2:31" ht="24" customHeight="1" thickBot="1">
      <c r="B302" s="393"/>
      <c r="C302" s="413"/>
      <c r="D302" s="188" t="s">
        <v>33</v>
      </c>
      <c r="E302" s="134"/>
      <c r="F302" s="346" t="s">
        <v>82</v>
      </c>
      <c r="G302" s="346"/>
      <c r="H302" s="346"/>
      <c r="I302" s="346"/>
      <c r="J302" s="346"/>
      <c r="K302" s="347"/>
      <c r="L302" s="152"/>
      <c r="M302" s="157" t="s">
        <v>167</v>
      </c>
      <c r="N302" s="173" t="s">
        <v>167</v>
      </c>
      <c r="P302" s="1" t="s">
        <v>179</v>
      </c>
      <c r="R302" s="147" t="s">
        <v>338</v>
      </c>
      <c r="S302" s="217">
        <f>IF(P291=1,IF(AND(P297&gt;0,P297&lt;=4),IF(S301&gt;=63000,63000,S301),IF(S301&gt;=82000,82000,S301)),IF(S301&gt;=63000,63000,S301))</f>
        <v>0</v>
      </c>
      <c r="T302" s="217">
        <f>IF(P291=1,IF(AND(P297&gt;0,P297&lt;=5),IF(T301&gt;=63000,63000,T301),IF(T301&gt;=82000,82000,T301)),IF(T301&gt;=63000,63000,T301))</f>
        <v>0</v>
      </c>
      <c r="U302" s="217">
        <f>IF(P291=1,IF(AND(P297&gt;0,P297&lt;=6),IF(U301&gt;=63000,63000,U301),IF(U301&gt;=82000,82000,U301)),IF(U301&gt;=63000,63000,U301))</f>
        <v>0</v>
      </c>
      <c r="V302" s="217">
        <f>IF(P291=1,IF(AND(P297&gt;0,P297&lt;=7),IF(V301&gt;=63000,63000,V301),IF(V301&gt;=82000,82000,V301)),IF(V301&gt;=63000,63000,V301))</f>
        <v>0</v>
      </c>
      <c r="W302" s="217">
        <f>IF(P291=1,IF(AND(P297&gt;0,P297&lt;=8),IF(W301&gt;=63000,63000,W301),IF(W301&gt;=82000,82000,W301)),IF(W301&gt;=63000,63000,W301))</f>
        <v>0</v>
      </c>
      <c r="X302" s="217">
        <f>IF(P291=1,IF(AND(P297&gt;0,P297&lt;=9),IF(X301&gt;=63000,63000,X301),IF(X301&gt;=82000,82000,X301)),IF(X301&gt;=63000,63000,X301))</f>
        <v>0</v>
      </c>
      <c r="Y302" s="217">
        <f>IF(P291=1,IF(AND(P297&gt;0,P297&lt;=10),IF(Y301&gt;=63000,63000,Y301),IF(Y301&gt;=82000,82000,Y301)),IF(Y301&gt;=63000,63000,Y301))</f>
        <v>0</v>
      </c>
      <c r="Z302" s="217">
        <f>IF(P291=1,IF(AND(P297&gt;0,P297&lt;=11),IF(Z301&gt;=63000,63000,Z301),IF(Z301&gt;=82000,82000,Z301)),IF(Z301&gt;=63000,63000,Z301))</f>
        <v>0</v>
      </c>
      <c r="AA302" s="217">
        <f>IF(P291=1,IF(AND(P297&gt;0,P297&lt;=12),IF(AA301&gt;=63000,63000,AA301),IF(AA301&gt;=82000,82000,AA301)),IF(AA301&gt;=63000,63000,AA301))</f>
        <v>0</v>
      </c>
      <c r="AB302" s="217">
        <f>IF(P291=1,IF(AND(P297&gt;0,P297&lt;=13),IF(AB301&gt;=63000,63000,AB301),IF(AB301&gt;=82000,82000,AB301)),IF(AB301&gt;=63000,63000,AB301))</f>
        <v>0</v>
      </c>
      <c r="AC302" s="217">
        <f>IF(P291=1,IF(AND(P297&gt;0,P297&lt;=14),IF(AC301&gt;=63000,63000,AC301),IF(AC301&gt;=82000,82000,AC301)),IF(AC301&gt;=63000,63000,AC301))</f>
        <v>0</v>
      </c>
      <c r="AD302" s="217">
        <f>IF(P291=1,IF(AND(P297&gt;0,P297&lt;=15),IF(AD301&gt;=63000,63000,AD301),IF(AD301&gt;=82000,82000,AD301)),IF(AD301&gt;=63000,63000,AD301))</f>
        <v>0</v>
      </c>
      <c r="AE302" s="216"/>
    </row>
    <row r="303" spans="2:31" ht="19.5" customHeight="1">
      <c r="B303" s="393"/>
      <c r="C303" s="175"/>
      <c r="D303" s="176"/>
      <c r="E303" s="207"/>
      <c r="F303" s="177"/>
      <c r="G303" s="177"/>
      <c r="H303" s="177"/>
      <c r="I303" s="177"/>
      <c r="J303" s="177"/>
      <c r="K303" s="177"/>
      <c r="L303" s="152"/>
      <c r="M303" s="133"/>
      <c r="N303" s="200"/>
      <c r="P303" s="1">
        <f>IF(AND(N301&gt;=4,N301&lt;=12),N301,IF(AND(N301&gt;=1,N301&lt;=3),N301+12,0))</f>
        <v>0</v>
      </c>
      <c r="R303" s="147" t="s">
        <v>339</v>
      </c>
      <c r="S303" s="217">
        <f>ROUNDDOWN(S302*3/4,0)</f>
        <v>0</v>
      </c>
      <c r="T303" s="216">
        <f t="shared" ref="T303" si="146">ROUNDDOWN(T302*3/4,0)</f>
        <v>0</v>
      </c>
      <c r="U303" s="216">
        <f t="shared" ref="U303" si="147">ROUNDDOWN(U302*3/4,0)</f>
        <v>0</v>
      </c>
      <c r="V303" s="216">
        <f t="shared" ref="V303" si="148">ROUNDDOWN(V302*3/4,0)</f>
        <v>0</v>
      </c>
      <c r="W303" s="216">
        <f t="shared" ref="W303" si="149">ROUNDDOWN(W302*3/4,0)</f>
        <v>0</v>
      </c>
      <c r="X303" s="216">
        <f t="shared" ref="X303" si="150">ROUNDDOWN(X302*3/4,0)</f>
        <v>0</v>
      </c>
      <c r="Y303" s="216">
        <f t="shared" ref="Y303" si="151">ROUNDDOWN(Y302*3/4,0)</f>
        <v>0</v>
      </c>
      <c r="Z303" s="216">
        <f t="shared" ref="Z303" si="152">ROUNDDOWN(Z302*3/4,0)</f>
        <v>0</v>
      </c>
      <c r="AA303" s="216">
        <f t="shared" ref="AA303" si="153">ROUNDDOWN(AA302*3/4,0)</f>
        <v>0</v>
      </c>
      <c r="AB303" s="216">
        <f t="shared" ref="AB303" si="154">ROUNDDOWN(AB302*3/4,0)</f>
        <v>0</v>
      </c>
      <c r="AC303" s="216">
        <f t="shared" ref="AC303" si="155">ROUNDDOWN(AC302*3/4,0)</f>
        <v>0</v>
      </c>
      <c r="AD303" s="216">
        <f t="shared" ref="AD303" si="156">ROUNDDOWN(AD302*3/4,0)</f>
        <v>0</v>
      </c>
      <c r="AE303" s="216">
        <f>ROUNDDOWN(SUM(S303:AD303),-2)</f>
        <v>0</v>
      </c>
    </row>
    <row r="304" spans="2:31" ht="19.5" customHeight="1">
      <c r="B304" s="393"/>
      <c r="C304" s="348" t="s">
        <v>353</v>
      </c>
      <c r="D304" s="348"/>
      <c r="E304" s="348"/>
      <c r="F304" s="348"/>
      <c r="G304" s="348"/>
      <c r="H304" s="348"/>
      <c r="I304" s="348"/>
      <c r="J304" s="348"/>
      <c r="K304" s="349"/>
      <c r="L304" s="152"/>
      <c r="M304" s="157" t="s">
        <v>168</v>
      </c>
      <c r="N304" s="173" t="s">
        <v>168</v>
      </c>
      <c r="P304" s="1" t="s">
        <v>347</v>
      </c>
    </row>
    <row r="305" spans="2:18" ht="19.5" customHeight="1">
      <c r="B305" s="393"/>
      <c r="C305" s="350"/>
      <c r="D305" s="350"/>
      <c r="E305" s="350"/>
      <c r="F305" s="350"/>
      <c r="G305" s="350"/>
      <c r="H305" s="350"/>
      <c r="I305" s="350"/>
      <c r="J305" s="350"/>
      <c r="K305" s="351"/>
      <c r="L305" s="152"/>
      <c r="M305" s="133"/>
      <c r="N305" s="200"/>
      <c r="P305" s="1">
        <f>IF(AND(E322&gt;=4,E322&lt;=12),E322,IF(AND(E322&gt;=1,E322&lt;=3),E322+12,0))</f>
        <v>0</v>
      </c>
    </row>
    <row r="306" spans="2:18" ht="19.5" customHeight="1">
      <c r="B306" s="393"/>
      <c r="C306" s="350"/>
      <c r="D306" s="350"/>
      <c r="E306" s="350"/>
      <c r="F306" s="350"/>
      <c r="G306" s="350"/>
      <c r="H306" s="350"/>
      <c r="I306" s="350"/>
      <c r="J306" s="350"/>
      <c r="K306" s="351"/>
      <c r="L306" s="152"/>
      <c r="M306" s="172" t="s">
        <v>314</v>
      </c>
      <c r="N306" s="201" t="s">
        <v>314</v>
      </c>
      <c r="R306" s="178"/>
    </row>
    <row r="307" spans="2:18" ht="19.5" customHeight="1" thickBot="1">
      <c r="B307" s="393"/>
      <c r="C307" s="350"/>
      <c r="D307" s="350"/>
      <c r="E307" s="350"/>
      <c r="F307" s="350"/>
      <c r="G307" s="350"/>
      <c r="H307" s="350"/>
      <c r="I307" s="350"/>
      <c r="J307" s="350"/>
      <c r="K307" s="351"/>
      <c r="L307" s="152"/>
      <c r="M307" s="133"/>
      <c r="N307" s="200"/>
    </row>
    <row r="308" spans="2:18" ht="18" customHeight="1" thickBot="1">
      <c r="B308" s="393"/>
      <c r="C308" s="352" t="s">
        <v>318</v>
      </c>
      <c r="D308" s="355" t="s">
        <v>327</v>
      </c>
      <c r="E308" s="356"/>
      <c r="F308" s="356"/>
      <c r="G308" s="356"/>
      <c r="H308" s="356"/>
      <c r="I308" s="356"/>
      <c r="J308" s="356"/>
      <c r="K308" s="357"/>
      <c r="L308" s="152"/>
      <c r="M308" s="157" t="s">
        <v>169</v>
      </c>
      <c r="N308" s="173" t="s">
        <v>169</v>
      </c>
    </row>
    <row r="309" spans="2:18" ht="15" customHeight="1" thickBot="1">
      <c r="B309" s="393"/>
      <c r="C309" s="353"/>
      <c r="D309" s="196" t="s">
        <v>324</v>
      </c>
      <c r="E309" s="182"/>
      <c r="F309" s="358" t="s">
        <v>82</v>
      </c>
      <c r="G309" s="358"/>
      <c r="H309" s="359">
        <f>IF(E309="",0,IF(E311="",ROUNDDOWN(E309/24,0),ROUNDDOWN(E309/E311,0)))</f>
        <v>0</v>
      </c>
      <c r="I309" s="360"/>
      <c r="J309" s="360"/>
      <c r="K309" s="361"/>
      <c r="L309" s="152"/>
      <c r="M309" s="135"/>
      <c r="N309" s="202"/>
    </row>
    <row r="310" spans="2:18" ht="15" customHeight="1" thickBot="1">
      <c r="B310" s="393"/>
      <c r="C310" s="353"/>
      <c r="D310" s="214" t="s">
        <v>346</v>
      </c>
      <c r="E310" s="130"/>
      <c r="F310" s="368" t="s">
        <v>9</v>
      </c>
      <c r="G310" s="368"/>
      <c r="H310" s="362"/>
      <c r="I310" s="363"/>
      <c r="J310" s="363"/>
      <c r="K310" s="364"/>
      <c r="L310" s="152"/>
      <c r="M310" s="180"/>
      <c r="N310" s="205"/>
    </row>
    <row r="311" spans="2:18" ht="15" customHeight="1" thickBot="1">
      <c r="B311" s="393"/>
      <c r="C311" s="353"/>
      <c r="D311" s="195" t="s">
        <v>171</v>
      </c>
      <c r="E311" s="129">
        <v>24</v>
      </c>
      <c r="F311" s="221" t="s">
        <v>172</v>
      </c>
      <c r="G311" s="221"/>
      <c r="H311" s="365"/>
      <c r="I311" s="366"/>
      <c r="J311" s="366"/>
      <c r="K311" s="367"/>
      <c r="L311" s="152"/>
      <c r="M311" s="369" t="s">
        <v>349</v>
      </c>
      <c r="N311" s="370"/>
    </row>
    <row r="312" spans="2:18" ht="18" customHeight="1" thickBot="1">
      <c r="B312" s="393"/>
      <c r="C312" s="353"/>
      <c r="D312" s="355" t="s">
        <v>405</v>
      </c>
      <c r="E312" s="356"/>
      <c r="F312" s="356"/>
      <c r="G312" s="356"/>
      <c r="H312" s="356"/>
      <c r="I312" s="356"/>
      <c r="J312" s="356"/>
      <c r="K312" s="357"/>
      <c r="L312" s="152"/>
      <c r="M312" s="371"/>
      <c r="N312" s="372"/>
    </row>
    <row r="313" spans="2:18" ht="15" customHeight="1">
      <c r="B313" s="393"/>
      <c r="C313" s="353"/>
      <c r="D313" s="139" t="s">
        <v>319</v>
      </c>
      <c r="E313" s="143" t="s">
        <v>159</v>
      </c>
      <c r="F313" s="339"/>
      <c r="G313" s="192" t="s">
        <v>8</v>
      </c>
      <c r="H313" s="191"/>
      <c r="I313" s="192" t="s">
        <v>9</v>
      </c>
      <c r="J313" s="191"/>
      <c r="K313" s="193" t="s">
        <v>102</v>
      </c>
      <c r="L313" s="152"/>
      <c r="M313" s="373"/>
      <c r="N313" s="374"/>
    </row>
    <row r="314" spans="2:18" ht="15" customHeight="1">
      <c r="B314" s="393"/>
      <c r="C314" s="353"/>
      <c r="D314" s="142" t="s">
        <v>161</v>
      </c>
      <c r="E314" s="379"/>
      <c r="F314" s="379"/>
      <c r="G314" s="379"/>
      <c r="H314" s="379"/>
      <c r="I314" s="379"/>
      <c r="J314" s="379"/>
      <c r="K314" s="380"/>
      <c r="L314" s="152"/>
      <c r="M314" s="375"/>
      <c r="N314" s="376"/>
    </row>
    <row r="315" spans="2:18" ht="15" customHeight="1">
      <c r="B315" s="393"/>
      <c r="C315" s="353"/>
      <c r="D315" s="189" t="s">
        <v>309</v>
      </c>
      <c r="E315" s="381"/>
      <c r="F315" s="381"/>
      <c r="G315" s="381"/>
      <c r="H315" s="381"/>
      <c r="I315" s="381"/>
      <c r="J315" s="381"/>
      <c r="K315" s="382"/>
      <c r="L315" s="152"/>
      <c r="M315" s="375"/>
      <c r="N315" s="376"/>
    </row>
    <row r="316" spans="2:18" ht="15" customHeight="1">
      <c r="B316" s="393"/>
      <c r="C316" s="353"/>
      <c r="D316" s="140" t="s">
        <v>156</v>
      </c>
      <c r="E316" s="137"/>
      <c r="F316" s="368" t="s">
        <v>82</v>
      </c>
      <c r="G316" s="368"/>
      <c r="H316" s="368"/>
      <c r="I316" s="368"/>
      <c r="J316" s="368"/>
      <c r="K316" s="383"/>
      <c r="L316" s="152"/>
      <c r="M316" s="375"/>
      <c r="N316" s="376"/>
    </row>
    <row r="317" spans="2:18" ht="15" customHeight="1" thickBot="1">
      <c r="B317" s="393"/>
      <c r="C317" s="353"/>
      <c r="D317" s="140" t="s">
        <v>157</v>
      </c>
      <c r="E317" s="137"/>
      <c r="F317" s="368" t="s">
        <v>82</v>
      </c>
      <c r="G317" s="368"/>
      <c r="H317" s="368"/>
      <c r="I317" s="368"/>
      <c r="J317" s="368"/>
      <c r="K317" s="383"/>
      <c r="L317" s="152"/>
      <c r="M317" s="377"/>
      <c r="N317" s="378"/>
    </row>
    <row r="318" spans="2:18" ht="15" customHeight="1">
      <c r="B318" s="393"/>
      <c r="C318" s="353"/>
      <c r="D318" s="140" t="s">
        <v>158</v>
      </c>
      <c r="E318" s="182"/>
      <c r="F318" s="368" t="s">
        <v>82</v>
      </c>
      <c r="G318" s="368"/>
      <c r="H318" s="384">
        <f>IF(E318="",0,IF(E319="",ROUNDDOWN(E318/24,0),ROUNDDOWN(E318/E319,0)))</f>
        <v>0</v>
      </c>
      <c r="I318" s="384"/>
      <c r="J318" s="384"/>
      <c r="K318" s="385"/>
      <c r="L318" s="152"/>
      <c r="M318" s="208"/>
      <c r="N318" s="209"/>
    </row>
    <row r="319" spans="2:18" ht="15" customHeight="1">
      <c r="B319" s="393"/>
      <c r="C319" s="353"/>
      <c r="D319" s="140" t="s">
        <v>171</v>
      </c>
      <c r="E319" s="130">
        <v>24</v>
      </c>
      <c r="F319" s="368" t="s">
        <v>172</v>
      </c>
      <c r="G319" s="368"/>
      <c r="H319" s="384"/>
      <c r="I319" s="384"/>
      <c r="J319" s="384"/>
      <c r="K319" s="385"/>
      <c r="L319" s="152"/>
      <c r="M319" s="179"/>
      <c r="N319" s="206"/>
    </row>
    <row r="320" spans="2:18" ht="15" customHeight="1" thickBot="1">
      <c r="B320" s="393"/>
      <c r="C320" s="353"/>
      <c r="D320" s="190" t="s">
        <v>33</v>
      </c>
      <c r="E320" s="138"/>
      <c r="F320" s="386" t="s">
        <v>82</v>
      </c>
      <c r="G320" s="386"/>
      <c r="H320" s="386"/>
      <c r="I320" s="386"/>
      <c r="J320" s="386"/>
      <c r="K320" s="387"/>
      <c r="L320" s="152"/>
      <c r="M320" s="179"/>
      <c r="N320" s="206"/>
    </row>
    <row r="321" spans="2:31" ht="51.75" customHeight="1" thickBot="1">
      <c r="B321" s="393"/>
      <c r="C321" s="353"/>
      <c r="D321" s="388" t="s">
        <v>406</v>
      </c>
      <c r="E321" s="356"/>
      <c r="F321" s="356"/>
      <c r="G321" s="356"/>
      <c r="H321" s="356"/>
      <c r="I321" s="356"/>
      <c r="J321" s="356"/>
      <c r="K321" s="357"/>
      <c r="L321" s="152"/>
      <c r="M321" s="210"/>
      <c r="N321" s="211"/>
    </row>
    <row r="322" spans="2:31" ht="15" customHeight="1">
      <c r="B322" s="393"/>
      <c r="C322" s="353"/>
      <c r="D322" s="194" t="s">
        <v>320</v>
      </c>
      <c r="E322" s="191"/>
      <c r="F322" s="358" t="s">
        <v>325</v>
      </c>
      <c r="G322" s="358"/>
      <c r="H322" s="358"/>
      <c r="I322" s="358"/>
      <c r="J322" s="358"/>
      <c r="K322" s="389"/>
      <c r="L322" s="152"/>
      <c r="M322" s="210"/>
      <c r="N322" s="211"/>
    </row>
    <row r="323" spans="2:31" ht="15" customHeight="1">
      <c r="B323" s="393"/>
      <c r="C323" s="353"/>
      <c r="D323" s="140" t="s">
        <v>321</v>
      </c>
      <c r="E323" s="137"/>
      <c r="F323" s="368" t="s">
        <v>82</v>
      </c>
      <c r="G323" s="368"/>
      <c r="H323" s="368"/>
      <c r="I323" s="368"/>
      <c r="J323" s="368"/>
      <c r="K323" s="383"/>
      <c r="L323" s="152"/>
      <c r="M323" s="210"/>
      <c r="N323" s="211"/>
    </row>
    <row r="324" spans="2:31" ht="15" customHeight="1">
      <c r="B324" s="393"/>
      <c r="C324" s="353"/>
      <c r="D324" s="140" t="s">
        <v>322</v>
      </c>
      <c r="E324" s="137"/>
      <c r="F324" s="368" t="s">
        <v>82</v>
      </c>
      <c r="G324" s="368"/>
      <c r="H324" s="368"/>
      <c r="I324" s="368"/>
      <c r="J324" s="368"/>
      <c r="K324" s="383"/>
      <c r="L324" s="152"/>
      <c r="M324" s="210"/>
      <c r="N324" s="211"/>
    </row>
    <row r="325" spans="2:31" ht="15" customHeight="1" thickBot="1">
      <c r="B325" s="394"/>
      <c r="C325" s="354"/>
      <c r="D325" s="190" t="s">
        <v>323</v>
      </c>
      <c r="E325" s="138"/>
      <c r="F325" s="386" t="s">
        <v>82</v>
      </c>
      <c r="G325" s="386"/>
      <c r="H325" s="386"/>
      <c r="I325" s="386"/>
      <c r="J325" s="386"/>
      <c r="K325" s="387"/>
      <c r="L325" s="160"/>
      <c r="M325" s="212"/>
      <c r="N325" s="213"/>
    </row>
    <row r="326" spans="2:31" ht="14.25" thickBot="1"/>
    <row r="327" spans="2:31" ht="21.75" customHeight="1" thickBot="1">
      <c r="B327" s="390" t="s">
        <v>291</v>
      </c>
      <c r="C327" s="391"/>
      <c r="D327" s="391"/>
      <c r="E327" s="391"/>
      <c r="F327" s="391"/>
      <c r="G327" s="391"/>
      <c r="H327" s="391"/>
      <c r="I327" s="391"/>
      <c r="J327" s="391"/>
      <c r="K327" s="391"/>
      <c r="L327" s="391"/>
      <c r="M327" s="391"/>
      <c r="N327" s="392"/>
      <c r="R327" s="218" t="s">
        <v>328</v>
      </c>
      <c r="S327" s="219" t="str">
        <f>IF($E328="","",$E328)</f>
        <v/>
      </c>
      <c r="T327" s="219"/>
    </row>
    <row r="328" spans="2:31" ht="20.25" thickBot="1">
      <c r="B328" s="393" t="s">
        <v>292</v>
      </c>
      <c r="C328" s="395" t="s">
        <v>152</v>
      </c>
      <c r="D328" s="396"/>
      <c r="E328" s="397"/>
      <c r="F328" s="397"/>
      <c r="G328" s="397"/>
      <c r="H328" s="397"/>
      <c r="I328" s="397"/>
      <c r="J328" s="397"/>
      <c r="K328" s="398"/>
      <c r="L328" s="152"/>
      <c r="M328" s="399" t="s">
        <v>404</v>
      </c>
      <c r="N328" s="400"/>
      <c r="R328" s="219" t="s">
        <v>342</v>
      </c>
      <c r="S328" s="219" t="str">
        <f>IF($E333="","",$E333&amp;"　　"&amp;$E334)</f>
        <v/>
      </c>
      <c r="T328" s="219"/>
    </row>
    <row r="329" spans="2:31" ht="18" customHeight="1">
      <c r="B329" s="393"/>
      <c r="C329" s="401" t="s">
        <v>154</v>
      </c>
      <c r="D329" s="402"/>
      <c r="E329" s="136"/>
      <c r="F329" s="130"/>
      <c r="G329" s="158" t="s">
        <v>8</v>
      </c>
      <c r="H329" s="130"/>
      <c r="I329" s="158" t="s">
        <v>9</v>
      </c>
      <c r="J329" s="130"/>
      <c r="K329" s="159" t="s">
        <v>102</v>
      </c>
      <c r="L329" s="152"/>
      <c r="M329" s="403" t="s">
        <v>445</v>
      </c>
      <c r="N329" s="404"/>
      <c r="P329" s="1" t="s">
        <v>173</v>
      </c>
      <c r="R329" s="219" t="s">
        <v>343</v>
      </c>
      <c r="S329" s="219" t="str">
        <f>IF($E353="","",$E353&amp;"　　"&amp;$E354)</f>
        <v/>
      </c>
      <c r="T329" s="219"/>
    </row>
    <row r="330" spans="2:31" ht="18" customHeight="1">
      <c r="B330" s="393"/>
      <c r="C330" s="401" t="s">
        <v>155</v>
      </c>
      <c r="D330" s="402"/>
      <c r="E330" s="136"/>
      <c r="F330" s="130"/>
      <c r="G330" s="158" t="s">
        <v>8</v>
      </c>
      <c r="H330" s="130"/>
      <c r="I330" s="158" t="s">
        <v>9</v>
      </c>
      <c r="J330" s="130"/>
      <c r="K330" s="159" t="s">
        <v>102</v>
      </c>
      <c r="L330" s="152"/>
      <c r="M330" s="405"/>
      <c r="N330" s="406"/>
      <c r="P330" s="1">
        <f>IF(M330="○",IF(M332="○",IF(M334="○",1,0),0),0)</f>
        <v>0</v>
      </c>
      <c r="R330" s="219" t="s">
        <v>329</v>
      </c>
      <c r="S330" s="219" t="str">
        <f>IF($E329="","",$E329&amp;$F329&amp;"年"&amp;$H329&amp;"月"&amp;$J329&amp;"日")</f>
        <v/>
      </c>
      <c r="T330" s="219"/>
    </row>
    <row r="331" spans="2:31" ht="18" customHeight="1" thickBot="1">
      <c r="B331" s="393"/>
      <c r="C331" s="407" t="s">
        <v>164</v>
      </c>
      <c r="D331" s="408"/>
      <c r="E331" s="128"/>
      <c r="F331" s="129"/>
      <c r="G331" s="153" t="s">
        <v>8</v>
      </c>
      <c r="H331" s="129"/>
      <c r="I331" s="153" t="s">
        <v>160</v>
      </c>
      <c r="J331" s="129"/>
      <c r="K331" s="154" t="s">
        <v>10</v>
      </c>
      <c r="L331" s="152"/>
      <c r="M331" s="409" t="s">
        <v>311</v>
      </c>
      <c r="N331" s="410"/>
      <c r="P331" s="1" t="s">
        <v>176</v>
      </c>
      <c r="R331" s="219" t="s">
        <v>330</v>
      </c>
      <c r="S331" s="219" t="str">
        <f>IF($E330="","",IF($E330="年度当初","令和5年4月1日",$E330&amp;$F330&amp;"年"&amp;$H330&amp;"月"&amp;$J330&amp;"日"))</f>
        <v/>
      </c>
      <c r="T331" s="219"/>
    </row>
    <row r="332" spans="2:31" ht="15" thickBot="1">
      <c r="B332" s="393"/>
      <c r="C332" s="170"/>
      <c r="D332" s="152"/>
      <c r="E332" s="155"/>
      <c r="F332" s="155"/>
      <c r="G332" s="155"/>
      <c r="H332" s="155"/>
      <c r="I332" s="155"/>
      <c r="J332" s="155"/>
      <c r="K332" s="155"/>
      <c r="L332" s="152"/>
      <c r="M332" s="405"/>
      <c r="N332" s="406"/>
      <c r="P332" s="1">
        <f>IF(E330="年度当初",4,IF(AND(H330&gt;=4,H330&lt;=12),H330,IF(AND(H330&gt;=1,H330&lt;=3),H330+12,0)))</f>
        <v>0</v>
      </c>
      <c r="R332" s="219" t="s">
        <v>331</v>
      </c>
      <c r="S332" s="219" t="str">
        <f>IF(E331="","",IF(E331="年度末","令和6年3月31日",E331&amp;F331&amp;"年"&amp;H331&amp;"月"&amp;J331&amp;"日"))</f>
        <v/>
      </c>
      <c r="T332" s="219"/>
    </row>
    <row r="333" spans="2:31" ht="19.5" customHeight="1">
      <c r="B333" s="393"/>
      <c r="C333" s="411" t="s">
        <v>313</v>
      </c>
      <c r="D333" s="184" t="s">
        <v>153</v>
      </c>
      <c r="E333" s="414"/>
      <c r="F333" s="414"/>
      <c r="G333" s="414"/>
      <c r="H333" s="414"/>
      <c r="I333" s="414"/>
      <c r="J333" s="414"/>
      <c r="K333" s="415"/>
      <c r="L333" s="152"/>
      <c r="M333" s="409" t="s">
        <v>312</v>
      </c>
      <c r="N333" s="410"/>
      <c r="P333" s="1" t="s">
        <v>177</v>
      </c>
      <c r="R333" s="219" t="s">
        <v>332</v>
      </c>
      <c r="S333" s="219" t="str">
        <f>IF($M352="","",M352)</f>
        <v/>
      </c>
      <c r="T333" s="219"/>
    </row>
    <row r="334" spans="2:31" ht="19.5" thickBot="1">
      <c r="B334" s="393"/>
      <c r="C334" s="412"/>
      <c r="D334" s="185" t="s">
        <v>308</v>
      </c>
      <c r="E334" s="416"/>
      <c r="F334" s="416"/>
      <c r="G334" s="416"/>
      <c r="H334" s="416"/>
      <c r="I334" s="416"/>
      <c r="J334" s="416"/>
      <c r="K334" s="417"/>
      <c r="L334" s="152"/>
      <c r="M334" s="418"/>
      <c r="N334" s="419"/>
      <c r="P334" s="1">
        <f>IF(E331="年度末",15,IF(AND(H331&gt;=4,H331&lt;=12),H331,IF(AND(H331&gt;=1,H331&lt;=3),H331+12,0)))</f>
        <v>0</v>
      </c>
      <c r="R334" s="219" t="s">
        <v>344</v>
      </c>
      <c r="S334" s="220" t="str">
        <f>"補助基準額上限："&amp;N335&amp;"円"</f>
        <v>補助基準額上限：63000円</v>
      </c>
      <c r="T334" s="219"/>
      <c r="V334" s="1" t="s">
        <v>345</v>
      </c>
      <c r="W334" s="1" t="str">
        <f>IF(P336=0,"","転居日："&amp;E352&amp;F352&amp;"年"&amp;H352&amp;"月"&amp;J352&amp;"日")</f>
        <v/>
      </c>
    </row>
    <row r="335" spans="2:31" ht="19.5">
      <c r="B335" s="393"/>
      <c r="C335" s="412"/>
      <c r="D335" s="186" t="s">
        <v>156</v>
      </c>
      <c r="E335" s="182"/>
      <c r="F335" s="358" t="s">
        <v>82</v>
      </c>
      <c r="G335" s="358"/>
      <c r="H335" s="358"/>
      <c r="I335" s="358"/>
      <c r="J335" s="358"/>
      <c r="K335" s="389"/>
      <c r="L335" s="152"/>
      <c r="M335" s="420" t="s">
        <v>296</v>
      </c>
      <c r="N335" s="422">
        <f>IF(P330=1,82000,63000)</f>
        <v>63000</v>
      </c>
      <c r="P335" s="1" t="s">
        <v>348</v>
      </c>
      <c r="R335" s="215"/>
      <c r="S335" s="215" t="s">
        <v>340</v>
      </c>
      <c r="T335" s="215" t="s">
        <v>17</v>
      </c>
      <c r="U335" s="215" t="s">
        <v>18</v>
      </c>
      <c r="V335" s="215" t="s">
        <v>19</v>
      </c>
      <c r="W335" s="215" t="s">
        <v>20</v>
      </c>
      <c r="X335" s="215" t="s">
        <v>21</v>
      </c>
      <c r="Y335" s="215" t="s">
        <v>22</v>
      </c>
      <c r="Z335" s="215" t="s">
        <v>23</v>
      </c>
      <c r="AA335" s="215" t="s">
        <v>24</v>
      </c>
      <c r="AB335" s="215" t="s">
        <v>25</v>
      </c>
      <c r="AC335" s="215" t="s">
        <v>26</v>
      </c>
      <c r="AD335" s="215" t="s">
        <v>27</v>
      </c>
      <c r="AE335" s="215" t="s">
        <v>341</v>
      </c>
    </row>
    <row r="336" spans="2:31" ht="20.25" thickBot="1">
      <c r="B336" s="393"/>
      <c r="C336" s="412"/>
      <c r="D336" s="187" t="s">
        <v>157</v>
      </c>
      <c r="E336" s="183"/>
      <c r="F336" s="424" t="s">
        <v>82</v>
      </c>
      <c r="G336" s="424"/>
      <c r="H336" s="424"/>
      <c r="I336" s="424"/>
      <c r="J336" s="424"/>
      <c r="K336" s="425"/>
      <c r="L336" s="152"/>
      <c r="M336" s="421"/>
      <c r="N336" s="423"/>
      <c r="P336" s="1">
        <f>IF(AND(H352&gt;=4,H352&lt;=12),H352,IF(AND(H352&gt;=1,H352&lt;=3),H352+12,0))</f>
        <v>0</v>
      </c>
      <c r="R336" s="215" t="s">
        <v>335</v>
      </c>
      <c r="S336" s="217">
        <f>IF(P332=4,IF(P340=4,M342,IF(P342=4,N342,IF(P336=4,E355,E335))),0)</f>
        <v>0</v>
      </c>
      <c r="T336" s="217">
        <f>IF(P332&lt;=5,
IF(P334&lt;5,0,
IF(P340=5,M342,
IF(P342=5,N342,
IF(AND(P336&gt;0,P336&lt;=5),E355,
IF(AND(P344&gt;0,P344&lt;=5),E362,E335))))),0)</f>
        <v>0</v>
      </c>
      <c r="U336" s="217">
        <f>IF(P332&lt;=6,
IF(P334&lt;6,0,
IF(P340=6,M342,
IF(P342=6,N342,
IF(AND(P336&gt;0,P336&lt;=6),E355,
IF(AND(P344&gt;0,P344&lt;=6),E362,E335))))),0)</f>
        <v>0</v>
      </c>
      <c r="V336" s="217">
        <f>IF(P332&lt;=7,
IF(P334&lt;7,0,
IF(P340=7,M342,
IF(P342=7,N342,
IF(AND(P336&gt;0,P336&lt;=7),E355,
IF(AND(P344&gt;0,P344&lt;=7),E362,E335))))),0)</f>
        <v>0</v>
      </c>
      <c r="W336" s="217">
        <f>IF(P332&lt;=8,
IF(P334&lt;8,0,
IF(P340=8,M342,
IF(P342=8,N342,
IF(AND(P336&gt;0,P336&lt;=8),E355,
IF(AND(P344&gt;0,P344&lt;=8),E362,E335))))),0)</f>
        <v>0</v>
      </c>
      <c r="X336" s="217">
        <f>IF(P332&lt;=9,
IF(P334&lt;9,0,
IF(P340=9,M342,
IF(P342=9,N342,
IF(AND(P336&gt;0,P336&lt;=9),E355,
IF(AND(P344&gt;0,P344&lt;=9),E362,E335))))),0)</f>
        <v>0</v>
      </c>
      <c r="Y336" s="217">
        <f>IF(P332&lt;=10,
IF(P334&lt;10,0,
IF(P340=10,M342,
IF(P342=10,N342,
IF(AND(P336&gt;0,P336&lt;=10),E355,
IF(AND(P344&gt;0,P344&lt;=10),E362,E335))))),0)</f>
        <v>0</v>
      </c>
      <c r="Z336" s="217">
        <f>IF(P332&lt;=11,
IF(P334&lt;11,0,
IF(P340=11,M342,
IF(P342=11,N342,
IF(AND(P336&gt;0,P336&lt;=11),E355,
IF(AND(P344&gt;0,P344&lt;=11),E362,E335))))),0)</f>
        <v>0</v>
      </c>
      <c r="AA336" s="217">
        <f>IF(P332&lt;=12,
IF(P334&lt;12,0,
IF(P340=12,M342,
IF(P342=12,N342,
IF(AND(P336&gt;0,P336&lt;=12),E355,
IF(AND(P344&gt;0,P344&lt;=12),E362,E335))))),0)</f>
        <v>0</v>
      </c>
      <c r="AB336" s="217">
        <f>IF(P332&lt;=13,
IF(P334&lt;13,0,
IF(P340=13,M342,
IF(P342=13,N342,
IF(AND(P336&gt;0,P336&lt;=13),E355,
IF(AND(P344&gt;0,P344&lt;=13),E362,E335))))),0)</f>
        <v>0</v>
      </c>
      <c r="AC336" s="217">
        <f>IF(P332&lt;=14,
IF(P334&lt;14,0,
IF(P340=14,M342,
IF(P342=14,N342,
IF(AND(P336&gt;0,P336&lt;=14),E355,
IF(AND(P344&gt;0,P344&lt;=14),E362,E335))))),0)</f>
        <v>0</v>
      </c>
      <c r="AD336" s="217">
        <f>IF(P332&lt;=15,
IF(P334&lt;15,0,
IF(P340=15,M342,
IF(P342=15,N342,
IF(AND(P336&gt;0,P336&lt;=15),E355,
IF(AND(P344&gt;0,P344&lt;=15),E362,E335))))),0)</f>
        <v>0</v>
      </c>
      <c r="AE336" s="216">
        <f>SUM(S336:AD336)</f>
        <v>0</v>
      </c>
    </row>
    <row r="337" spans="2:31" ht="23.25" customHeight="1" thickBot="1">
      <c r="B337" s="393"/>
      <c r="C337" s="412"/>
      <c r="D337" s="174" t="s">
        <v>326</v>
      </c>
      <c r="E337" s="132"/>
      <c r="F337" s="426" t="s">
        <v>82</v>
      </c>
      <c r="G337" s="426"/>
      <c r="H337" s="427">
        <f>IF(E337="",0,IF(E338="",ROUNDDOWN(E337/24,0),ROUNDDOWN(E337/E338,0)))</f>
        <v>0</v>
      </c>
      <c r="I337" s="427"/>
      <c r="J337" s="427"/>
      <c r="K337" s="428"/>
      <c r="L337" s="152"/>
      <c r="M337" s="181"/>
      <c r="N337" s="204"/>
      <c r="P337" s="1" t="s">
        <v>170</v>
      </c>
      <c r="R337" s="215" t="s">
        <v>333</v>
      </c>
      <c r="S337" s="217">
        <f>IF(P332=4,IF(P340=4,$M344,IF(P342=4,$N344,IF(P336=4,$E356,$E336))),0)</f>
        <v>0</v>
      </c>
      <c r="T337" s="217">
        <f>IF(P332&lt;=5,
IF(P334&lt;5,0,
IF(P340=5,M344,
IF(P342=5,N344,
IF(AND(P336&gt;0,P336&lt;=5),E356,
IF(AND(P344&gt;0,P344&lt;=5),E363,E336))))),0)</f>
        <v>0</v>
      </c>
      <c r="U337" s="217">
        <f>IF(P332&lt;=6,
IF(P334&lt;6,0,
IF(P340=6,M344,
IF(P342=6,N344,
IF(AND(P336&gt;0,P336&lt;=6),E356,
IF(AND(P344&gt;0,P344&lt;=6),E363,E336))))),0)</f>
        <v>0</v>
      </c>
      <c r="V337" s="217">
        <f>IF(P332&lt;=7,
IF(P334&lt;7,0,
IF(P340=7,M344,
IF(P342=7,N344,
IF(AND(P336&gt;0,P336&lt;=7),E356,
IF(AND(P344&gt;0,P344&lt;=7),E363,E336))))),0)</f>
        <v>0</v>
      </c>
      <c r="W337" s="217">
        <f>IF(P332&lt;=8,
IF(P334&lt;8,0,
IF(P340=8,M344,
IF(P342=8,N344,
IF(AND(P336&gt;0,P336&lt;=8),E356,
IF(AND(P344&gt;0,P344&lt;=8),E363,E336))))),0)</f>
        <v>0</v>
      </c>
      <c r="X337" s="217">
        <f>IF(P332&lt;=9,
IF(P334&lt;9,0,
IF(P340=9,M344,
IF(P342=9,N344,
IF(AND(P336&gt;0,P336&lt;=9),E356,
IF(AND(P344&gt;0,P344&lt;=9),E363,E336))))),0)</f>
        <v>0</v>
      </c>
      <c r="Y337" s="217">
        <f>IF(P332&lt;=10,
IF(P334&lt;10,0,
IF(P340=10,M344,
IF(P342=10,N344,
IF(AND(P336&gt;0,P336&lt;=10),E356,
IF(AND(P344&gt;0,P344&lt;=10),E363,E336))))),0)</f>
        <v>0</v>
      </c>
      <c r="Z337" s="217">
        <f>IF(P332&lt;=11,
IF(P334&lt;11,0,
IF(P340=11,M344,
IF(P342=11,N344,
IF(AND(P336&gt;0,P336&lt;=11),E356,
IF(AND(P344&gt;0,P344&lt;=11),E363,E336))))),0)</f>
        <v>0</v>
      </c>
      <c r="AA337" s="217">
        <f>IF(P332&lt;=12,
IF(P334&lt;12,0,
IF(P340=12,M344,
IF(P342=12,N344,
IF(AND(P336&gt;0,P336&lt;=12),E356,
IF(AND(P344&gt;0,P344&lt;=12),E363,E336))))),0)</f>
        <v>0</v>
      </c>
      <c r="AB337" s="217">
        <f>IF(P332&lt;=13,
IF(P334&lt;13,0,
IF(P340=13,M344,
IF(P342=13,N344,
IF(AND(P336&gt;0,P336&lt;=13),E356,
IF(AND(P344&gt;0,P344&lt;=13),E363,E336))))),0)</f>
        <v>0</v>
      </c>
      <c r="AC337" s="217">
        <f>IF(P332&lt;=14,
IF(P334&lt;14,0,
IF(P340=14,M344,
IF(P342=14,N344,
IF(AND(P336&gt;0,P336&lt;=14),E356,
IF(AND(P344&gt;0,P344&lt;=14),E363,E336))))),0)</f>
        <v>0</v>
      </c>
      <c r="AD337" s="217">
        <f>IF(P332&lt;=15,
IF(P334&lt;15,0,
IF(P340=15,M344,
IF(P342=15,N344,
IF(AND(P336&gt;0,P336&lt;=15),E356,
IF(AND(P344&gt;0,P344&lt;=15),E363,E336))))),0)</f>
        <v>0</v>
      </c>
      <c r="AE337" s="216">
        <f>SUM(S337:AD337)</f>
        <v>0</v>
      </c>
    </row>
    <row r="338" spans="2:31" ht="24" customHeight="1" thickBot="1">
      <c r="B338" s="393"/>
      <c r="C338" s="412"/>
      <c r="D338" s="171" t="s">
        <v>171</v>
      </c>
      <c r="E338" s="130">
        <v>24</v>
      </c>
      <c r="F338" s="368" t="s">
        <v>172</v>
      </c>
      <c r="G338" s="368"/>
      <c r="H338" s="384"/>
      <c r="I338" s="384"/>
      <c r="J338" s="384"/>
      <c r="K338" s="385"/>
      <c r="L338" s="152"/>
      <c r="M338" s="203" t="s">
        <v>315</v>
      </c>
      <c r="N338" s="197" t="s">
        <v>316</v>
      </c>
      <c r="P338" s="1">
        <f>IF(AND(E349&gt;=4,E349&lt;=12),E349,IF(AND(E349&gt;=1,E349&lt;=3),E349+12,0))</f>
        <v>0</v>
      </c>
      <c r="R338" s="215" t="s">
        <v>334</v>
      </c>
      <c r="S338" s="217">
        <f>IF(P332=4,IF(P340=4,M346,IF(P342=4,N346,IF(P336=4,H357,IF(P338=4,H348,H337)))),0)</f>
        <v>0</v>
      </c>
      <c r="T338" s="217">
        <f>IF(P332&lt;=5,
IF(P334&lt;5,0,
IF(P340=5,M346,
IF(P342=5,N346,
IF(AND(P336&gt;0,P336&lt;=5),H357,
IF(AND(P338&gt;0,P338&lt;=5),H348,H337))))),0)</f>
        <v>0</v>
      </c>
      <c r="U338" s="217">
        <f>IF(P332&lt;=6,
IF(P334&lt;6,0,
IF(P340=6,M346,
IF(P342=6,N346,
IF(AND(P336&gt;0,P336&lt;=6),H357,
IF(AND(P338&gt;0,P338&lt;=6),H348,H337))))),0)</f>
        <v>0</v>
      </c>
      <c r="V338" s="217">
        <f>IF(P332&lt;=7,
IF(P334&lt;7,0,
IF(P340=7,M346,
IF(P342=7,N346,
IF(AND(P336&gt;0,P336&lt;=7),H357,
IF(AND(P338&gt;0,P338&lt;=7),H348,H337))))),0)</f>
        <v>0</v>
      </c>
      <c r="W338" s="217">
        <f>IF(P332&lt;=8,
IF(P334&lt;8,0,
IF(P340=8,M346,
IF(P342=8,N346,
IF(AND(P336&gt;0,P336&lt;=8),H357,
IF(AND(P338&gt;0,P338&lt;=8),H348,H337))))),0)</f>
        <v>0</v>
      </c>
      <c r="X338" s="217">
        <f>IF(P332&lt;=9,
IF(P334&lt;9,0,
IF(P340=9,M346,
IF(P342=9,N346,
IF(AND(P336&gt;0,P336&lt;=9),H357,
IF(AND(P338&gt;0,P338&lt;=9),H348,H337))))),0)</f>
        <v>0</v>
      </c>
      <c r="Y338" s="217">
        <f>IF(P332&lt;=10,
IF(P334&lt;10,0,
IF(P340=10,M346,
IF(P342=10,N346,
IF(AND(P336&gt;0,P336&lt;=10),H357,
IF(AND(P338&gt;0,P338&lt;=10),H348,H337))))),0)</f>
        <v>0</v>
      </c>
      <c r="Z338" s="217">
        <f>IF(P332&lt;=11,
IF(P334&lt;11,0,
IF(P340=11,M346,
IF(P342=11,N346,
IF(AND(P336&gt;0,P336&lt;=11),H357,
IF(AND(P338&gt;0,P338&lt;=11),H348,H337))))),0)</f>
        <v>0</v>
      </c>
      <c r="AA338" s="217">
        <f>IF(P332&lt;=12,
IF(P334&lt;12,0,
IF(P340=12,M346,
IF(P342=12,N346,
IF(AND(P336&gt;0,P336&lt;=12),H357,
IF(AND(P338&gt;0,P338&lt;=12),H348,H337))))),0)</f>
        <v>0</v>
      </c>
      <c r="AB338" s="217">
        <f>IF(P332&lt;=13,
IF(P334&lt;13,0,
IF(P340=13,M346,
IF(P342=13,N346,
IF(AND(P336&gt;0,P336&lt;=13),H357,
IF(AND(P338&gt;0,P338&lt;=13),H348,H337))))),0)</f>
        <v>0</v>
      </c>
      <c r="AC338" s="217">
        <f>IF(P332&lt;=14,
IF(P334&lt;14,0,
IF(P340=14,M346,
IF(P342=14,N346,
IF(AND(P336&gt;0,P336&lt;=14),H357,
IF(AND(P338&gt;0,P338&lt;=14),H348,H337))))),0)</f>
        <v>0</v>
      </c>
      <c r="AD338" s="217">
        <f>IF(P332&lt;=15,
IF(P334&lt;15,0,
IF(P340=15,M346,
IF(P342=15,N346,
IF(AND(P336&gt;0,P336&lt;=15),H357,
IF(AND(P338&gt;0,P338&lt;=15),H348,H337))))),0)</f>
        <v>0</v>
      </c>
      <c r="AE338" s="216">
        <f t="shared" ref="AE338:AE340" si="157">SUM(S338:AD338)</f>
        <v>0</v>
      </c>
    </row>
    <row r="339" spans="2:31" ht="19.5" customHeight="1">
      <c r="B339" s="393"/>
      <c r="C339" s="412"/>
      <c r="D339" s="340" t="s">
        <v>317</v>
      </c>
      <c r="E339" s="341"/>
      <c r="F339" s="341"/>
      <c r="G339" s="341"/>
      <c r="H339" s="341"/>
      <c r="I339" s="341"/>
      <c r="J339" s="341"/>
      <c r="K339" s="342"/>
      <c r="L339" s="152"/>
      <c r="M339" s="156" t="s">
        <v>166</v>
      </c>
      <c r="N339" s="198" t="s">
        <v>166</v>
      </c>
      <c r="P339" s="1" t="s">
        <v>178</v>
      </c>
      <c r="R339" s="147" t="s">
        <v>336</v>
      </c>
      <c r="S339" s="217">
        <f>IF(P332=4,IF(P340=4,M348,IF(P342=4,N348,IF(P336=4,E359,E341))),0)</f>
        <v>0</v>
      </c>
      <c r="T339" s="217">
        <f>IF(P332&lt;=5,
IF(P334&lt;5,0,
IF(P340=5,M348,
IF(P342=5,N348,
IF(AND(P336&gt;0,P336&lt;=5),E359,
IF(AND(P344&gt;0,P344&lt;=5),E364,E341))))),0)</f>
        <v>0</v>
      </c>
      <c r="U339" s="217">
        <f>IF(P332&lt;=6,
IF(P334&lt;6,0,
IF(P340=6,M348,
IF(P342=6,N348,
IF(AND(P336&gt;0,P336&lt;=6),E359,
IF(AND(P344&gt;0,P344&lt;=6),E364,E341))))),0)</f>
        <v>0</v>
      </c>
      <c r="V339" s="217">
        <f>IF(P332&lt;=7,
IF(P334&lt;7,0,
IF(P340=7,M348,
IF(P342=7,N348,
IF(AND(P336&gt;0,P336&lt;=7),E359,
IF(AND(P344&gt;0,P344&lt;=7),E364,E341))))),0)</f>
        <v>0</v>
      </c>
      <c r="W339" s="217">
        <f>IF(P332&lt;=8,
IF(P334&lt;8,0,
IF(P340=8,M348,
IF(P342=8,N348,
IF(AND(P336&gt;0,P336&lt;=8),E359,
IF(AND(P344&gt;0,P344&lt;=8),E364,E341))))),0)</f>
        <v>0</v>
      </c>
      <c r="X339" s="217">
        <f>IF(P332&lt;=9,
IF(P334&lt;9,0,
IF(P340=9,M348,
IF(P342=9,N348,
IF(AND(P336&gt;0,P336&lt;=9),E359,
IF(AND(P344&gt;0,P344&lt;=9),E364,E341))))),0)</f>
        <v>0</v>
      </c>
      <c r="Y339" s="217">
        <f>IF(P332&lt;=10,
IF(P334&lt;10,0,
IF(P340=10,M348,
IF(P342=10,N348,
IF(AND(P336&gt;0,P336&lt;=10),E359,
IF(AND(P344&gt;0,P344&lt;=10),E364,E341))))),0)</f>
        <v>0</v>
      </c>
      <c r="Z339" s="217">
        <f>IF(P332&lt;=11,
IF(P334&lt;11,0,
IF(P340=11,M348,
IF(P342=11,N348,
IF(AND(P336&gt;0,P336&lt;=11),E359,
IF(AND(P344&gt;0,P344&lt;=11),E364,E341))))),0)</f>
        <v>0</v>
      </c>
      <c r="AA339" s="217">
        <f>IF(P332&lt;=12,
IF(P334&lt;12,0,
IF(P340=12,M348,
IF(P342=12,N348,
IF(AND(P336&gt;0,P336&lt;=12),E359,
IF(AND(P344&gt;0,P344&lt;=12),E364,E341))))),0)</f>
        <v>0</v>
      </c>
      <c r="AB339" s="217">
        <f>IF(P332&lt;=13,
IF(P334&lt;13,0,
IF(P340=13,M348,
IF(P342=13,N348,
IF(AND(P336&gt;0,P336&lt;=13),E359,
IF(AND(P344&gt;0,P344&lt;=13),E364,E341))))),0)</f>
        <v>0</v>
      </c>
      <c r="AC339" s="217">
        <f>IF(P332&lt;=14,
IF(P334&lt;14,0,
IF(P340=14,M348,
IF(P342=14,N348,
IF(AND(P336&gt;0,P336&lt;=14),E359,
IF(AND(P344&gt;0,P344&lt;=14),E364,E341))))),0)</f>
        <v>0</v>
      </c>
      <c r="AD339" s="217">
        <f>IF(P332&lt;=15,
IF(P334&lt;15,0,
IF(P340=15,M348,
IF(P342=15,N348,
IF(AND(P336&gt;0,P336&lt;=15),E359,
IF(AND(P344&gt;0,P344&lt;=15),E364,E341))))),0)</f>
        <v>0</v>
      </c>
      <c r="AE339" s="216">
        <f t="shared" si="157"/>
        <v>0</v>
      </c>
    </row>
    <row r="340" spans="2:31" ht="19.5" customHeight="1" thickBot="1">
      <c r="B340" s="393"/>
      <c r="C340" s="412"/>
      <c r="D340" s="343"/>
      <c r="E340" s="344"/>
      <c r="F340" s="344"/>
      <c r="G340" s="344"/>
      <c r="H340" s="344"/>
      <c r="I340" s="344"/>
      <c r="J340" s="344"/>
      <c r="K340" s="345"/>
      <c r="L340" s="152"/>
      <c r="M340" s="131"/>
      <c r="N340" s="199"/>
      <c r="P340" s="1">
        <f>IF(AND(M340&gt;=4,M340&lt;=12),M340,IF(AND(M340&gt;=1,M340&lt;=3),M340+12,0))</f>
        <v>0</v>
      </c>
      <c r="R340" s="147" t="s">
        <v>337</v>
      </c>
      <c r="S340" s="217">
        <f>SUM(S336:S338)-S339</f>
        <v>0</v>
      </c>
      <c r="T340" s="217">
        <f>SUM(T336:T338)-T339</f>
        <v>0</v>
      </c>
      <c r="U340" s="217">
        <f t="shared" ref="U340" si="158">SUM(U336:U338)-U339</f>
        <v>0</v>
      </c>
      <c r="V340" s="217">
        <f t="shared" ref="V340" si="159">SUM(V336:V338)-V339</f>
        <v>0</v>
      </c>
      <c r="W340" s="217">
        <f t="shared" ref="W340" si="160">SUM(W336:W338)-W339</f>
        <v>0</v>
      </c>
      <c r="X340" s="217">
        <f t="shared" ref="X340" si="161">SUM(X336:X338)-X339</f>
        <v>0</v>
      </c>
      <c r="Y340" s="217">
        <f t="shared" ref="Y340" si="162">SUM(Y336:Y338)-Y339</f>
        <v>0</v>
      </c>
      <c r="Z340" s="217">
        <f t="shared" ref="Z340" si="163">SUM(Z336:Z338)-Z339</f>
        <v>0</v>
      </c>
      <c r="AA340" s="217">
        <f t="shared" ref="AA340" si="164">SUM(AA336:AA338)-AA339</f>
        <v>0</v>
      </c>
      <c r="AB340" s="217">
        <f t="shared" ref="AB340" si="165">SUM(AB336:AB338)-AB339</f>
        <v>0</v>
      </c>
      <c r="AC340" s="217">
        <f t="shared" ref="AC340" si="166">SUM(AC336:AC338)-AC339</f>
        <v>0</v>
      </c>
      <c r="AD340" s="217">
        <f t="shared" ref="AD340" si="167">SUM(AD336:AD338)-AD339</f>
        <v>0</v>
      </c>
      <c r="AE340" s="216">
        <f t="shared" si="157"/>
        <v>0</v>
      </c>
    </row>
    <row r="341" spans="2:31" ht="24" customHeight="1" thickBot="1">
      <c r="B341" s="393"/>
      <c r="C341" s="413"/>
      <c r="D341" s="188" t="s">
        <v>33</v>
      </c>
      <c r="E341" s="134"/>
      <c r="F341" s="346" t="s">
        <v>82</v>
      </c>
      <c r="G341" s="346"/>
      <c r="H341" s="346"/>
      <c r="I341" s="346"/>
      <c r="J341" s="346"/>
      <c r="K341" s="347"/>
      <c r="L341" s="152"/>
      <c r="M341" s="157" t="s">
        <v>167</v>
      </c>
      <c r="N341" s="173" t="s">
        <v>167</v>
      </c>
      <c r="P341" s="1" t="s">
        <v>179</v>
      </c>
      <c r="R341" s="147" t="s">
        <v>338</v>
      </c>
      <c r="S341" s="217">
        <f>IF(P330=1,IF(AND(P336&gt;0,P336&lt;=4),IF(S340&gt;=63000,63000,S340),IF(S340&gt;=82000,82000,S340)),IF(S340&gt;=63000,63000,S340))</f>
        <v>0</v>
      </c>
      <c r="T341" s="217">
        <f>IF(P330=1,IF(AND(P336&gt;0,P336&lt;=5),IF(T340&gt;=63000,63000,T340),IF(T340&gt;=82000,82000,T340)),IF(T340&gt;=63000,63000,T340))</f>
        <v>0</v>
      </c>
      <c r="U341" s="217">
        <f>IF(P330=1,IF(AND(P336&gt;0,P336&lt;=6),IF(U340&gt;=63000,63000,U340),IF(U340&gt;=82000,82000,U340)),IF(U340&gt;=63000,63000,U340))</f>
        <v>0</v>
      </c>
      <c r="V341" s="217">
        <f>IF(P330=1,IF(AND(P336&gt;0,P336&lt;=7),IF(V340&gt;=63000,63000,V340),IF(V340&gt;=82000,82000,V340)),IF(V340&gt;=63000,63000,V340))</f>
        <v>0</v>
      </c>
      <c r="W341" s="217">
        <f>IF(P330=1,IF(AND(P336&gt;0,P336&lt;=8),IF(W340&gt;=63000,63000,W340),IF(W340&gt;=82000,82000,W340)),IF(W340&gt;=63000,63000,W340))</f>
        <v>0</v>
      </c>
      <c r="X341" s="217">
        <f>IF(P330=1,IF(AND(P336&gt;0,P336&lt;=9),IF(X340&gt;=63000,63000,X340),IF(X340&gt;=82000,82000,X340)),IF(X340&gt;=63000,63000,X340))</f>
        <v>0</v>
      </c>
      <c r="Y341" s="217">
        <f>IF(P330=1,IF(AND(P336&gt;0,P336&lt;=10),IF(Y340&gt;=63000,63000,Y340),IF(Y340&gt;=82000,82000,Y340)),IF(Y340&gt;=63000,63000,Y340))</f>
        <v>0</v>
      </c>
      <c r="Z341" s="217">
        <f>IF(P330=1,IF(AND(P336&gt;0,P336&lt;=11),IF(Z340&gt;=63000,63000,Z340),IF(Z340&gt;=82000,82000,Z340)),IF(Z340&gt;=63000,63000,Z340))</f>
        <v>0</v>
      </c>
      <c r="AA341" s="217">
        <f>IF(P330=1,IF(AND(P336&gt;0,P336&lt;=12),IF(AA340&gt;=63000,63000,AA340),IF(AA340&gt;=82000,82000,AA340)),IF(AA340&gt;=63000,63000,AA340))</f>
        <v>0</v>
      </c>
      <c r="AB341" s="217">
        <f>IF(P330=1,IF(AND(P336&gt;0,P336&lt;=13),IF(AB340&gt;=63000,63000,AB340),IF(AB340&gt;=82000,82000,AB340)),IF(AB340&gt;=63000,63000,AB340))</f>
        <v>0</v>
      </c>
      <c r="AC341" s="217">
        <f>IF(P330=1,IF(AND(P336&gt;0,P336&lt;=14),IF(AC340&gt;=63000,63000,AC340),IF(AC340&gt;=82000,82000,AC340)),IF(AC340&gt;=63000,63000,AC340))</f>
        <v>0</v>
      </c>
      <c r="AD341" s="217">
        <f>IF(P330=1,IF(AND(P336&gt;0,P336&lt;=15),IF(AD340&gt;=63000,63000,AD340),IF(AD340&gt;=82000,82000,AD340)),IF(AD340&gt;=63000,63000,AD340))</f>
        <v>0</v>
      </c>
      <c r="AE341" s="216"/>
    </row>
    <row r="342" spans="2:31" ht="19.5" customHeight="1">
      <c r="B342" s="393"/>
      <c r="C342" s="175"/>
      <c r="D342" s="176"/>
      <c r="E342" s="207"/>
      <c r="F342" s="177"/>
      <c r="G342" s="177"/>
      <c r="H342" s="177"/>
      <c r="I342" s="177"/>
      <c r="J342" s="177"/>
      <c r="K342" s="177"/>
      <c r="L342" s="152"/>
      <c r="M342" s="133"/>
      <c r="N342" s="200"/>
      <c r="P342" s="1">
        <f>IF(AND(N340&gt;=4,N340&lt;=12),N340,IF(AND(N340&gt;=1,N340&lt;=3),N340+12,0))</f>
        <v>0</v>
      </c>
      <c r="R342" s="147" t="s">
        <v>339</v>
      </c>
      <c r="S342" s="217">
        <f>ROUNDDOWN(S341*3/4,0)</f>
        <v>0</v>
      </c>
      <c r="T342" s="216">
        <f t="shared" ref="T342" si="168">ROUNDDOWN(T341*3/4,0)</f>
        <v>0</v>
      </c>
      <c r="U342" s="216">
        <f t="shared" ref="U342" si="169">ROUNDDOWN(U341*3/4,0)</f>
        <v>0</v>
      </c>
      <c r="V342" s="216">
        <f t="shared" ref="V342" si="170">ROUNDDOWN(V341*3/4,0)</f>
        <v>0</v>
      </c>
      <c r="W342" s="216">
        <f t="shared" ref="W342" si="171">ROUNDDOWN(W341*3/4,0)</f>
        <v>0</v>
      </c>
      <c r="X342" s="216">
        <f t="shared" ref="X342" si="172">ROUNDDOWN(X341*3/4,0)</f>
        <v>0</v>
      </c>
      <c r="Y342" s="216">
        <f t="shared" ref="Y342" si="173">ROUNDDOWN(Y341*3/4,0)</f>
        <v>0</v>
      </c>
      <c r="Z342" s="216">
        <f t="shared" ref="Z342" si="174">ROUNDDOWN(Z341*3/4,0)</f>
        <v>0</v>
      </c>
      <c r="AA342" s="216">
        <f t="shared" ref="AA342" si="175">ROUNDDOWN(AA341*3/4,0)</f>
        <v>0</v>
      </c>
      <c r="AB342" s="216">
        <f t="shared" ref="AB342" si="176">ROUNDDOWN(AB341*3/4,0)</f>
        <v>0</v>
      </c>
      <c r="AC342" s="216">
        <f t="shared" ref="AC342" si="177">ROUNDDOWN(AC341*3/4,0)</f>
        <v>0</v>
      </c>
      <c r="AD342" s="216">
        <f t="shared" ref="AD342" si="178">ROUNDDOWN(AD341*3/4,0)</f>
        <v>0</v>
      </c>
      <c r="AE342" s="216">
        <f>ROUNDDOWN(SUM(S342:AD342),-2)</f>
        <v>0</v>
      </c>
    </row>
    <row r="343" spans="2:31" ht="19.5" customHeight="1">
      <c r="B343" s="393"/>
      <c r="C343" s="348" t="s">
        <v>353</v>
      </c>
      <c r="D343" s="348"/>
      <c r="E343" s="348"/>
      <c r="F343" s="348"/>
      <c r="G343" s="348"/>
      <c r="H343" s="348"/>
      <c r="I343" s="348"/>
      <c r="J343" s="348"/>
      <c r="K343" s="349"/>
      <c r="L343" s="152"/>
      <c r="M343" s="157" t="s">
        <v>168</v>
      </c>
      <c r="N343" s="173" t="s">
        <v>168</v>
      </c>
      <c r="P343" s="1" t="s">
        <v>347</v>
      </c>
    </row>
    <row r="344" spans="2:31" ht="19.5" customHeight="1">
      <c r="B344" s="393"/>
      <c r="C344" s="350"/>
      <c r="D344" s="350"/>
      <c r="E344" s="350"/>
      <c r="F344" s="350"/>
      <c r="G344" s="350"/>
      <c r="H344" s="350"/>
      <c r="I344" s="350"/>
      <c r="J344" s="350"/>
      <c r="K344" s="351"/>
      <c r="L344" s="152"/>
      <c r="M344" s="133"/>
      <c r="N344" s="200"/>
      <c r="P344" s="1">
        <f>IF(AND(E361&gt;=4,E361&lt;=12),E361,IF(AND(E361&gt;=1,E361&lt;=3),E361+12,0))</f>
        <v>0</v>
      </c>
    </row>
    <row r="345" spans="2:31" ht="19.5" customHeight="1">
      <c r="B345" s="393"/>
      <c r="C345" s="350"/>
      <c r="D345" s="350"/>
      <c r="E345" s="350"/>
      <c r="F345" s="350"/>
      <c r="G345" s="350"/>
      <c r="H345" s="350"/>
      <c r="I345" s="350"/>
      <c r="J345" s="350"/>
      <c r="K345" s="351"/>
      <c r="L345" s="152"/>
      <c r="M345" s="172" t="s">
        <v>314</v>
      </c>
      <c r="N345" s="201" t="s">
        <v>314</v>
      </c>
      <c r="R345" s="178"/>
    </row>
    <row r="346" spans="2:31" ht="19.5" customHeight="1" thickBot="1">
      <c r="B346" s="393"/>
      <c r="C346" s="350"/>
      <c r="D346" s="350"/>
      <c r="E346" s="350"/>
      <c r="F346" s="350"/>
      <c r="G346" s="350"/>
      <c r="H346" s="350"/>
      <c r="I346" s="350"/>
      <c r="J346" s="350"/>
      <c r="K346" s="351"/>
      <c r="L346" s="152"/>
      <c r="M346" s="133"/>
      <c r="N346" s="200"/>
    </row>
    <row r="347" spans="2:31" ht="18" customHeight="1" thickBot="1">
      <c r="B347" s="393"/>
      <c r="C347" s="352" t="s">
        <v>318</v>
      </c>
      <c r="D347" s="355" t="s">
        <v>327</v>
      </c>
      <c r="E347" s="356"/>
      <c r="F347" s="356"/>
      <c r="G347" s="356"/>
      <c r="H347" s="356"/>
      <c r="I347" s="356"/>
      <c r="J347" s="356"/>
      <c r="K347" s="357"/>
      <c r="L347" s="152"/>
      <c r="M347" s="157" t="s">
        <v>169</v>
      </c>
      <c r="N347" s="173" t="s">
        <v>169</v>
      </c>
    </row>
    <row r="348" spans="2:31" ht="15" customHeight="1" thickBot="1">
      <c r="B348" s="393"/>
      <c r="C348" s="353"/>
      <c r="D348" s="196" t="s">
        <v>324</v>
      </c>
      <c r="E348" s="182"/>
      <c r="F348" s="358" t="s">
        <v>82</v>
      </c>
      <c r="G348" s="358"/>
      <c r="H348" s="359">
        <f>IF(E348="",0,IF(E350="",ROUNDDOWN(E348/24,0),ROUNDDOWN(E348/E350,0)))</f>
        <v>0</v>
      </c>
      <c r="I348" s="360"/>
      <c r="J348" s="360"/>
      <c r="K348" s="361"/>
      <c r="L348" s="152"/>
      <c r="M348" s="135"/>
      <c r="N348" s="202"/>
    </row>
    <row r="349" spans="2:31" ht="15" customHeight="1" thickBot="1">
      <c r="B349" s="393"/>
      <c r="C349" s="353"/>
      <c r="D349" s="214" t="s">
        <v>346</v>
      </c>
      <c r="E349" s="130"/>
      <c r="F349" s="368" t="s">
        <v>9</v>
      </c>
      <c r="G349" s="368"/>
      <c r="H349" s="362"/>
      <c r="I349" s="363"/>
      <c r="J349" s="363"/>
      <c r="K349" s="364"/>
      <c r="L349" s="152"/>
      <c r="M349" s="180"/>
      <c r="N349" s="205"/>
    </row>
    <row r="350" spans="2:31" ht="15" customHeight="1" thickBot="1">
      <c r="B350" s="393"/>
      <c r="C350" s="353"/>
      <c r="D350" s="195" t="s">
        <v>171</v>
      </c>
      <c r="E350" s="129">
        <v>24</v>
      </c>
      <c r="F350" s="221" t="s">
        <v>172</v>
      </c>
      <c r="G350" s="221"/>
      <c r="H350" s="365"/>
      <c r="I350" s="366"/>
      <c r="J350" s="366"/>
      <c r="K350" s="367"/>
      <c r="L350" s="152"/>
      <c r="M350" s="369" t="s">
        <v>349</v>
      </c>
      <c r="N350" s="370"/>
    </row>
    <row r="351" spans="2:31" ht="18" customHeight="1" thickBot="1">
      <c r="B351" s="393"/>
      <c r="C351" s="353"/>
      <c r="D351" s="355" t="s">
        <v>405</v>
      </c>
      <c r="E351" s="356"/>
      <c r="F351" s="356"/>
      <c r="G351" s="356"/>
      <c r="H351" s="356"/>
      <c r="I351" s="356"/>
      <c r="J351" s="356"/>
      <c r="K351" s="357"/>
      <c r="L351" s="152"/>
      <c r="M351" s="371"/>
      <c r="N351" s="372"/>
    </row>
    <row r="352" spans="2:31" ht="15" customHeight="1">
      <c r="B352" s="393"/>
      <c r="C352" s="353"/>
      <c r="D352" s="139" t="s">
        <v>319</v>
      </c>
      <c r="E352" s="143" t="s">
        <v>159</v>
      </c>
      <c r="F352" s="339"/>
      <c r="G352" s="192" t="s">
        <v>8</v>
      </c>
      <c r="H352" s="191"/>
      <c r="I352" s="192" t="s">
        <v>9</v>
      </c>
      <c r="J352" s="191"/>
      <c r="K352" s="193" t="s">
        <v>102</v>
      </c>
      <c r="L352" s="152"/>
      <c r="M352" s="373"/>
      <c r="N352" s="374"/>
    </row>
    <row r="353" spans="2:20" ht="15" customHeight="1">
      <c r="B353" s="393"/>
      <c r="C353" s="353"/>
      <c r="D353" s="142" t="s">
        <v>161</v>
      </c>
      <c r="E353" s="379"/>
      <c r="F353" s="379"/>
      <c r="G353" s="379"/>
      <c r="H353" s="379"/>
      <c r="I353" s="379"/>
      <c r="J353" s="379"/>
      <c r="K353" s="380"/>
      <c r="L353" s="152"/>
      <c r="M353" s="375"/>
      <c r="N353" s="376"/>
    </row>
    <row r="354" spans="2:20" ht="15" customHeight="1">
      <c r="B354" s="393"/>
      <c r="C354" s="353"/>
      <c r="D354" s="189" t="s">
        <v>309</v>
      </c>
      <c r="E354" s="381"/>
      <c r="F354" s="381"/>
      <c r="G354" s="381"/>
      <c r="H354" s="381"/>
      <c r="I354" s="381"/>
      <c r="J354" s="381"/>
      <c r="K354" s="382"/>
      <c r="L354" s="152"/>
      <c r="M354" s="375"/>
      <c r="N354" s="376"/>
    </row>
    <row r="355" spans="2:20" ht="15" customHeight="1">
      <c r="B355" s="393"/>
      <c r="C355" s="353"/>
      <c r="D355" s="140" t="s">
        <v>156</v>
      </c>
      <c r="E355" s="137"/>
      <c r="F355" s="368" t="s">
        <v>82</v>
      </c>
      <c r="G355" s="368"/>
      <c r="H355" s="368"/>
      <c r="I355" s="368"/>
      <c r="J355" s="368"/>
      <c r="K355" s="383"/>
      <c r="L355" s="152"/>
      <c r="M355" s="375"/>
      <c r="N355" s="376"/>
    </row>
    <row r="356" spans="2:20" ht="15" customHeight="1" thickBot="1">
      <c r="B356" s="393"/>
      <c r="C356" s="353"/>
      <c r="D356" s="140" t="s">
        <v>157</v>
      </c>
      <c r="E356" s="137"/>
      <c r="F356" s="368" t="s">
        <v>82</v>
      </c>
      <c r="G356" s="368"/>
      <c r="H356" s="368"/>
      <c r="I356" s="368"/>
      <c r="J356" s="368"/>
      <c r="K356" s="383"/>
      <c r="L356" s="152"/>
      <c r="M356" s="377"/>
      <c r="N356" s="378"/>
    </row>
    <row r="357" spans="2:20" ht="15" customHeight="1">
      <c r="B357" s="393"/>
      <c r="C357" s="353"/>
      <c r="D357" s="140" t="s">
        <v>158</v>
      </c>
      <c r="E357" s="182"/>
      <c r="F357" s="368" t="s">
        <v>82</v>
      </c>
      <c r="G357" s="368"/>
      <c r="H357" s="384">
        <f>IF(E357="",0,IF(E358="",ROUNDDOWN(E357/24,0),ROUNDDOWN(E357/E358,0)))</f>
        <v>0</v>
      </c>
      <c r="I357" s="384"/>
      <c r="J357" s="384"/>
      <c r="K357" s="385"/>
      <c r="L357" s="152"/>
      <c r="M357" s="208"/>
      <c r="N357" s="209"/>
    </row>
    <row r="358" spans="2:20" ht="15" customHeight="1">
      <c r="B358" s="393"/>
      <c r="C358" s="353"/>
      <c r="D358" s="140" t="s">
        <v>171</v>
      </c>
      <c r="E358" s="130">
        <v>24</v>
      </c>
      <c r="F358" s="368" t="s">
        <v>172</v>
      </c>
      <c r="G358" s="368"/>
      <c r="H358" s="384"/>
      <c r="I358" s="384"/>
      <c r="J358" s="384"/>
      <c r="K358" s="385"/>
      <c r="L358" s="152"/>
      <c r="M358" s="179"/>
      <c r="N358" s="206"/>
    </row>
    <row r="359" spans="2:20" ht="15" customHeight="1" thickBot="1">
      <c r="B359" s="393"/>
      <c r="C359" s="353"/>
      <c r="D359" s="190" t="s">
        <v>33</v>
      </c>
      <c r="E359" s="138"/>
      <c r="F359" s="386" t="s">
        <v>82</v>
      </c>
      <c r="G359" s="386"/>
      <c r="H359" s="386"/>
      <c r="I359" s="386"/>
      <c r="J359" s="386"/>
      <c r="K359" s="387"/>
      <c r="L359" s="152"/>
      <c r="M359" s="179"/>
      <c r="N359" s="206"/>
    </row>
    <row r="360" spans="2:20" ht="53.25" customHeight="1" thickBot="1">
      <c r="B360" s="393"/>
      <c r="C360" s="353"/>
      <c r="D360" s="388" t="s">
        <v>406</v>
      </c>
      <c r="E360" s="356"/>
      <c r="F360" s="356"/>
      <c r="G360" s="356"/>
      <c r="H360" s="356"/>
      <c r="I360" s="356"/>
      <c r="J360" s="356"/>
      <c r="K360" s="357"/>
      <c r="L360" s="152"/>
      <c r="M360" s="210"/>
      <c r="N360" s="211"/>
    </row>
    <row r="361" spans="2:20" ht="15" customHeight="1">
      <c r="B361" s="393"/>
      <c r="C361" s="353"/>
      <c r="D361" s="194" t="s">
        <v>320</v>
      </c>
      <c r="E361" s="191"/>
      <c r="F361" s="358" t="s">
        <v>325</v>
      </c>
      <c r="G361" s="358"/>
      <c r="H361" s="358"/>
      <c r="I361" s="358"/>
      <c r="J361" s="358"/>
      <c r="K361" s="389"/>
      <c r="L361" s="152"/>
      <c r="M361" s="210"/>
      <c r="N361" s="211"/>
    </row>
    <row r="362" spans="2:20" ht="15" customHeight="1">
      <c r="B362" s="393"/>
      <c r="C362" s="353"/>
      <c r="D362" s="140" t="s">
        <v>321</v>
      </c>
      <c r="E362" s="137"/>
      <c r="F362" s="368" t="s">
        <v>82</v>
      </c>
      <c r="G362" s="368"/>
      <c r="H362" s="368"/>
      <c r="I362" s="368"/>
      <c r="J362" s="368"/>
      <c r="K362" s="383"/>
      <c r="L362" s="152"/>
      <c r="M362" s="210"/>
      <c r="N362" s="211"/>
    </row>
    <row r="363" spans="2:20" ht="15" customHeight="1">
      <c r="B363" s="393"/>
      <c r="C363" s="353"/>
      <c r="D363" s="140" t="s">
        <v>322</v>
      </c>
      <c r="E363" s="137"/>
      <c r="F363" s="368" t="s">
        <v>82</v>
      </c>
      <c r="G363" s="368"/>
      <c r="H363" s="368"/>
      <c r="I363" s="368"/>
      <c r="J363" s="368"/>
      <c r="K363" s="383"/>
      <c r="L363" s="152"/>
      <c r="M363" s="210"/>
      <c r="N363" s="211"/>
    </row>
    <row r="364" spans="2:20" ht="15" customHeight="1" thickBot="1">
      <c r="B364" s="394"/>
      <c r="C364" s="354"/>
      <c r="D364" s="190" t="s">
        <v>323</v>
      </c>
      <c r="E364" s="138"/>
      <c r="F364" s="386" t="s">
        <v>82</v>
      </c>
      <c r="G364" s="386"/>
      <c r="H364" s="386"/>
      <c r="I364" s="386"/>
      <c r="J364" s="386"/>
      <c r="K364" s="387"/>
      <c r="L364" s="160"/>
      <c r="M364" s="212"/>
      <c r="N364" s="213"/>
    </row>
    <row r="365" spans="2:20" ht="14.25" thickBot="1"/>
    <row r="366" spans="2:20" ht="21.75" customHeight="1" thickBot="1">
      <c r="B366" s="390" t="s">
        <v>293</v>
      </c>
      <c r="C366" s="391"/>
      <c r="D366" s="391"/>
      <c r="E366" s="391"/>
      <c r="F366" s="391"/>
      <c r="G366" s="391"/>
      <c r="H366" s="391"/>
      <c r="I366" s="391"/>
      <c r="J366" s="391"/>
      <c r="K366" s="391"/>
      <c r="L366" s="391"/>
      <c r="M366" s="391"/>
      <c r="N366" s="392"/>
      <c r="R366" s="218" t="s">
        <v>328</v>
      </c>
      <c r="S366" s="219" t="str">
        <f>IF($E367="","",$E367)</f>
        <v/>
      </c>
      <c r="T366" s="219"/>
    </row>
    <row r="367" spans="2:20" ht="20.25" thickBot="1">
      <c r="B367" s="393" t="s">
        <v>294</v>
      </c>
      <c r="C367" s="395" t="s">
        <v>152</v>
      </c>
      <c r="D367" s="396"/>
      <c r="E367" s="397"/>
      <c r="F367" s="397"/>
      <c r="G367" s="397"/>
      <c r="H367" s="397"/>
      <c r="I367" s="397"/>
      <c r="J367" s="397"/>
      <c r="K367" s="398"/>
      <c r="L367" s="152"/>
      <c r="M367" s="399" t="s">
        <v>404</v>
      </c>
      <c r="N367" s="400"/>
      <c r="R367" s="219" t="s">
        <v>342</v>
      </c>
      <c r="S367" s="219" t="str">
        <f>IF($E372="","",$E372&amp;"　　"&amp;$E373)</f>
        <v/>
      </c>
      <c r="T367" s="219"/>
    </row>
    <row r="368" spans="2:20" ht="18" customHeight="1">
      <c r="B368" s="393"/>
      <c r="C368" s="401" t="s">
        <v>154</v>
      </c>
      <c r="D368" s="402"/>
      <c r="E368" s="136"/>
      <c r="F368" s="130"/>
      <c r="G368" s="158" t="s">
        <v>8</v>
      </c>
      <c r="H368" s="130"/>
      <c r="I368" s="158" t="s">
        <v>9</v>
      </c>
      <c r="J368" s="130"/>
      <c r="K368" s="159" t="s">
        <v>102</v>
      </c>
      <c r="L368" s="152"/>
      <c r="M368" s="403" t="s">
        <v>445</v>
      </c>
      <c r="N368" s="404"/>
      <c r="P368" s="1" t="s">
        <v>173</v>
      </c>
      <c r="R368" s="219" t="s">
        <v>343</v>
      </c>
      <c r="S368" s="219" t="str">
        <f>IF($E392="","",$E392&amp;"　　"&amp;$E393)</f>
        <v/>
      </c>
      <c r="T368" s="219"/>
    </row>
    <row r="369" spans="2:31" ht="18" customHeight="1">
      <c r="B369" s="393"/>
      <c r="C369" s="401" t="s">
        <v>155</v>
      </c>
      <c r="D369" s="402"/>
      <c r="E369" s="136"/>
      <c r="F369" s="130"/>
      <c r="G369" s="158" t="s">
        <v>8</v>
      </c>
      <c r="H369" s="130"/>
      <c r="I369" s="158" t="s">
        <v>9</v>
      </c>
      <c r="J369" s="130"/>
      <c r="K369" s="159" t="s">
        <v>102</v>
      </c>
      <c r="L369" s="152"/>
      <c r="M369" s="405"/>
      <c r="N369" s="406"/>
      <c r="P369" s="1">
        <f>IF(M369="○",IF(M371="○",IF(M373="○",1,0),0),0)</f>
        <v>0</v>
      </c>
      <c r="R369" s="219" t="s">
        <v>329</v>
      </c>
      <c r="S369" s="219" t="str">
        <f>IF($E368="","",$E368&amp;$F368&amp;"年"&amp;$H368&amp;"月"&amp;$J368&amp;"日")</f>
        <v/>
      </c>
      <c r="T369" s="219"/>
    </row>
    <row r="370" spans="2:31" ht="18" customHeight="1" thickBot="1">
      <c r="B370" s="393"/>
      <c r="C370" s="407" t="s">
        <v>164</v>
      </c>
      <c r="D370" s="408"/>
      <c r="E370" s="128"/>
      <c r="F370" s="129"/>
      <c r="G370" s="153" t="s">
        <v>8</v>
      </c>
      <c r="H370" s="129"/>
      <c r="I370" s="153" t="s">
        <v>160</v>
      </c>
      <c r="J370" s="129"/>
      <c r="K370" s="154" t="s">
        <v>10</v>
      </c>
      <c r="L370" s="152"/>
      <c r="M370" s="409" t="s">
        <v>311</v>
      </c>
      <c r="N370" s="410"/>
      <c r="P370" s="1" t="s">
        <v>176</v>
      </c>
      <c r="R370" s="219" t="s">
        <v>330</v>
      </c>
      <c r="S370" s="219" t="str">
        <f>IF($E369="","",IF($E369="年度当初","令和5年4月1日",$E369&amp;$F369&amp;"年"&amp;$H369&amp;"月"&amp;$J369&amp;"日"))</f>
        <v/>
      </c>
      <c r="T370" s="219"/>
    </row>
    <row r="371" spans="2:31" ht="15" thickBot="1">
      <c r="B371" s="393"/>
      <c r="C371" s="170"/>
      <c r="D371" s="152"/>
      <c r="E371" s="155"/>
      <c r="F371" s="155"/>
      <c r="G371" s="155"/>
      <c r="H371" s="155"/>
      <c r="I371" s="155"/>
      <c r="J371" s="155"/>
      <c r="K371" s="155"/>
      <c r="L371" s="152"/>
      <c r="M371" s="405"/>
      <c r="N371" s="406"/>
      <c r="P371" s="1">
        <f>IF(E369="年度当初",4,IF(AND(H369&gt;=4,H369&lt;=12),H369,IF(AND(H369&gt;=1,H369&lt;=3),H369+12,0)))</f>
        <v>0</v>
      </c>
      <c r="R371" s="219" t="s">
        <v>331</v>
      </c>
      <c r="S371" s="219" t="str">
        <f>IF(E370="","",IF(E370="年度末","令和6年3月31日",E370&amp;F370&amp;"年"&amp;H370&amp;"月"&amp;J370&amp;"日"))</f>
        <v/>
      </c>
      <c r="T371" s="219"/>
    </row>
    <row r="372" spans="2:31" ht="19.5" customHeight="1">
      <c r="B372" s="393"/>
      <c r="C372" s="411" t="s">
        <v>313</v>
      </c>
      <c r="D372" s="184" t="s">
        <v>153</v>
      </c>
      <c r="E372" s="414"/>
      <c r="F372" s="414"/>
      <c r="G372" s="414"/>
      <c r="H372" s="414"/>
      <c r="I372" s="414"/>
      <c r="J372" s="414"/>
      <c r="K372" s="415"/>
      <c r="L372" s="152"/>
      <c r="M372" s="409" t="s">
        <v>312</v>
      </c>
      <c r="N372" s="410"/>
      <c r="P372" s="1" t="s">
        <v>177</v>
      </c>
      <c r="R372" s="219" t="s">
        <v>332</v>
      </c>
      <c r="S372" s="219" t="str">
        <f>IF($M391="","",M391)</f>
        <v/>
      </c>
      <c r="T372" s="219"/>
    </row>
    <row r="373" spans="2:31" ht="19.5" thickBot="1">
      <c r="B373" s="393"/>
      <c r="C373" s="412"/>
      <c r="D373" s="185" t="s">
        <v>308</v>
      </c>
      <c r="E373" s="416"/>
      <c r="F373" s="416"/>
      <c r="G373" s="416"/>
      <c r="H373" s="416"/>
      <c r="I373" s="416"/>
      <c r="J373" s="416"/>
      <c r="K373" s="417"/>
      <c r="L373" s="152"/>
      <c r="M373" s="418"/>
      <c r="N373" s="419"/>
      <c r="P373" s="1">
        <f>IF(E370="年度末",15,IF(AND(H370&gt;=4,H370&lt;=12),H370,IF(AND(H370&gt;=1,H370&lt;=3),H370+12,0)))</f>
        <v>0</v>
      </c>
      <c r="R373" s="219" t="s">
        <v>344</v>
      </c>
      <c r="S373" s="220" t="str">
        <f>"補助基準額上限："&amp;N374&amp;"円"</f>
        <v>補助基準額上限：63000円</v>
      </c>
      <c r="T373" s="219"/>
      <c r="V373" s="1" t="s">
        <v>345</v>
      </c>
      <c r="W373" s="1" t="str">
        <f>IF(P375=0,"","転居日："&amp;E391&amp;F391&amp;"年"&amp;H391&amp;"月"&amp;J391&amp;"日")</f>
        <v/>
      </c>
    </row>
    <row r="374" spans="2:31" ht="19.5">
      <c r="B374" s="393"/>
      <c r="C374" s="412"/>
      <c r="D374" s="186" t="s">
        <v>156</v>
      </c>
      <c r="E374" s="182"/>
      <c r="F374" s="358" t="s">
        <v>82</v>
      </c>
      <c r="G374" s="358"/>
      <c r="H374" s="358"/>
      <c r="I374" s="358"/>
      <c r="J374" s="358"/>
      <c r="K374" s="389"/>
      <c r="L374" s="152"/>
      <c r="M374" s="420" t="s">
        <v>296</v>
      </c>
      <c r="N374" s="422">
        <f>IF(P369=1,82000,63000)</f>
        <v>63000</v>
      </c>
      <c r="P374" s="1" t="s">
        <v>348</v>
      </c>
      <c r="R374" s="215"/>
      <c r="S374" s="215" t="s">
        <v>340</v>
      </c>
      <c r="T374" s="215" t="s">
        <v>17</v>
      </c>
      <c r="U374" s="215" t="s">
        <v>18</v>
      </c>
      <c r="V374" s="215" t="s">
        <v>19</v>
      </c>
      <c r="W374" s="215" t="s">
        <v>20</v>
      </c>
      <c r="X374" s="215" t="s">
        <v>21</v>
      </c>
      <c r="Y374" s="215" t="s">
        <v>22</v>
      </c>
      <c r="Z374" s="215" t="s">
        <v>23</v>
      </c>
      <c r="AA374" s="215" t="s">
        <v>24</v>
      </c>
      <c r="AB374" s="215" t="s">
        <v>25</v>
      </c>
      <c r="AC374" s="215" t="s">
        <v>26</v>
      </c>
      <c r="AD374" s="215" t="s">
        <v>27</v>
      </c>
      <c r="AE374" s="215" t="s">
        <v>341</v>
      </c>
    </row>
    <row r="375" spans="2:31" ht="20.25" thickBot="1">
      <c r="B375" s="393"/>
      <c r="C375" s="412"/>
      <c r="D375" s="187" t="s">
        <v>157</v>
      </c>
      <c r="E375" s="183"/>
      <c r="F375" s="424" t="s">
        <v>82</v>
      </c>
      <c r="G375" s="424"/>
      <c r="H375" s="424"/>
      <c r="I375" s="424"/>
      <c r="J375" s="424"/>
      <c r="K375" s="425"/>
      <c r="L375" s="152"/>
      <c r="M375" s="421"/>
      <c r="N375" s="423"/>
      <c r="P375" s="1">
        <f>IF(AND(H391&gt;=4,H391&lt;=12),H391,IF(AND(H391&gt;=1,H391&lt;=3),H391+12,0))</f>
        <v>0</v>
      </c>
      <c r="R375" s="215" t="s">
        <v>335</v>
      </c>
      <c r="S375" s="217">
        <f>IF(P371=4,IF(P379=4,M381,IF(P381=4,N381,IF(P375=4,E394,E374))),0)</f>
        <v>0</v>
      </c>
      <c r="T375" s="217">
        <f>IF(P371&lt;=5,
IF(P373&lt;5,0,
IF(P379=5,M381,
IF(P381=5,N381,
IF(AND(P375&gt;0,P375&lt;=5),E394,
IF(AND(P383&gt;0,P383&lt;=5),E401,E374))))),0)</f>
        <v>0</v>
      </c>
      <c r="U375" s="217">
        <f>IF(P371&lt;=6,
IF(P373&lt;6,0,
IF(P379=6,M381,
IF(P381=6,N381,
IF(AND(P375&gt;0,P375&lt;=6),E394,
IF(AND(P383&gt;0,P383&lt;=6),E401,E374))))),0)</f>
        <v>0</v>
      </c>
      <c r="V375" s="217">
        <f>IF(P371&lt;=7,
IF(P373&lt;7,0,
IF(P379=7,M381,
IF(P381=7,N381,
IF(AND(P375&gt;0,P375&lt;=7),E394,
IF(AND(P383&gt;0,P383&lt;=7),E401,E374))))),0)</f>
        <v>0</v>
      </c>
      <c r="W375" s="217">
        <f>IF(P371&lt;=8,
IF(P373&lt;8,0,
IF(P379=8,M381,
IF(P381=8,N381,
IF(AND(P375&gt;0,P375&lt;=8),E394,
IF(AND(P383&gt;0,P383&lt;=8),E401,E374))))),0)</f>
        <v>0</v>
      </c>
      <c r="X375" s="217">
        <f>IF(P371&lt;=9,
IF(P373&lt;9,0,
IF(P379=9,M381,
IF(P381=9,N381,
IF(AND(P375&gt;0,P375&lt;=9),E394,
IF(AND(P383&gt;0,P383&lt;=9),E401,E374))))),0)</f>
        <v>0</v>
      </c>
      <c r="Y375" s="217">
        <f>IF(P371&lt;=10,
IF(P373&lt;10,0,
IF(P379=10,M381,
IF(P381=10,N381,
IF(AND(P375&gt;0,P375&lt;=10),E394,
IF(AND(P383&gt;0,P383&lt;=10),E401,E374))))),0)</f>
        <v>0</v>
      </c>
      <c r="Z375" s="217">
        <f>IF(P371&lt;=11,
IF(P373&lt;11,0,
IF(P379=11,M381,
IF(P381=11,N381,
IF(AND(P375&gt;0,P375&lt;=11),E394,
IF(AND(P383&gt;0,P383&lt;=11),E401,E374))))),0)</f>
        <v>0</v>
      </c>
      <c r="AA375" s="217">
        <f>IF(P371&lt;=12,
IF(P373&lt;12,0,
IF(P379=12,M381,
IF(P381=12,N381,
IF(AND(P375&gt;0,P375&lt;=12),E394,
IF(AND(P383&gt;0,P383&lt;=12),E401,E374))))),0)</f>
        <v>0</v>
      </c>
      <c r="AB375" s="217">
        <f>IF(P371&lt;=13,
IF(P373&lt;13,0,
IF(P379=13,M381,
IF(P381=13,N381,
IF(AND(P375&gt;0,P375&lt;=13),E394,
IF(AND(P383&gt;0,P383&lt;=13),E401,E374))))),0)</f>
        <v>0</v>
      </c>
      <c r="AC375" s="217">
        <f>IF(P371&lt;=14,
IF(P373&lt;14,0,
IF(P379=14,M381,
IF(P381=14,N381,
IF(AND(P375&gt;0,P375&lt;=14),E394,
IF(AND(P383&gt;0,P383&lt;=14),E401,E374))))),0)</f>
        <v>0</v>
      </c>
      <c r="AD375" s="217">
        <f>IF(P371&lt;=15,
IF(P373&lt;15,0,
IF(P379=15,M381,
IF(P381=15,N381,
IF(AND(P375&gt;0,P375&lt;=15),E394,
IF(AND(P383&gt;0,P383&lt;=15),E401,E374))))),0)</f>
        <v>0</v>
      </c>
      <c r="AE375" s="216">
        <f>SUM(S375:AD375)</f>
        <v>0</v>
      </c>
    </row>
    <row r="376" spans="2:31" ht="23.25" customHeight="1" thickBot="1">
      <c r="B376" s="393"/>
      <c r="C376" s="412"/>
      <c r="D376" s="174" t="s">
        <v>326</v>
      </c>
      <c r="E376" s="132"/>
      <c r="F376" s="426" t="s">
        <v>82</v>
      </c>
      <c r="G376" s="426"/>
      <c r="H376" s="427">
        <f>IF(E376="",0,IF(E377="",ROUNDDOWN(E376/24,0),ROUNDDOWN(E376/E377,0)))</f>
        <v>0</v>
      </c>
      <c r="I376" s="427"/>
      <c r="J376" s="427"/>
      <c r="K376" s="428"/>
      <c r="L376" s="152"/>
      <c r="M376" s="181"/>
      <c r="N376" s="204"/>
      <c r="P376" s="1" t="s">
        <v>170</v>
      </c>
      <c r="R376" s="215" t="s">
        <v>333</v>
      </c>
      <c r="S376" s="217">
        <f>IF(P371=4,IF(P379=4,$M383,IF(P381=4,$N383,IF(P375=4,$E395,$E375))),0)</f>
        <v>0</v>
      </c>
      <c r="T376" s="217">
        <f>IF(P371&lt;=5,
IF(P373&lt;5,0,
IF(P379=5,M383,
IF(P381=5,N383,
IF(AND(P375&gt;0,P375&lt;=5),E395,
IF(AND(P383&gt;0,P383&lt;=5),E402,E375))))),0)</f>
        <v>0</v>
      </c>
      <c r="U376" s="217">
        <f>IF(P371&lt;=6,
IF(P373&lt;6,0,
IF(P379=6,M383,
IF(P381=6,N383,
IF(AND(P375&gt;0,P375&lt;=6),E395,
IF(AND(P383&gt;0,P383&lt;=6),E402,E375))))),0)</f>
        <v>0</v>
      </c>
      <c r="V376" s="217">
        <f>IF(P371&lt;=7,
IF(P373&lt;7,0,
IF(P379=7,M383,
IF(P381=7,N383,
IF(AND(P375&gt;0,P375&lt;=7),E395,
IF(AND(P383&gt;0,P383&lt;=7),E402,E375))))),0)</f>
        <v>0</v>
      </c>
      <c r="W376" s="217">
        <f>IF(P371&lt;=8,
IF(P373&lt;8,0,
IF(P379=8,M383,
IF(P381=8,N383,
IF(AND(P375&gt;0,P375&lt;=8),E395,
IF(AND(P383&gt;0,P383&lt;=8),E402,E375))))),0)</f>
        <v>0</v>
      </c>
      <c r="X376" s="217">
        <f>IF(P371&lt;=9,
IF(P373&lt;9,0,
IF(P379=9,M383,
IF(P381=9,N383,
IF(AND(P375&gt;0,P375&lt;=9),E395,
IF(AND(P383&gt;0,P383&lt;=9),E402,E375))))),0)</f>
        <v>0</v>
      </c>
      <c r="Y376" s="217">
        <f>IF(P371&lt;=10,
IF(P373&lt;10,0,
IF(P379=10,M383,
IF(P381=10,N383,
IF(AND(P375&gt;0,P375&lt;=10),E395,
IF(AND(P383&gt;0,P383&lt;=10),E402,E375))))),0)</f>
        <v>0</v>
      </c>
      <c r="Z376" s="217">
        <f>IF(P371&lt;=11,
IF(P373&lt;11,0,
IF(P379=11,M383,
IF(P381=11,N383,
IF(AND(P375&gt;0,P375&lt;=11),E395,
IF(AND(P383&gt;0,P383&lt;=11),E402,E375))))),0)</f>
        <v>0</v>
      </c>
      <c r="AA376" s="217">
        <f>IF(P371&lt;=12,
IF(P373&lt;12,0,
IF(P379=12,M383,
IF(P381=12,N383,
IF(AND(P375&gt;0,P375&lt;=12),E395,
IF(AND(P383&gt;0,P383&lt;=12),E402,E375))))),0)</f>
        <v>0</v>
      </c>
      <c r="AB376" s="217">
        <f>IF(P371&lt;=13,
IF(P373&lt;13,0,
IF(P379=13,M383,
IF(P381=13,N383,
IF(AND(P375&gt;0,P375&lt;=13),E395,
IF(AND(P383&gt;0,P383&lt;=13),E402,E375))))),0)</f>
        <v>0</v>
      </c>
      <c r="AC376" s="217">
        <f>IF(P371&lt;=14,
IF(P373&lt;14,0,
IF(P379=14,M383,
IF(P381=14,N383,
IF(AND(P375&gt;0,P375&lt;=14),E395,
IF(AND(P383&gt;0,P383&lt;=14),E402,E375))))),0)</f>
        <v>0</v>
      </c>
      <c r="AD376" s="217">
        <f>IF(P371&lt;=15,
IF(P373&lt;15,0,
IF(P379=15,M383,
IF(P381=15,N383,
IF(AND(P375&gt;0,P375&lt;=15),E395,
IF(AND(P383&gt;0,P383&lt;=15),E402,E375))))),0)</f>
        <v>0</v>
      </c>
      <c r="AE376" s="216">
        <f>SUM(S376:AD376)</f>
        <v>0</v>
      </c>
    </row>
    <row r="377" spans="2:31" ht="24" customHeight="1" thickBot="1">
      <c r="B377" s="393"/>
      <c r="C377" s="412"/>
      <c r="D377" s="171" t="s">
        <v>171</v>
      </c>
      <c r="E377" s="130">
        <v>24</v>
      </c>
      <c r="F377" s="368" t="s">
        <v>172</v>
      </c>
      <c r="G377" s="368"/>
      <c r="H377" s="384"/>
      <c r="I377" s="384"/>
      <c r="J377" s="384"/>
      <c r="K377" s="385"/>
      <c r="L377" s="152"/>
      <c r="M377" s="203" t="s">
        <v>315</v>
      </c>
      <c r="N377" s="197" t="s">
        <v>316</v>
      </c>
      <c r="P377" s="1">
        <f>IF(AND(E388&gt;=4,E388&lt;=12),E388,IF(AND(E388&gt;=1,E388&lt;=3),E388+12,0))</f>
        <v>0</v>
      </c>
      <c r="R377" s="215" t="s">
        <v>334</v>
      </c>
      <c r="S377" s="217">
        <f>IF(P371=4,IF(P379=4,M385,IF(P381=4,N385,IF(P375=4,H396,IF(P377=4,H387,H376)))),0)</f>
        <v>0</v>
      </c>
      <c r="T377" s="217">
        <f>IF(P371&lt;=5,
IF(P373&lt;5,0,
IF(P379=5,M385,
IF(P381=5,N385,
IF(AND(P375&gt;0,P375&lt;=5),H396,
IF(AND(P377&gt;0,P377&lt;=5),H387,H376))))),0)</f>
        <v>0</v>
      </c>
      <c r="U377" s="217">
        <f>IF(P371&lt;=6,
IF(P373&lt;6,0,
IF(P379=6,M385,
IF(P381=6,N385,
IF(AND(P375&gt;0,P375&lt;=6),H396,
IF(AND(P377&gt;0,P377&lt;=6),H387,H376))))),0)</f>
        <v>0</v>
      </c>
      <c r="V377" s="217">
        <f>IF(P371&lt;=7,
IF(P373&lt;7,0,
IF(P379=7,M385,
IF(P381=7,N385,
IF(AND(P375&gt;0,P375&lt;=7),H396,
IF(AND(P377&gt;0,P377&lt;=7),H387,H376))))),0)</f>
        <v>0</v>
      </c>
      <c r="W377" s="217">
        <f>IF(P371&lt;=8,
IF(P373&lt;8,0,
IF(P379=8,M385,
IF(P381=8,N385,
IF(AND(P375&gt;0,P375&lt;=8),H396,
IF(AND(P377&gt;0,P377&lt;=8),H387,H376))))),0)</f>
        <v>0</v>
      </c>
      <c r="X377" s="217">
        <f>IF(P371&lt;=9,
IF(P373&lt;9,0,
IF(P379=9,M385,
IF(P381=9,N385,
IF(AND(P375&gt;0,P375&lt;=9),H396,
IF(AND(P377&gt;0,P377&lt;=9),H387,H376))))),0)</f>
        <v>0</v>
      </c>
      <c r="Y377" s="217">
        <f>IF(P371&lt;=10,
IF(P373&lt;10,0,
IF(P379=10,M385,
IF(P381=10,N385,
IF(AND(P375&gt;0,P375&lt;=10),H396,
IF(AND(P377&gt;0,P377&lt;=10),H387,H376))))),0)</f>
        <v>0</v>
      </c>
      <c r="Z377" s="217">
        <f>IF(P371&lt;=11,
IF(P373&lt;11,0,
IF(P379=11,M385,
IF(P381=11,N385,
IF(AND(P375&gt;0,P375&lt;=11),H396,
IF(AND(P377&gt;0,P377&lt;=11),H387,H376))))),0)</f>
        <v>0</v>
      </c>
      <c r="AA377" s="217">
        <f>IF(P371&lt;=12,
IF(P373&lt;12,0,
IF(P379=12,M385,
IF(P381=12,N385,
IF(AND(P375&gt;0,P375&lt;=12),H396,
IF(AND(P377&gt;0,P377&lt;=12),H387,H376))))),0)</f>
        <v>0</v>
      </c>
      <c r="AB377" s="217">
        <f>IF(P371&lt;=13,
IF(P373&lt;13,0,
IF(P379=13,M385,
IF(P381=13,N385,
IF(AND(P375&gt;0,P375&lt;=13),H396,
IF(AND(P377&gt;0,P377&lt;=13),H387,H376))))),0)</f>
        <v>0</v>
      </c>
      <c r="AC377" s="217">
        <f>IF(P371&lt;=14,
IF(P373&lt;14,0,
IF(P379=14,M385,
IF(P381=14,N385,
IF(AND(P375&gt;0,P375&lt;=14),H396,
IF(AND(P377&gt;0,P377&lt;=14),H387,H376))))),0)</f>
        <v>0</v>
      </c>
      <c r="AD377" s="217">
        <f>IF(P371&lt;=15,
IF(P373&lt;15,0,
IF(P379=15,M385,
IF(P381=15,N385,
IF(AND(P375&gt;0,P375&lt;=15),H396,
IF(AND(P377&gt;0,P377&lt;=15),H387,H376))))),0)</f>
        <v>0</v>
      </c>
      <c r="AE377" s="216">
        <f t="shared" ref="AE377:AE379" si="179">SUM(S377:AD377)</f>
        <v>0</v>
      </c>
    </row>
    <row r="378" spans="2:31" ht="19.5" customHeight="1">
      <c r="B378" s="393"/>
      <c r="C378" s="412"/>
      <c r="D378" s="340" t="s">
        <v>317</v>
      </c>
      <c r="E378" s="341"/>
      <c r="F378" s="341"/>
      <c r="G378" s="341"/>
      <c r="H378" s="341"/>
      <c r="I378" s="341"/>
      <c r="J378" s="341"/>
      <c r="K378" s="342"/>
      <c r="L378" s="152"/>
      <c r="M378" s="156" t="s">
        <v>166</v>
      </c>
      <c r="N378" s="198" t="s">
        <v>166</v>
      </c>
      <c r="P378" s="1" t="s">
        <v>178</v>
      </c>
      <c r="R378" s="147" t="s">
        <v>336</v>
      </c>
      <c r="S378" s="217">
        <f>IF(P371=4,IF(P379=4,M387,IF(P381=4,N387,IF(P375=4,E398,E380))),0)</f>
        <v>0</v>
      </c>
      <c r="T378" s="217">
        <f>IF(P371&lt;=5,
IF(P373&lt;5,0,
IF(P379=5,M387,
IF(P381=5,N387,
IF(AND(P375&gt;0,P375&lt;=5),E398,
IF(AND(P383&gt;0,P383&lt;=5),E403,E380))))),0)</f>
        <v>0</v>
      </c>
      <c r="U378" s="217">
        <f>IF(P371&lt;=6,
IF(P373&lt;6,0,
IF(P379=6,M387,
IF(P381=6,N387,
IF(AND(P375&gt;0,P375&lt;=6),E398,
IF(AND(P383&gt;0,P383&lt;=6),E403,E380))))),0)</f>
        <v>0</v>
      </c>
      <c r="V378" s="217">
        <f>IF(P371&lt;=7,
IF(P373&lt;7,0,
IF(P379=7,M387,
IF(P381=7,N387,
IF(AND(P375&gt;0,P375&lt;=7),E398,
IF(AND(P383&gt;0,P383&lt;=7),E403,E380))))),0)</f>
        <v>0</v>
      </c>
      <c r="W378" s="217">
        <f>IF(P371&lt;=8,
IF(P373&lt;8,0,
IF(P379=8,M387,
IF(P381=8,N387,
IF(AND(P375&gt;0,P375&lt;=8),E398,
IF(AND(P383&gt;0,P383&lt;=8),E403,E380))))),0)</f>
        <v>0</v>
      </c>
      <c r="X378" s="217">
        <f>IF(P371&lt;=9,
IF(P373&lt;9,0,
IF(P379=9,M387,
IF(P381=9,N387,
IF(AND(P375&gt;0,P375&lt;=9),E398,
IF(AND(P383&gt;0,P383&lt;=9),E403,E380))))),0)</f>
        <v>0</v>
      </c>
      <c r="Y378" s="217">
        <f>IF(P371&lt;=10,
IF(P373&lt;10,0,
IF(P379=10,M387,
IF(P381=10,N387,
IF(AND(P375&gt;0,P375&lt;=10),E398,
IF(AND(P383&gt;0,P383&lt;=10),E403,E380))))),0)</f>
        <v>0</v>
      </c>
      <c r="Z378" s="217">
        <f>IF(P371&lt;=11,
IF(P373&lt;11,0,
IF(P379=11,M387,
IF(P381=11,N387,
IF(AND(P375&gt;0,P375&lt;=11),E398,
IF(AND(P383&gt;0,P383&lt;=11),E403,E380))))),0)</f>
        <v>0</v>
      </c>
      <c r="AA378" s="217">
        <f>IF(P371&lt;=12,
IF(P373&lt;12,0,
IF(P379=12,M387,
IF(P381=12,N387,
IF(AND(P375&gt;0,P375&lt;=12),E398,
IF(AND(P383&gt;0,P383&lt;=12),E403,E380))))),0)</f>
        <v>0</v>
      </c>
      <c r="AB378" s="217">
        <f>IF(P371&lt;=13,
IF(P373&lt;13,0,
IF(P379=13,M387,
IF(P381=13,N387,
IF(AND(P375&gt;0,P375&lt;=13),E398,
IF(AND(P383&gt;0,P383&lt;=13),E403,E380))))),0)</f>
        <v>0</v>
      </c>
      <c r="AC378" s="217">
        <f>IF(P371&lt;=14,
IF(P373&lt;14,0,
IF(P379=14,M387,
IF(P381=14,N387,
IF(AND(P375&gt;0,P375&lt;=14),E398,
IF(AND(P383&gt;0,P383&lt;=14),E403,E380))))),0)</f>
        <v>0</v>
      </c>
      <c r="AD378" s="217">
        <f>IF(P371&lt;=15,
IF(P373&lt;15,0,
IF(P379=15,M387,
IF(P381=15,N387,
IF(AND(P375&gt;0,P375&lt;=15),E398,
IF(AND(P383&gt;0,P383&lt;=15),E403,E380))))),0)</f>
        <v>0</v>
      </c>
      <c r="AE378" s="216">
        <f t="shared" si="179"/>
        <v>0</v>
      </c>
    </row>
    <row r="379" spans="2:31" ht="19.5" customHeight="1" thickBot="1">
      <c r="B379" s="393"/>
      <c r="C379" s="412"/>
      <c r="D379" s="343"/>
      <c r="E379" s="344"/>
      <c r="F379" s="344"/>
      <c r="G379" s="344"/>
      <c r="H379" s="344"/>
      <c r="I379" s="344"/>
      <c r="J379" s="344"/>
      <c r="K379" s="345"/>
      <c r="L379" s="152"/>
      <c r="M379" s="131"/>
      <c r="N379" s="199"/>
      <c r="P379" s="1">
        <f>IF(AND(M379&gt;=4,M379&lt;=12),M379,IF(AND(M379&gt;=1,M379&lt;=3),M379+12,0))</f>
        <v>0</v>
      </c>
      <c r="R379" s="147" t="s">
        <v>337</v>
      </c>
      <c r="S379" s="217">
        <f>SUM(S375:S377)-S378</f>
        <v>0</v>
      </c>
      <c r="T379" s="217">
        <f>SUM(T375:T377)-T378</f>
        <v>0</v>
      </c>
      <c r="U379" s="217">
        <f t="shared" ref="U379" si="180">SUM(U375:U377)-U378</f>
        <v>0</v>
      </c>
      <c r="V379" s="217">
        <f t="shared" ref="V379" si="181">SUM(V375:V377)-V378</f>
        <v>0</v>
      </c>
      <c r="W379" s="217">
        <f t="shared" ref="W379" si="182">SUM(W375:W377)-W378</f>
        <v>0</v>
      </c>
      <c r="X379" s="217">
        <f t="shared" ref="X379" si="183">SUM(X375:X377)-X378</f>
        <v>0</v>
      </c>
      <c r="Y379" s="217">
        <f t="shared" ref="Y379" si="184">SUM(Y375:Y377)-Y378</f>
        <v>0</v>
      </c>
      <c r="Z379" s="217">
        <f t="shared" ref="Z379" si="185">SUM(Z375:Z377)-Z378</f>
        <v>0</v>
      </c>
      <c r="AA379" s="217">
        <f t="shared" ref="AA379" si="186">SUM(AA375:AA377)-AA378</f>
        <v>0</v>
      </c>
      <c r="AB379" s="217">
        <f t="shared" ref="AB379" si="187">SUM(AB375:AB377)-AB378</f>
        <v>0</v>
      </c>
      <c r="AC379" s="217">
        <f t="shared" ref="AC379" si="188">SUM(AC375:AC377)-AC378</f>
        <v>0</v>
      </c>
      <c r="AD379" s="217">
        <f t="shared" ref="AD379" si="189">SUM(AD375:AD377)-AD378</f>
        <v>0</v>
      </c>
      <c r="AE379" s="216">
        <f t="shared" si="179"/>
        <v>0</v>
      </c>
    </row>
    <row r="380" spans="2:31" ht="24" customHeight="1" thickBot="1">
      <c r="B380" s="393"/>
      <c r="C380" s="413"/>
      <c r="D380" s="188" t="s">
        <v>33</v>
      </c>
      <c r="E380" s="134"/>
      <c r="F380" s="346" t="s">
        <v>82</v>
      </c>
      <c r="G380" s="346"/>
      <c r="H380" s="346"/>
      <c r="I380" s="346"/>
      <c r="J380" s="346"/>
      <c r="K380" s="347"/>
      <c r="L380" s="152"/>
      <c r="M380" s="157" t="s">
        <v>167</v>
      </c>
      <c r="N380" s="173" t="s">
        <v>167</v>
      </c>
      <c r="P380" s="1" t="s">
        <v>179</v>
      </c>
      <c r="R380" s="147" t="s">
        <v>338</v>
      </c>
      <c r="S380" s="217">
        <f>IF(P369=1,IF(AND(P375&gt;0,P375&lt;=4),IF(S379&gt;=63000,63000,S379),IF(S379&gt;=82000,82000,S379)),IF(S379&gt;=63000,63000,S379))</f>
        <v>0</v>
      </c>
      <c r="T380" s="217">
        <f>IF(P369=1,IF(AND(P375&gt;0,P375&lt;=5),IF(T379&gt;=63000,63000,T379),IF(T379&gt;=82000,82000,T379)),IF(T379&gt;=63000,63000,T379))</f>
        <v>0</v>
      </c>
      <c r="U380" s="217">
        <f>IF(P369=1,IF(AND(P375&gt;0,P375&lt;=6),IF(U379&gt;=63000,63000,U379),IF(U379&gt;=82000,82000,U379)),IF(U379&gt;=63000,63000,U379))</f>
        <v>0</v>
      </c>
      <c r="V380" s="217">
        <f>IF(P369=1,IF(AND(P375&gt;0,P375&lt;=7),IF(V379&gt;=63000,63000,V379),IF(V379&gt;=82000,82000,V379)),IF(V379&gt;=63000,63000,V379))</f>
        <v>0</v>
      </c>
      <c r="W380" s="217">
        <f>IF(P369=1,IF(AND(P375&gt;0,P375&lt;=8),IF(W379&gt;=63000,63000,W379),IF(W379&gt;=82000,82000,W379)),IF(W379&gt;=63000,63000,W379))</f>
        <v>0</v>
      </c>
      <c r="X380" s="217">
        <f>IF(P369=1,IF(AND(P375&gt;0,P375&lt;=9),IF(X379&gt;=63000,63000,X379),IF(X379&gt;=82000,82000,X379)),IF(X379&gt;=63000,63000,X379))</f>
        <v>0</v>
      </c>
      <c r="Y380" s="217">
        <f>IF(P369=1,IF(AND(P375&gt;0,P375&lt;=10),IF(Y379&gt;=63000,63000,Y379),IF(Y379&gt;=82000,82000,Y379)),IF(Y379&gt;=63000,63000,Y379))</f>
        <v>0</v>
      </c>
      <c r="Z380" s="217">
        <f>IF(P369=1,IF(AND(P375&gt;0,P375&lt;=11),IF(Z379&gt;=63000,63000,Z379),IF(Z379&gt;=82000,82000,Z379)),IF(Z379&gt;=63000,63000,Z379))</f>
        <v>0</v>
      </c>
      <c r="AA380" s="217">
        <f>IF(P369=1,IF(AND(P375&gt;0,P375&lt;=12),IF(AA379&gt;=63000,63000,AA379),IF(AA379&gt;=82000,82000,AA379)),IF(AA379&gt;=63000,63000,AA379))</f>
        <v>0</v>
      </c>
      <c r="AB380" s="217">
        <f>IF(P369=1,IF(AND(P375&gt;0,P375&lt;=13),IF(AB379&gt;=63000,63000,AB379),IF(AB379&gt;=82000,82000,AB379)),IF(AB379&gt;=63000,63000,AB379))</f>
        <v>0</v>
      </c>
      <c r="AC380" s="217">
        <f>IF(P369=1,IF(AND(P375&gt;0,P375&lt;=14),IF(AC379&gt;=63000,63000,AC379),IF(AC379&gt;=82000,82000,AC379)),IF(AC379&gt;=63000,63000,AC379))</f>
        <v>0</v>
      </c>
      <c r="AD380" s="217">
        <f>IF(P369=1,IF(AND(P375&gt;0,P375&lt;=15),IF(AD379&gt;=63000,63000,AD379),IF(AD379&gt;=82000,82000,AD379)),IF(AD379&gt;=63000,63000,AD379))</f>
        <v>0</v>
      </c>
      <c r="AE380" s="216"/>
    </row>
    <row r="381" spans="2:31" ht="19.5" customHeight="1">
      <c r="B381" s="393"/>
      <c r="C381" s="175"/>
      <c r="D381" s="176"/>
      <c r="E381" s="207"/>
      <c r="F381" s="177"/>
      <c r="G381" s="177"/>
      <c r="H381" s="177"/>
      <c r="I381" s="177"/>
      <c r="J381" s="177"/>
      <c r="K381" s="177"/>
      <c r="L381" s="152"/>
      <c r="M381" s="133"/>
      <c r="N381" s="200"/>
      <c r="P381" s="1">
        <f>IF(AND(N379&gt;=4,N379&lt;=12),N379,IF(AND(N379&gt;=1,N379&lt;=3),N379+12,0))</f>
        <v>0</v>
      </c>
      <c r="R381" s="147" t="s">
        <v>339</v>
      </c>
      <c r="S381" s="217">
        <f>ROUNDDOWN(S380*3/4,0)</f>
        <v>0</v>
      </c>
      <c r="T381" s="216">
        <f t="shared" ref="T381" si="190">ROUNDDOWN(T380*3/4,0)</f>
        <v>0</v>
      </c>
      <c r="U381" s="216">
        <f t="shared" ref="U381" si="191">ROUNDDOWN(U380*3/4,0)</f>
        <v>0</v>
      </c>
      <c r="V381" s="216">
        <f t="shared" ref="V381" si="192">ROUNDDOWN(V380*3/4,0)</f>
        <v>0</v>
      </c>
      <c r="W381" s="216">
        <f t="shared" ref="W381" si="193">ROUNDDOWN(W380*3/4,0)</f>
        <v>0</v>
      </c>
      <c r="X381" s="216">
        <f t="shared" ref="X381" si="194">ROUNDDOWN(X380*3/4,0)</f>
        <v>0</v>
      </c>
      <c r="Y381" s="216">
        <f t="shared" ref="Y381" si="195">ROUNDDOWN(Y380*3/4,0)</f>
        <v>0</v>
      </c>
      <c r="Z381" s="216">
        <f t="shared" ref="Z381" si="196">ROUNDDOWN(Z380*3/4,0)</f>
        <v>0</v>
      </c>
      <c r="AA381" s="216">
        <f t="shared" ref="AA381" si="197">ROUNDDOWN(AA380*3/4,0)</f>
        <v>0</v>
      </c>
      <c r="AB381" s="216">
        <f t="shared" ref="AB381" si="198">ROUNDDOWN(AB380*3/4,0)</f>
        <v>0</v>
      </c>
      <c r="AC381" s="216">
        <f t="shared" ref="AC381" si="199">ROUNDDOWN(AC380*3/4,0)</f>
        <v>0</v>
      </c>
      <c r="AD381" s="216">
        <f t="shared" ref="AD381" si="200">ROUNDDOWN(AD380*3/4,0)</f>
        <v>0</v>
      </c>
      <c r="AE381" s="216">
        <f>ROUNDDOWN(SUM(S381:AD381),-2)</f>
        <v>0</v>
      </c>
    </row>
    <row r="382" spans="2:31" ht="19.5" customHeight="1">
      <c r="B382" s="393"/>
      <c r="C382" s="348" t="s">
        <v>353</v>
      </c>
      <c r="D382" s="348"/>
      <c r="E382" s="348"/>
      <c r="F382" s="348"/>
      <c r="G382" s="348"/>
      <c r="H382" s="348"/>
      <c r="I382" s="348"/>
      <c r="J382" s="348"/>
      <c r="K382" s="349"/>
      <c r="L382" s="152"/>
      <c r="M382" s="157" t="s">
        <v>168</v>
      </c>
      <c r="N382" s="173" t="s">
        <v>168</v>
      </c>
      <c r="P382" s="1" t="s">
        <v>347</v>
      </c>
    </row>
    <row r="383" spans="2:31" ht="19.5" customHeight="1">
      <c r="B383" s="393"/>
      <c r="C383" s="350"/>
      <c r="D383" s="350"/>
      <c r="E383" s="350"/>
      <c r="F383" s="350"/>
      <c r="G383" s="350"/>
      <c r="H383" s="350"/>
      <c r="I383" s="350"/>
      <c r="J383" s="350"/>
      <c r="K383" s="351"/>
      <c r="L383" s="152"/>
      <c r="M383" s="133"/>
      <c r="N383" s="200"/>
      <c r="P383" s="1">
        <f>IF(AND(E400&gt;=4,E400&lt;=12),E400,IF(AND(E400&gt;=1,E400&lt;=3),E400+12,0))</f>
        <v>0</v>
      </c>
    </row>
    <row r="384" spans="2:31" ht="19.5" customHeight="1">
      <c r="B384" s="393"/>
      <c r="C384" s="350"/>
      <c r="D384" s="350"/>
      <c r="E384" s="350"/>
      <c r="F384" s="350"/>
      <c r="G384" s="350"/>
      <c r="H384" s="350"/>
      <c r="I384" s="350"/>
      <c r="J384" s="350"/>
      <c r="K384" s="351"/>
      <c r="L384" s="152"/>
      <c r="M384" s="172" t="s">
        <v>314</v>
      </c>
      <c r="N384" s="201" t="s">
        <v>314</v>
      </c>
      <c r="R384" s="178"/>
    </row>
    <row r="385" spans="2:14" ht="19.5" customHeight="1" thickBot="1">
      <c r="B385" s="393"/>
      <c r="C385" s="350"/>
      <c r="D385" s="350"/>
      <c r="E385" s="350"/>
      <c r="F385" s="350"/>
      <c r="G385" s="350"/>
      <c r="H385" s="350"/>
      <c r="I385" s="350"/>
      <c r="J385" s="350"/>
      <c r="K385" s="351"/>
      <c r="L385" s="152"/>
      <c r="M385" s="133"/>
      <c r="N385" s="200"/>
    </row>
    <row r="386" spans="2:14" ht="18" customHeight="1" thickBot="1">
      <c r="B386" s="393"/>
      <c r="C386" s="352" t="s">
        <v>318</v>
      </c>
      <c r="D386" s="355" t="s">
        <v>327</v>
      </c>
      <c r="E386" s="356"/>
      <c r="F386" s="356"/>
      <c r="G386" s="356"/>
      <c r="H386" s="356"/>
      <c r="I386" s="356"/>
      <c r="J386" s="356"/>
      <c r="K386" s="357"/>
      <c r="L386" s="152"/>
      <c r="M386" s="157" t="s">
        <v>169</v>
      </c>
      <c r="N386" s="173" t="s">
        <v>169</v>
      </c>
    </row>
    <row r="387" spans="2:14" ht="15" customHeight="1" thickBot="1">
      <c r="B387" s="393"/>
      <c r="C387" s="353"/>
      <c r="D387" s="196" t="s">
        <v>324</v>
      </c>
      <c r="E387" s="182"/>
      <c r="F387" s="358" t="s">
        <v>82</v>
      </c>
      <c r="G387" s="358"/>
      <c r="H387" s="359">
        <f>IF(E387="",0,IF(E389="",ROUNDDOWN(E387/24,0),ROUNDDOWN(E387/E389,0)))</f>
        <v>0</v>
      </c>
      <c r="I387" s="360"/>
      <c r="J387" s="360"/>
      <c r="K387" s="361"/>
      <c r="L387" s="152"/>
      <c r="M387" s="135"/>
      <c r="N387" s="202"/>
    </row>
    <row r="388" spans="2:14" ht="15" customHeight="1" thickBot="1">
      <c r="B388" s="393"/>
      <c r="C388" s="353"/>
      <c r="D388" s="214" t="s">
        <v>346</v>
      </c>
      <c r="E388" s="130"/>
      <c r="F388" s="368" t="s">
        <v>9</v>
      </c>
      <c r="G388" s="368"/>
      <c r="H388" s="362"/>
      <c r="I388" s="363"/>
      <c r="J388" s="363"/>
      <c r="K388" s="364"/>
      <c r="L388" s="152"/>
      <c r="M388" s="180"/>
      <c r="N388" s="205"/>
    </row>
    <row r="389" spans="2:14" ht="15" customHeight="1" thickBot="1">
      <c r="B389" s="393"/>
      <c r="C389" s="353"/>
      <c r="D389" s="195" t="s">
        <v>171</v>
      </c>
      <c r="E389" s="129">
        <v>24</v>
      </c>
      <c r="F389" s="221" t="s">
        <v>172</v>
      </c>
      <c r="G389" s="221"/>
      <c r="H389" s="365"/>
      <c r="I389" s="366"/>
      <c r="J389" s="366"/>
      <c r="K389" s="367"/>
      <c r="L389" s="152"/>
      <c r="M389" s="369" t="s">
        <v>349</v>
      </c>
      <c r="N389" s="370"/>
    </row>
    <row r="390" spans="2:14" ht="18" customHeight="1" thickBot="1">
      <c r="B390" s="393"/>
      <c r="C390" s="353"/>
      <c r="D390" s="355" t="s">
        <v>405</v>
      </c>
      <c r="E390" s="356"/>
      <c r="F390" s="356"/>
      <c r="G390" s="356"/>
      <c r="H390" s="356"/>
      <c r="I390" s="356"/>
      <c r="J390" s="356"/>
      <c r="K390" s="357"/>
      <c r="L390" s="152"/>
      <c r="M390" s="371"/>
      <c r="N390" s="372"/>
    </row>
    <row r="391" spans="2:14" ht="15" customHeight="1">
      <c r="B391" s="393"/>
      <c r="C391" s="353"/>
      <c r="D391" s="139" t="s">
        <v>319</v>
      </c>
      <c r="E391" s="143" t="s">
        <v>159</v>
      </c>
      <c r="F391" s="339"/>
      <c r="G391" s="192" t="s">
        <v>8</v>
      </c>
      <c r="H391" s="191"/>
      <c r="I391" s="192" t="s">
        <v>9</v>
      </c>
      <c r="J391" s="191"/>
      <c r="K391" s="193" t="s">
        <v>102</v>
      </c>
      <c r="L391" s="152"/>
      <c r="M391" s="373"/>
      <c r="N391" s="374"/>
    </row>
    <row r="392" spans="2:14" ht="15" customHeight="1">
      <c r="B392" s="393"/>
      <c r="C392" s="353"/>
      <c r="D392" s="142" t="s">
        <v>161</v>
      </c>
      <c r="E392" s="379"/>
      <c r="F392" s="379"/>
      <c r="G392" s="379"/>
      <c r="H392" s="379"/>
      <c r="I392" s="379"/>
      <c r="J392" s="379"/>
      <c r="K392" s="380"/>
      <c r="L392" s="152"/>
      <c r="M392" s="375"/>
      <c r="N392" s="376"/>
    </row>
    <row r="393" spans="2:14" ht="15" customHeight="1">
      <c r="B393" s="393"/>
      <c r="C393" s="353"/>
      <c r="D393" s="189" t="s">
        <v>309</v>
      </c>
      <c r="E393" s="381"/>
      <c r="F393" s="381"/>
      <c r="G393" s="381"/>
      <c r="H393" s="381"/>
      <c r="I393" s="381"/>
      <c r="J393" s="381"/>
      <c r="K393" s="382"/>
      <c r="L393" s="152"/>
      <c r="M393" s="375"/>
      <c r="N393" s="376"/>
    </row>
    <row r="394" spans="2:14" ht="15" customHeight="1">
      <c r="B394" s="393"/>
      <c r="C394" s="353"/>
      <c r="D394" s="140" t="s">
        <v>156</v>
      </c>
      <c r="E394" s="137"/>
      <c r="F394" s="368" t="s">
        <v>82</v>
      </c>
      <c r="G394" s="368"/>
      <c r="H394" s="368"/>
      <c r="I394" s="368"/>
      <c r="J394" s="368"/>
      <c r="K394" s="383"/>
      <c r="L394" s="152"/>
      <c r="M394" s="375"/>
      <c r="N394" s="376"/>
    </row>
    <row r="395" spans="2:14" ht="15" customHeight="1" thickBot="1">
      <c r="B395" s="393"/>
      <c r="C395" s="353"/>
      <c r="D395" s="140" t="s">
        <v>157</v>
      </c>
      <c r="E395" s="137"/>
      <c r="F395" s="368" t="s">
        <v>82</v>
      </c>
      <c r="G395" s="368"/>
      <c r="H395" s="368"/>
      <c r="I395" s="368"/>
      <c r="J395" s="368"/>
      <c r="K395" s="383"/>
      <c r="L395" s="152"/>
      <c r="M395" s="377"/>
      <c r="N395" s="378"/>
    </row>
    <row r="396" spans="2:14" ht="15" customHeight="1">
      <c r="B396" s="393"/>
      <c r="C396" s="353"/>
      <c r="D396" s="140" t="s">
        <v>158</v>
      </c>
      <c r="E396" s="182"/>
      <c r="F396" s="368" t="s">
        <v>82</v>
      </c>
      <c r="G396" s="368"/>
      <c r="H396" s="384">
        <f>IF(E396="",0,IF(E397="",ROUNDDOWN(E396/24,0),ROUNDDOWN(E396/E397,0)))</f>
        <v>0</v>
      </c>
      <c r="I396" s="384"/>
      <c r="J396" s="384"/>
      <c r="K396" s="385"/>
      <c r="L396" s="152"/>
      <c r="M396" s="208"/>
      <c r="N396" s="209"/>
    </row>
    <row r="397" spans="2:14" ht="15" customHeight="1">
      <c r="B397" s="393"/>
      <c r="C397" s="353"/>
      <c r="D397" s="140" t="s">
        <v>171</v>
      </c>
      <c r="E397" s="130">
        <v>24</v>
      </c>
      <c r="F397" s="368" t="s">
        <v>172</v>
      </c>
      <c r="G397" s="368"/>
      <c r="H397" s="384"/>
      <c r="I397" s="384"/>
      <c r="J397" s="384"/>
      <c r="K397" s="385"/>
      <c r="L397" s="152"/>
      <c r="M397" s="179"/>
      <c r="N397" s="206"/>
    </row>
    <row r="398" spans="2:14" ht="15" customHeight="1" thickBot="1">
      <c r="B398" s="393"/>
      <c r="C398" s="353"/>
      <c r="D398" s="190" t="s">
        <v>33</v>
      </c>
      <c r="E398" s="138"/>
      <c r="F398" s="386" t="s">
        <v>82</v>
      </c>
      <c r="G398" s="386"/>
      <c r="H398" s="386"/>
      <c r="I398" s="386"/>
      <c r="J398" s="386"/>
      <c r="K398" s="387"/>
      <c r="L398" s="152"/>
      <c r="M398" s="179"/>
      <c r="N398" s="206"/>
    </row>
    <row r="399" spans="2:14" ht="54" customHeight="1" thickBot="1">
      <c r="B399" s="393"/>
      <c r="C399" s="353"/>
      <c r="D399" s="388" t="s">
        <v>406</v>
      </c>
      <c r="E399" s="356"/>
      <c r="F399" s="356"/>
      <c r="G399" s="356"/>
      <c r="H399" s="356"/>
      <c r="I399" s="356"/>
      <c r="J399" s="356"/>
      <c r="K399" s="357"/>
      <c r="L399" s="152"/>
      <c r="M399" s="210"/>
      <c r="N399" s="211"/>
    </row>
    <row r="400" spans="2:14" ht="15" customHeight="1">
      <c r="B400" s="393"/>
      <c r="C400" s="353"/>
      <c r="D400" s="194" t="s">
        <v>320</v>
      </c>
      <c r="E400" s="191"/>
      <c r="F400" s="358" t="s">
        <v>325</v>
      </c>
      <c r="G400" s="358"/>
      <c r="H400" s="358"/>
      <c r="I400" s="358"/>
      <c r="J400" s="358"/>
      <c r="K400" s="389"/>
      <c r="L400" s="152"/>
      <c r="M400" s="210"/>
      <c r="N400" s="211"/>
    </row>
    <row r="401" spans="2:31" ht="15" customHeight="1">
      <c r="B401" s="393"/>
      <c r="C401" s="353"/>
      <c r="D401" s="140" t="s">
        <v>321</v>
      </c>
      <c r="E401" s="137"/>
      <c r="F401" s="368" t="s">
        <v>82</v>
      </c>
      <c r="G401" s="368"/>
      <c r="H401" s="368"/>
      <c r="I401" s="368"/>
      <c r="J401" s="368"/>
      <c r="K401" s="383"/>
      <c r="L401" s="152"/>
      <c r="M401" s="210"/>
      <c r="N401" s="211"/>
    </row>
    <row r="402" spans="2:31" ht="15" customHeight="1">
      <c r="B402" s="393"/>
      <c r="C402" s="353"/>
      <c r="D402" s="140" t="s">
        <v>322</v>
      </c>
      <c r="E402" s="137"/>
      <c r="F402" s="368" t="s">
        <v>82</v>
      </c>
      <c r="G402" s="368"/>
      <c r="H402" s="368"/>
      <c r="I402" s="368"/>
      <c r="J402" s="368"/>
      <c r="K402" s="383"/>
      <c r="L402" s="152"/>
      <c r="M402" s="210"/>
      <c r="N402" s="211"/>
    </row>
    <row r="403" spans="2:31" ht="15" customHeight="1" thickBot="1">
      <c r="B403" s="394"/>
      <c r="C403" s="354"/>
      <c r="D403" s="190" t="s">
        <v>323</v>
      </c>
      <c r="E403" s="138"/>
      <c r="F403" s="386" t="s">
        <v>82</v>
      </c>
      <c r="G403" s="386"/>
      <c r="H403" s="386"/>
      <c r="I403" s="386"/>
      <c r="J403" s="386"/>
      <c r="K403" s="387"/>
      <c r="L403" s="160"/>
      <c r="M403" s="212"/>
      <c r="N403" s="213"/>
    </row>
    <row r="404" spans="2:31" ht="14.25" thickBot="1">
      <c r="C404" s="222"/>
      <c r="D404" s="222"/>
      <c r="E404" s="222"/>
      <c r="F404" s="222"/>
      <c r="G404" s="222"/>
      <c r="H404" s="222"/>
      <c r="I404" s="222"/>
      <c r="J404" s="222"/>
      <c r="K404" s="222"/>
      <c r="L404" s="222"/>
      <c r="M404" s="222"/>
      <c r="N404" s="222"/>
    </row>
    <row r="405" spans="2:31" ht="21.75" customHeight="1" thickBot="1">
      <c r="B405" s="390" t="s">
        <v>418</v>
      </c>
      <c r="C405" s="391"/>
      <c r="D405" s="391"/>
      <c r="E405" s="391"/>
      <c r="F405" s="391"/>
      <c r="G405" s="391"/>
      <c r="H405" s="391"/>
      <c r="I405" s="391"/>
      <c r="J405" s="391"/>
      <c r="K405" s="391"/>
      <c r="L405" s="391"/>
      <c r="M405" s="391"/>
      <c r="N405" s="392"/>
      <c r="R405" s="218" t="s">
        <v>328</v>
      </c>
      <c r="S405" s="219" t="str">
        <f>IF($E406="","",$E406)</f>
        <v/>
      </c>
      <c r="T405" s="219"/>
    </row>
    <row r="406" spans="2:31" ht="20.25" thickBot="1">
      <c r="B406" s="393" t="s">
        <v>419</v>
      </c>
      <c r="C406" s="395" t="s">
        <v>152</v>
      </c>
      <c r="D406" s="396"/>
      <c r="E406" s="397"/>
      <c r="F406" s="397"/>
      <c r="G406" s="397"/>
      <c r="H406" s="397"/>
      <c r="I406" s="397"/>
      <c r="J406" s="397"/>
      <c r="K406" s="398"/>
      <c r="L406" s="152"/>
      <c r="M406" s="399" t="s">
        <v>404</v>
      </c>
      <c r="N406" s="400"/>
      <c r="R406" s="219" t="s">
        <v>342</v>
      </c>
      <c r="S406" s="219" t="str">
        <f>IF($E411="","",$E411&amp;"　　"&amp;$E412)</f>
        <v/>
      </c>
      <c r="T406" s="219"/>
    </row>
    <row r="407" spans="2:31" ht="18" customHeight="1">
      <c r="B407" s="393"/>
      <c r="C407" s="401" t="s">
        <v>154</v>
      </c>
      <c r="D407" s="402"/>
      <c r="E407" s="136"/>
      <c r="F407" s="130"/>
      <c r="G407" s="158" t="s">
        <v>8</v>
      </c>
      <c r="H407" s="130"/>
      <c r="I407" s="158" t="s">
        <v>9</v>
      </c>
      <c r="J407" s="130"/>
      <c r="K407" s="159" t="s">
        <v>102</v>
      </c>
      <c r="L407" s="152"/>
      <c r="M407" s="403" t="s">
        <v>445</v>
      </c>
      <c r="N407" s="404"/>
      <c r="P407" s="1" t="s">
        <v>173</v>
      </c>
      <c r="R407" s="219" t="s">
        <v>343</v>
      </c>
      <c r="S407" s="219" t="str">
        <f>IF($E431="","",$E431&amp;"　　"&amp;$E432)</f>
        <v/>
      </c>
      <c r="T407" s="219"/>
    </row>
    <row r="408" spans="2:31" ht="18" customHeight="1">
      <c r="B408" s="393"/>
      <c r="C408" s="401" t="s">
        <v>155</v>
      </c>
      <c r="D408" s="402"/>
      <c r="E408" s="136"/>
      <c r="F408" s="130"/>
      <c r="G408" s="158" t="s">
        <v>8</v>
      </c>
      <c r="H408" s="130"/>
      <c r="I408" s="158" t="s">
        <v>9</v>
      </c>
      <c r="J408" s="130"/>
      <c r="K408" s="159" t="s">
        <v>102</v>
      </c>
      <c r="L408" s="152"/>
      <c r="M408" s="405"/>
      <c r="N408" s="406"/>
      <c r="P408" s="1">
        <f>IF(M408="○",IF(M410="○",IF(M412="○",1,0),0),0)</f>
        <v>0</v>
      </c>
      <c r="R408" s="219" t="s">
        <v>329</v>
      </c>
      <c r="S408" s="219" t="str">
        <f>IF($E407="","",$E407&amp;$F407&amp;"年"&amp;$H407&amp;"月"&amp;$J407&amp;"日")</f>
        <v/>
      </c>
      <c r="T408" s="219"/>
    </row>
    <row r="409" spans="2:31" ht="18" customHeight="1" thickBot="1">
      <c r="B409" s="393"/>
      <c r="C409" s="407" t="s">
        <v>164</v>
      </c>
      <c r="D409" s="408"/>
      <c r="E409" s="128"/>
      <c r="F409" s="129"/>
      <c r="G409" s="153" t="s">
        <v>8</v>
      </c>
      <c r="H409" s="129"/>
      <c r="I409" s="153" t="s">
        <v>160</v>
      </c>
      <c r="J409" s="129"/>
      <c r="K409" s="154" t="s">
        <v>10</v>
      </c>
      <c r="L409" s="152"/>
      <c r="M409" s="409" t="s">
        <v>311</v>
      </c>
      <c r="N409" s="410"/>
      <c r="P409" s="1" t="s">
        <v>176</v>
      </c>
      <c r="R409" s="219" t="s">
        <v>330</v>
      </c>
      <c r="S409" s="219" t="str">
        <f>IF($E408="","",IF($E408="年度当初","令和5年4月1日",$E408&amp;$F408&amp;"年"&amp;$H408&amp;"月"&amp;$J408&amp;"日"))</f>
        <v/>
      </c>
      <c r="T409" s="219"/>
    </row>
    <row r="410" spans="2:31" ht="15" thickBot="1">
      <c r="B410" s="393"/>
      <c r="C410" s="170"/>
      <c r="D410" s="152"/>
      <c r="E410" s="155"/>
      <c r="F410" s="155"/>
      <c r="G410" s="155"/>
      <c r="H410" s="155"/>
      <c r="I410" s="155"/>
      <c r="J410" s="155"/>
      <c r="K410" s="155"/>
      <c r="L410" s="152"/>
      <c r="M410" s="405"/>
      <c r="N410" s="406"/>
      <c r="P410" s="1">
        <f>IF(E408="年度当初",4,IF(AND(H408&gt;=4,H408&lt;=12),H408,IF(AND(H408&gt;=1,H408&lt;=3),H408+12,0)))</f>
        <v>0</v>
      </c>
      <c r="R410" s="219" t="s">
        <v>331</v>
      </c>
      <c r="S410" s="219" t="str">
        <f>IF(E409="","",IF(E409="年度末","令和6年3月31日",E409&amp;F409&amp;"年"&amp;H409&amp;"月"&amp;J409&amp;"日"))</f>
        <v/>
      </c>
      <c r="T410" s="219"/>
    </row>
    <row r="411" spans="2:31" ht="19.5" customHeight="1">
      <c r="B411" s="393"/>
      <c r="C411" s="411" t="s">
        <v>313</v>
      </c>
      <c r="D411" s="184" t="s">
        <v>153</v>
      </c>
      <c r="E411" s="414"/>
      <c r="F411" s="414"/>
      <c r="G411" s="414"/>
      <c r="H411" s="414"/>
      <c r="I411" s="414"/>
      <c r="J411" s="414"/>
      <c r="K411" s="415"/>
      <c r="L411" s="152"/>
      <c r="M411" s="409" t="s">
        <v>312</v>
      </c>
      <c r="N411" s="410"/>
      <c r="P411" s="1" t="s">
        <v>177</v>
      </c>
      <c r="R411" s="219" t="s">
        <v>332</v>
      </c>
      <c r="S411" s="219" t="str">
        <f>IF($M430="","",M430)</f>
        <v/>
      </c>
      <c r="T411" s="219"/>
    </row>
    <row r="412" spans="2:31" ht="19.5" thickBot="1">
      <c r="B412" s="393"/>
      <c r="C412" s="412"/>
      <c r="D412" s="185" t="s">
        <v>308</v>
      </c>
      <c r="E412" s="416"/>
      <c r="F412" s="416"/>
      <c r="G412" s="416"/>
      <c r="H412" s="416"/>
      <c r="I412" s="416"/>
      <c r="J412" s="416"/>
      <c r="K412" s="417"/>
      <c r="L412" s="152"/>
      <c r="M412" s="418"/>
      <c r="N412" s="419"/>
      <c r="P412" s="1">
        <f>IF(E409="年度末",15,IF(AND(H409&gt;=4,H409&lt;=12),H409,IF(AND(H409&gt;=1,H409&lt;=3),H409+12,0)))</f>
        <v>0</v>
      </c>
      <c r="R412" s="219" t="s">
        <v>344</v>
      </c>
      <c r="S412" s="220" t="str">
        <f>"補助基準額上限："&amp;N413&amp;"円"</f>
        <v>補助基準額上限：63000円</v>
      </c>
      <c r="T412" s="219"/>
      <c r="V412" s="1" t="s">
        <v>319</v>
      </c>
      <c r="W412" s="1" t="str">
        <f>IF(P414=0,"","転居日："&amp;E430&amp;F430&amp;"年"&amp;H430&amp;"月"&amp;J430&amp;"日")</f>
        <v/>
      </c>
    </row>
    <row r="413" spans="2:31" ht="19.5">
      <c r="B413" s="393"/>
      <c r="C413" s="412"/>
      <c r="D413" s="186" t="s">
        <v>156</v>
      </c>
      <c r="E413" s="182"/>
      <c r="F413" s="358" t="s">
        <v>82</v>
      </c>
      <c r="G413" s="358"/>
      <c r="H413" s="358"/>
      <c r="I413" s="358"/>
      <c r="J413" s="358"/>
      <c r="K413" s="389"/>
      <c r="L413" s="152"/>
      <c r="M413" s="420" t="s">
        <v>296</v>
      </c>
      <c r="N413" s="422">
        <f>IF(P408=1,82000,63000)</f>
        <v>63000</v>
      </c>
      <c r="P413" s="1" t="s">
        <v>348</v>
      </c>
      <c r="R413" s="215"/>
      <c r="S413" s="215" t="s">
        <v>340</v>
      </c>
      <c r="T413" s="215" t="s">
        <v>17</v>
      </c>
      <c r="U413" s="215" t="s">
        <v>18</v>
      </c>
      <c r="V413" s="215" t="s">
        <v>19</v>
      </c>
      <c r="W413" s="215" t="s">
        <v>20</v>
      </c>
      <c r="X413" s="215" t="s">
        <v>21</v>
      </c>
      <c r="Y413" s="215" t="s">
        <v>22</v>
      </c>
      <c r="Z413" s="215" t="s">
        <v>23</v>
      </c>
      <c r="AA413" s="215" t="s">
        <v>24</v>
      </c>
      <c r="AB413" s="215" t="s">
        <v>25</v>
      </c>
      <c r="AC413" s="215" t="s">
        <v>26</v>
      </c>
      <c r="AD413" s="215" t="s">
        <v>27</v>
      </c>
      <c r="AE413" s="215" t="s">
        <v>341</v>
      </c>
    </row>
    <row r="414" spans="2:31" ht="20.25" thickBot="1">
      <c r="B414" s="393"/>
      <c r="C414" s="412"/>
      <c r="D414" s="187" t="s">
        <v>157</v>
      </c>
      <c r="E414" s="183"/>
      <c r="F414" s="424" t="s">
        <v>82</v>
      </c>
      <c r="G414" s="424"/>
      <c r="H414" s="424"/>
      <c r="I414" s="424"/>
      <c r="J414" s="424"/>
      <c r="K414" s="425"/>
      <c r="L414" s="152"/>
      <c r="M414" s="421"/>
      <c r="N414" s="423"/>
      <c r="P414" s="1">
        <f>IF(AND(H430&gt;=4,H430&lt;=12),H430,IF(AND(H430&gt;=1,H430&lt;=3),H430+12,0))</f>
        <v>0</v>
      </c>
      <c r="R414" s="215" t="s">
        <v>335</v>
      </c>
      <c r="S414" s="217">
        <f>IF(P410=4,IF(P418=4,M420,IF(P420=4,N420,IF(P414=4,E433,E413))),0)</f>
        <v>0</v>
      </c>
      <c r="T414" s="217">
        <f>IF(P410&lt;=5,
IF(P412&lt;5,0,
IF(P418=5,M420,
IF(P420=5,N420,
IF(AND(P414&gt;0,P414&lt;=5),E433,
IF(AND(P422&gt;0,P422&lt;=5),E440,E413))))),0)</f>
        <v>0</v>
      </c>
      <c r="U414" s="217">
        <f>IF(P410&lt;=6,
IF(P412&lt;6,0,
IF(P418=6,M420,
IF(P420=6,N420,
IF(AND(P414&gt;0,P414&lt;=6),E433,
IF(AND(P422&gt;0,P422&lt;=6),E440,E413))))),0)</f>
        <v>0</v>
      </c>
      <c r="V414" s="217">
        <f>IF(P410&lt;=7,
IF(P412&lt;7,0,
IF(P418=7,M420,
IF(P420=7,N420,
IF(AND(P414&gt;0,P414&lt;=7),E433,
IF(AND(P422&gt;0,P422&lt;=7),E440,E413))))),0)</f>
        <v>0</v>
      </c>
      <c r="W414" s="217">
        <f>IF(P410&lt;=8,
IF(P412&lt;8,0,
IF(P418=8,M420,
IF(P420=8,N420,
IF(AND(P414&gt;0,P414&lt;=8),E433,
IF(AND(P422&gt;0,P422&lt;=8),E440,E413))))),0)</f>
        <v>0</v>
      </c>
      <c r="X414" s="217">
        <f>IF(P410&lt;=9,
IF(P412&lt;9,0,
IF(P418=9,M420,
IF(P420=9,N420,
IF(AND(P414&gt;0,P414&lt;=9),E433,
IF(AND(P422&gt;0,P422&lt;=9),E440,E413))))),0)</f>
        <v>0</v>
      </c>
      <c r="Y414" s="217">
        <f>IF(P410&lt;=10,
IF(P412&lt;10,0,
IF(P418=10,M420,
IF(P420=10,N420,
IF(AND(P414&gt;0,P414&lt;=10),E433,
IF(AND(P422&gt;0,P422&lt;=10),E440,E413))))),0)</f>
        <v>0</v>
      </c>
      <c r="Z414" s="217">
        <f>IF(P410&lt;=11,
IF(P412&lt;11,0,
IF(P418=11,M420,
IF(P420=11,N420,
IF(AND(P414&gt;0,P414&lt;=11),E433,
IF(AND(P422&gt;0,P422&lt;=11),E440,E413))))),0)</f>
        <v>0</v>
      </c>
      <c r="AA414" s="217">
        <f>IF(P410&lt;=12,
IF(P412&lt;12,0,
IF(P418=12,M420,
IF(P420=12,N420,
IF(AND(P414&gt;0,P414&lt;=12),E433,
IF(AND(P422&gt;0,P422&lt;=12),E440,E413))))),0)</f>
        <v>0</v>
      </c>
      <c r="AB414" s="217">
        <f>IF(P410&lt;=13,
IF(P412&lt;13,0,
IF(P418=13,M420,
IF(P420=13,N420,
IF(AND(P414&gt;0,P414&lt;=13),E433,
IF(AND(P422&gt;0,P422&lt;=13),E440,E413))))),0)</f>
        <v>0</v>
      </c>
      <c r="AC414" s="217">
        <f>IF(P410&lt;=14,
IF(P412&lt;14,0,
IF(P418=14,M420,
IF(P420=14,N420,
IF(AND(P414&gt;0,P414&lt;=14),E433,
IF(AND(P422&gt;0,P422&lt;=14),E440,E413))))),0)</f>
        <v>0</v>
      </c>
      <c r="AD414" s="217">
        <f>IF(P410&lt;=15,
IF(P412&lt;15,0,
IF(P418=15,M420,
IF(P420=15,N420,
IF(AND(P414&gt;0,P414&lt;=15),E433,
IF(AND(P422&gt;0,P422&lt;=15),E440,E413))))),0)</f>
        <v>0</v>
      </c>
      <c r="AE414" s="216">
        <f>SUM(S414:AD414)</f>
        <v>0</v>
      </c>
    </row>
    <row r="415" spans="2:31" ht="23.25" customHeight="1" thickBot="1">
      <c r="B415" s="393"/>
      <c r="C415" s="412"/>
      <c r="D415" s="174" t="s">
        <v>326</v>
      </c>
      <c r="E415" s="132"/>
      <c r="F415" s="426" t="s">
        <v>82</v>
      </c>
      <c r="G415" s="426"/>
      <c r="H415" s="427">
        <f>IF(E415="",0,IF(E416="",ROUNDDOWN(E415/24,0),ROUNDDOWN(E415/E416,0)))</f>
        <v>0</v>
      </c>
      <c r="I415" s="427"/>
      <c r="J415" s="427"/>
      <c r="K415" s="428"/>
      <c r="L415" s="152"/>
      <c r="M415" s="181"/>
      <c r="N415" s="204"/>
      <c r="P415" s="1" t="s">
        <v>170</v>
      </c>
      <c r="R415" s="215" t="s">
        <v>333</v>
      </c>
      <c r="S415" s="217">
        <f>IF(P410=4,IF(P418=4,$M422,IF(P420=4,$N422,IF(P414=4,$E434,$E414))),0)</f>
        <v>0</v>
      </c>
      <c r="T415" s="217">
        <f>IF(P410&lt;=5,
IF(P412&lt;5,0,
IF(P418=5,M422,
IF(P420=5,N422,
IF(AND(P414&gt;0,P414&lt;=5),E434,
IF(AND(P422&gt;0,P422&lt;=5),E441,E414))))),0)</f>
        <v>0</v>
      </c>
      <c r="U415" s="217">
        <f>IF(P410&lt;=6,
IF(P412&lt;6,0,
IF(P418=6,M422,
IF(P420=6,N422,
IF(AND(P414&gt;0,P414&lt;=6),E434,
IF(AND(P422&gt;0,P422&lt;=6),E441,E414))))),0)</f>
        <v>0</v>
      </c>
      <c r="V415" s="217">
        <f>IF(P410&lt;=7,
IF(P412&lt;7,0,
IF(P418=7,M422,
IF(P420=7,N422,
IF(AND(P414&gt;0,P414&lt;=7),E434,
IF(AND(P422&gt;0,P422&lt;=7),E441,E414))))),0)</f>
        <v>0</v>
      </c>
      <c r="W415" s="217">
        <f>IF(P410&lt;=8,
IF(P412&lt;8,0,
IF(P418=8,M422,
IF(P420=8,N422,
IF(AND(P414&gt;0,P414&lt;=8),E434,
IF(AND(P422&gt;0,P422&lt;=8),E441,E414))))),0)</f>
        <v>0</v>
      </c>
      <c r="X415" s="217">
        <f>IF(P410&lt;=9,
IF(P412&lt;9,0,
IF(P418=9,M422,
IF(P420=9,N422,
IF(AND(P414&gt;0,P414&lt;=9),E434,
IF(AND(P422&gt;0,P422&lt;=9),E441,E414))))),0)</f>
        <v>0</v>
      </c>
      <c r="Y415" s="217">
        <f>IF(P410&lt;=10,
IF(P412&lt;10,0,
IF(P418=10,M422,
IF(P420=10,N422,
IF(AND(P414&gt;0,P414&lt;=10),E434,
IF(AND(P422&gt;0,P422&lt;=10),E441,E414))))),0)</f>
        <v>0</v>
      </c>
      <c r="Z415" s="217">
        <f>IF(P410&lt;=11,
IF(P412&lt;11,0,
IF(P418=11,M422,
IF(P420=11,N422,
IF(AND(P414&gt;0,P414&lt;=11),E434,
IF(AND(P422&gt;0,P422&lt;=11),E441,E414))))),0)</f>
        <v>0</v>
      </c>
      <c r="AA415" s="217">
        <f>IF(P410&lt;=12,
IF(P412&lt;12,0,
IF(P418=12,M422,
IF(P420=12,N422,
IF(AND(P414&gt;0,P414&lt;=12),E434,
IF(AND(P422&gt;0,P422&lt;=12),E441,E414))))),0)</f>
        <v>0</v>
      </c>
      <c r="AB415" s="217">
        <f>IF(P410&lt;=13,
IF(P412&lt;13,0,
IF(P418=13,M422,
IF(P420=13,N422,
IF(AND(P414&gt;0,P414&lt;=13),E434,
IF(AND(P422&gt;0,P422&lt;=13),E441,E414))))),0)</f>
        <v>0</v>
      </c>
      <c r="AC415" s="217">
        <f>IF(P410&lt;=14,
IF(P412&lt;14,0,
IF(P418=14,M422,
IF(P420=14,N422,
IF(AND(P414&gt;0,P414&lt;=14),E434,
IF(AND(P422&gt;0,P422&lt;=14),E441,E414))))),0)</f>
        <v>0</v>
      </c>
      <c r="AD415" s="217">
        <f>IF(P410&lt;=15,
IF(P412&lt;15,0,
IF(P418=15,M422,
IF(P420=15,N422,
IF(AND(P414&gt;0,P414&lt;=15),E434,
IF(AND(P422&gt;0,P422&lt;=15),E441,E414))))),0)</f>
        <v>0</v>
      </c>
      <c r="AE415" s="216">
        <f>SUM(S415:AD415)</f>
        <v>0</v>
      </c>
    </row>
    <row r="416" spans="2:31" ht="24" customHeight="1" thickBot="1">
      <c r="B416" s="393"/>
      <c r="C416" s="412"/>
      <c r="D416" s="171" t="s">
        <v>171</v>
      </c>
      <c r="E416" s="130">
        <v>24</v>
      </c>
      <c r="F416" s="368" t="s">
        <v>172</v>
      </c>
      <c r="G416" s="368"/>
      <c r="H416" s="384"/>
      <c r="I416" s="384"/>
      <c r="J416" s="384"/>
      <c r="K416" s="385"/>
      <c r="L416" s="152"/>
      <c r="M416" s="203" t="s">
        <v>315</v>
      </c>
      <c r="N416" s="197" t="s">
        <v>316</v>
      </c>
      <c r="P416" s="1">
        <f>IF(AND(E427&gt;=4,E427&lt;=12),E427,IF(AND(E427&gt;=1,E427&lt;=3),E427+12,0))</f>
        <v>0</v>
      </c>
      <c r="R416" s="215" t="s">
        <v>334</v>
      </c>
      <c r="S416" s="217">
        <f>IF(P410=4,IF(P418=4,M424,IF(P420=4,N424,IF(P414=4,H435,IF(P416=4,H426,H415)))),0)</f>
        <v>0</v>
      </c>
      <c r="T416" s="217">
        <f>IF(P410&lt;=5,
IF(P412&lt;5,0,
IF(P418=5,M424,
IF(P420=5,N424,
IF(AND(P414&gt;0,P414&lt;=5),H435,
IF(AND(P416&gt;0,P416&lt;=5),H426,H415))))),0)</f>
        <v>0</v>
      </c>
      <c r="U416" s="217">
        <f>IF(P410&lt;=6,
IF(P412&lt;6,0,
IF(P418=6,M424,
IF(P420=6,N424,
IF(AND(P414&gt;0,P414&lt;=6),H435,
IF(AND(P416&gt;0,P416&lt;=6),H426,H415))))),0)</f>
        <v>0</v>
      </c>
      <c r="V416" s="217">
        <f>IF(P410&lt;=7,
IF(P412&lt;7,0,
IF(P418=7,M424,
IF(P420=7,N424,
IF(AND(P414&gt;0,P414&lt;=7),H435,
IF(AND(P416&gt;0,P416&lt;=7),H426,H415))))),0)</f>
        <v>0</v>
      </c>
      <c r="W416" s="217">
        <f>IF(P410&lt;=8,
IF(P412&lt;8,0,
IF(P418=8,M424,
IF(P420=8,N424,
IF(AND(P414&gt;0,P414&lt;=8),H435,
IF(AND(P416&gt;0,P416&lt;=8),H426,H415))))),0)</f>
        <v>0</v>
      </c>
      <c r="X416" s="217">
        <f>IF(P410&lt;=9,
IF(P412&lt;9,0,
IF(P418=9,M424,
IF(P420=9,N424,
IF(AND(P414&gt;0,P414&lt;=9),H435,
IF(AND(P416&gt;0,P416&lt;=9),H426,H415))))),0)</f>
        <v>0</v>
      </c>
      <c r="Y416" s="217">
        <f>IF(P410&lt;=10,
IF(P412&lt;10,0,
IF(P418=10,M424,
IF(P420=10,N424,
IF(AND(P414&gt;0,P414&lt;=10),H435,
IF(AND(P416&gt;0,P416&lt;=10),H426,H415))))),0)</f>
        <v>0</v>
      </c>
      <c r="Z416" s="217">
        <f>IF(P410&lt;=11,
IF(P412&lt;11,0,
IF(P418=11,M424,
IF(P420=11,N424,
IF(AND(P414&gt;0,P414&lt;=11),H435,
IF(AND(P416&gt;0,P416&lt;=11),H426,H415))))),0)</f>
        <v>0</v>
      </c>
      <c r="AA416" s="217">
        <f>IF(P410&lt;=12,
IF(P412&lt;12,0,
IF(P418=12,M424,
IF(P420=12,N424,
IF(AND(P414&gt;0,P414&lt;=12),H435,
IF(AND(P416&gt;0,P416&lt;=12),H426,H415))))),0)</f>
        <v>0</v>
      </c>
      <c r="AB416" s="217">
        <f>IF(P410&lt;=13,
IF(P412&lt;13,0,
IF(P418=13,M424,
IF(P420=13,N424,
IF(AND(P414&gt;0,P414&lt;=13),H435,
IF(AND(P416&gt;0,P416&lt;=13),H426,H415))))),0)</f>
        <v>0</v>
      </c>
      <c r="AC416" s="217">
        <f>IF(P410&lt;=14,
IF(P412&lt;14,0,
IF(P418=14,M424,
IF(P420=14,N424,
IF(AND(P414&gt;0,P414&lt;=14),H435,
IF(AND(P416&gt;0,P416&lt;=14),H426,H415))))),0)</f>
        <v>0</v>
      </c>
      <c r="AD416" s="217">
        <f>IF(P410&lt;=15,
IF(P412&lt;15,0,
IF(P418=15,M424,
IF(P420=15,N424,
IF(AND(P414&gt;0,P414&lt;=15),H435,
IF(AND(P416&gt;0,P416&lt;=15),H426,H415))))),0)</f>
        <v>0</v>
      </c>
      <c r="AE416" s="216">
        <f t="shared" ref="AE416:AE418" si="201">SUM(S416:AD416)</f>
        <v>0</v>
      </c>
    </row>
    <row r="417" spans="2:31" ht="19.5" customHeight="1">
      <c r="B417" s="393"/>
      <c r="C417" s="412"/>
      <c r="D417" s="340" t="s">
        <v>317</v>
      </c>
      <c r="E417" s="341"/>
      <c r="F417" s="341"/>
      <c r="G417" s="341"/>
      <c r="H417" s="341"/>
      <c r="I417" s="341"/>
      <c r="J417" s="341"/>
      <c r="K417" s="342"/>
      <c r="L417" s="152"/>
      <c r="M417" s="156" t="s">
        <v>166</v>
      </c>
      <c r="N417" s="198" t="s">
        <v>166</v>
      </c>
      <c r="P417" s="1" t="s">
        <v>178</v>
      </c>
      <c r="R417" s="147" t="s">
        <v>336</v>
      </c>
      <c r="S417" s="217">
        <f>IF(P410=4,IF(P418=4,M426,IF(P420=4,N426,IF(P414=4,E437,E419))),0)</f>
        <v>0</v>
      </c>
      <c r="T417" s="217">
        <f>IF(P410&lt;=5,
IF(P412&lt;5,0,
IF(P418=5,M426,
IF(P420=5,N426,
IF(AND(P414&gt;0,P414&lt;=5),E437,
IF(AND(P422&gt;0,P422&lt;=5),E442,E419))))),0)</f>
        <v>0</v>
      </c>
      <c r="U417" s="217">
        <f>IF(P410&lt;=6,
IF(P412&lt;6,0,
IF(P418=6,M426,
IF(P420=6,N426,
IF(AND(P414&gt;0,P414&lt;=6),E437,
IF(AND(P422&gt;0,P422&lt;=6),E442,E419))))),0)</f>
        <v>0</v>
      </c>
      <c r="V417" s="217">
        <f>IF(P410&lt;=7,
IF(P412&lt;7,0,
IF(P418=7,M426,
IF(P420=7,N426,
IF(AND(P414&gt;0,P414&lt;=7),E437,
IF(AND(P422&gt;0,P422&lt;=7),E442,E419))))),0)</f>
        <v>0</v>
      </c>
      <c r="W417" s="217">
        <f>IF(P410&lt;=8,
IF(P412&lt;8,0,
IF(P418=8,M426,
IF(P420=8,N426,
IF(AND(P414&gt;0,P414&lt;=8),E437,
IF(AND(P422&gt;0,P422&lt;=8),E442,E419))))),0)</f>
        <v>0</v>
      </c>
      <c r="X417" s="217">
        <f>IF(P410&lt;=9,
IF(P412&lt;9,0,
IF(P418=9,M426,
IF(P420=9,N426,
IF(AND(P414&gt;0,P414&lt;=9),E437,
IF(AND(P422&gt;0,P422&lt;=9),E442,E419))))),0)</f>
        <v>0</v>
      </c>
      <c r="Y417" s="217">
        <f>IF(P410&lt;=10,
IF(P412&lt;10,0,
IF(P418=10,M426,
IF(P420=10,N426,
IF(AND(P414&gt;0,P414&lt;=10),E437,
IF(AND(P422&gt;0,P422&lt;=10),E442,E419))))),0)</f>
        <v>0</v>
      </c>
      <c r="Z417" s="217">
        <f>IF(P410&lt;=11,
IF(P412&lt;11,0,
IF(P418=11,M426,
IF(P420=11,N426,
IF(AND(P414&gt;0,P414&lt;=11),E437,
IF(AND(P422&gt;0,P422&lt;=11),E442,E419))))),0)</f>
        <v>0</v>
      </c>
      <c r="AA417" s="217">
        <f>IF(P410&lt;=12,
IF(P412&lt;12,0,
IF(P418=12,M426,
IF(P420=12,N426,
IF(AND(P414&gt;0,P414&lt;=12),E437,
IF(AND(P422&gt;0,P422&lt;=12),E442,E419))))),0)</f>
        <v>0</v>
      </c>
      <c r="AB417" s="217">
        <f>IF(P410&lt;=13,
IF(P412&lt;13,0,
IF(P418=13,M426,
IF(P420=13,N426,
IF(AND(P414&gt;0,P414&lt;=13),E437,
IF(AND(P422&gt;0,P422&lt;=13),E442,E419))))),0)</f>
        <v>0</v>
      </c>
      <c r="AC417" s="217">
        <f>IF(P410&lt;=14,
IF(P412&lt;14,0,
IF(P418=14,M426,
IF(P420=14,N426,
IF(AND(P414&gt;0,P414&lt;=14),E437,
IF(AND(P422&gt;0,P422&lt;=14),E442,E419))))),0)</f>
        <v>0</v>
      </c>
      <c r="AD417" s="217">
        <f>IF(P410&lt;=15,
IF(P412&lt;15,0,
IF(P418=15,M426,
IF(P420=15,N426,
IF(AND(P414&gt;0,P414&lt;=15),E437,
IF(AND(P422&gt;0,P422&lt;=15),E442,E419))))),0)</f>
        <v>0</v>
      </c>
      <c r="AE417" s="216">
        <f t="shared" si="201"/>
        <v>0</v>
      </c>
    </row>
    <row r="418" spans="2:31" ht="19.5" customHeight="1" thickBot="1">
      <c r="B418" s="393"/>
      <c r="C418" s="412"/>
      <c r="D418" s="343"/>
      <c r="E418" s="344"/>
      <c r="F418" s="344"/>
      <c r="G418" s="344"/>
      <c r="H418" s="344"/>
      <c r="I418" s="344"/>
      <c r="J418" s="344"/>
      <c r="K418" s="345"/>
      <c r="L418" s="152"/>
      <c r="M418" s="131"/>
      <c r="N418" s="199"/>
      <c r="P418" s="1">
        <f>IF(AND(M418&gt;=4,M418&lt;=12),M418,IF(AND(M418&gt;=1,M418&lt;=3),M418+12,0))</f>
        <v>0</v>
      </c>
      <c r="R418" s="147" t="s">
        <v>337</v>
      </c>
      <c r="S418" s="217">
        <f>SUM(S414:S416)-S417</f>
        <v>0</v>
      </c>
      <c r="T418" s="217">
        <f>SUM(T414:T416)-T417</f>
        <v>0</v>
      </c>
      <c r="U418" s="217">
        <f t="shared" ref="U418" si="202">SUM(U414:U416)-U417</f>
        <v>0</v>
      </c>
      <c r="V418" s="217">
        <f t="shared" ref="V418" si="203">SUM(V414:V416)-V417</f>
        <v>0</v>
      </c>
      <c r="W418" s="217">
        <f t="shared" ref="W418:AD418" si="204">SUM(W414:W416)-W417</f>
        <v>0</v>
      </c>
      <c r="X418" s="217">
        <f t="shared" si="204"/>
        <v>0</v>
      </c>
      <c r="Y418" s="217">
        <f t="shared" si="204"/>
        <v>0</v>
      </c>
      <c r="Z418" s="217">
        <f t="shared" si="204"/>
        <v>0</v>
      </c>
      <c r="AA418" s="217">
        <f t="shared" si="204"/>
        <v>0</v>
      </c>
      <c r="AB418" s="217">
        <f t="shared" si="204"/>
        <v>0</v>
      </c>
      <c r="AC418" s="217">
        <f t="shared" si="204"/>
        <v>0</v>
      </c>
      <c r="AD418" s="217">
        <f t="shared" si="204"/>
        <v>0</v>
      </c>
      <c r="AE418" s="216">
        <f t="shared" si="201"/>
        <v>0</v>
      </c>
    </row>
    <row r="419" spans="2:31" ht="24" customHeight="1" thickBot="1">
      <c r="B419" s="393"/>
      <c r="C419" s="413"/>
      <c r="D419" s="188" t="s">
        <v>33</v>
      </c>
      <c r="E419" s="134"/>
      <c r="F419" s="346" t="s">
        <v>82</v>
      </c>
      <c r="G419" s="346"/>
      <c r="H419" s="346"/>
      <c r="I419" s="346"/>
      <c r="J419" s="346"/>
      <c r="K419" s="347"/>
      <c r="L419" s="152"/>
      <c r="M419" s="157" t="s">
        <v>167</v>
      </c>
      <c r="N419" s="173" t="s">
        <v>167</v>
      </c>
      <c r="P419" s="1" t="s">
        <v>179</v>
      </c>
      <c r="R419" s="147" t="s">
        <v>338</v>
      </c>
      <c r="S419" s="217">
        <f>IF(P408=1,IF(AND(P414&gt;0,P414&lt;=4),IF(S418&gt;=63000,63000,S418),IF(S418&gt;=82000,82000,S418)),IF(S418&gt;=63000,63000,S418))</f>
        <v>0</v>
      </c>
      <c r="T419" s="217">
        <f>IF(P408=1,IF(AND(P414&gt;0,P414&lt;=5),IF(T418&gt;=63000,63000,T418),IF(T418&gt;=82000,82000,T418)),IF(T418&gt;=63000,63000,T418))</f>
        <v>0</v>
      </c>
      <c r="U419" s="217">
        <f>IF(P408=1,IF(AND(P414&gt;0,P414&lt;=6),IF(U418&gt;=63000,63000,U418),IF(U418&gt;=82000,82000,U418)),IF(U418&gt;=63000,63000,U418))</f>
        <v>0</v>
      </c>
      <c r="V419" s="217">
        <f>IF(P408=1,IF(AND(P414&gt;0,P414&lt;=7),IF(V418&gt;=63000,63000,V418),IF(V418&gt;=82000,82000,V418)),IF(V418&gt;=63000,63000,V418))</f>
        <v>0</v>
      </c>
      <c r="W419" s="217">
        <f>IF(P408=1,IF(AND(P414&gt;0,P414&lt;=8),IF(W418&gt;=63000,63000,W418),IF(W418&gt;=82000,82000,W418)),IF(W418&gt;=63000,63000,W418))</f>
        <v>0</v>
      </c>
      <c r="X419" s="217">
        <f>IF(P408=1,IF(AND(P414&gt;0,P414&lt;=9),IF(X418&gt;=63000,63000,X418),IF(X418&gt;=82000,82000,X418)),IF(X418&gt;=63000,63000,X418))</f>
        <v>0</v>
      </c>
      <c r="Y419" s="217">
        <f>IF(P408=1,IF(AND(P414&gt;0,P414&lt;=10),IF(Y418&gt;=63000,63000,Y418),IF(Y418&gt;=82000,82000,Y418)),IF(Y418&gt;=63000,63000,Y418))</f>
        <v>0</v>
      </c>
      <c r="Z419" s="217">
        <f>IF(P408=1,IF(AND(P414&gt;0,P414&lt;=11),IF(Z418&gt;=63000,63000,Z418),IF(Z418&gt;=82000,82000,Z418)),IF(Z418&gt;=63000,63000,Z418))</f>
        <v>0</v>
      </c>
      <c r="AA419" s="217">
        <f>IF(P408=1,IF(AND(P414&gt;0,P414&lt;=12),IF(AA418&gt;=63000,63000,AA418),IF(AA418&gt;=82000,82000,AA418)),IF(AA418&gt;=63000,63000,AA418))</f>
        <v>0</v>
      </c>
      <c r="AB419" s="217">
        <f>IF(P408=1,IF(AND(P414&gt;0,P414&lt;=13),IF(AB418&gt;=63000,63000,AB418),IF(AB418&gt;=82000,82000,AB418)),IF(AB418&gt;=63000,63000,AB418))</f>
        <v>0</v>
      </c>
      <c r="AC419" s="217">
        <f>IF(P408=1,IF(AND(P414&gt;0,P414&lt;=14),IF(AC418&gt;=63000,63000,AC418),IF(AC418&gt;=82000,82000,AC418)),IF(AC418&gt;=63000,63000,AC418))</f>
        <v>0</v>
      </c>
      <c r="AD419" s="217">
        <f>IF(P408=1,IF(AND(P414&gt;0,P414&lt;=15),IF(AD418&gt;=63000,63000,AD418),IF(AD418&gt;=82000,82000,AD418)),IF(AD418&gt;=63000,63000,AD418))</f>
        <v>0</v>
      </c>
      <c r="AE419" s="216"/>
    </row>
    <row r="420" spans="2:31" ht="19.5" customHeight="1">
      <c r="B420" s="393"/>
      <c r="C420" s="175"/>
      <c r="D420" s="176"/>
      <c r="E420" s="207"/>
      <c r="F420" s="177"/>
      <c r="G420" s="177"/>
      <c r="H420" s="177"/>
      <c r="I420" s="177"/>
      <c r="J420" s="177"/>
      <c r="K420" s="177"/>
      <c r="L420" s="152"/>
      <c r="M420" s="133"/>
      <c r="N420" s="200"/>
      <c r="P420" s="1">
        <f>IF(AND(N418&gt;=4,N418&lt;=12),N418,IF(AND(N418&gt;=1,N418&lt;=3),N418+12,0))</f>
        <v>0</v>
      </c>
      <c r="R420" s="147" t="s">
        <v>339</v>
      </c>
      <c r="S420" s="217">
        <f>ROUNDDOWN(S419*3/4,0)</f>
        <v>0</v>
      </c>
      <c r="T420" s="216">
        <f t="shared" ref="T420:AD420" si="205">ROUNDDOWN(T419*3/4,0)</f>
        <v>0</v>
      </c>
      <c r="U420" s="216">
        <f t="shared" si="205"/>
        <v>0</v>
      </c>
      <c r="V420" s="216">
        <f t="shared" si="205"/>
        <v>0</v>
      </c>
      <c r="W420" s="216">
        <f t="shared" si="205"/>
        <v>0</v>
      </c>
      <c r="X420" s="216">
        <f t="shared" si="205"/>
        <v>0</v>
      </c>
      <c r="Y420" s="216">
        <f t="shared" si="205"/>
        <v>0</v>
      </c>
      <c r="Z420" s="216">
        <f t="shared" si="205"/>
        <v>0</v>
      </c>
      <c r="AA420" s="216">
        <f t="shared" si="205"/>
        <v>0</v>
      </c>
      <c r="AB420" s="216">
        <f t="shared" si="205"/>
        <v>0</v>
      </c>
      <c r="AC420" s="216">
        <f t="shared" si="205"/>
        <v>0</v>
      </c>
      <c r="AD420" s="216">
        <f t="shared" si="205"/>
        <v>0</v>
      </c>
      <c r="AE420" s="216">
        <f>ROUNDDOWN(SUM(S420:AD420),-2)</f>
        <v>0</v>
      </c>
    </row>
    <row r="421" spans="2:31" ht="19.5" customHeight="1">
      <c r="B421" s="393"/>
      <c r="C421" s="348" t="s">
        <v>353</v>
      </c>
      <c r="D421" s="348"/>
      <c r="E421" s="348"/>
      <c r="F421" s="348"/>
      <c r="G421" s="348"/>
      <c r="H421" s="348"/>
      <c r="I421" s="348"/>
      <c r="J421" s="348"/>
      <c r="K421" s="349"/>
      <c r="L421" s="152"/>
      <c r="M421" s="157" t="s">
        <v>168</v>
      </c>
      <c r="N421" s="173" t="s">
        <v>168</v>
      </c>
      <c r="P421" s="1" t="s">
        <v>347</v>
      </c>
    </row>
    <row r="422" spans="2:31" ht="19.5" customHeight="1">
      <c r="B422" s="393"/>
      <c r="C422" s="350"/>
      <c r="D422" s="350"/>
      <c r="E422" s="350"/>
      <c r="F422" s="350"/>
      <c r="G422" s="350"/>
      <c r="H422" s="350"/>
      <c r="I422" s="350"/>
      <c r="J422" s="350"/>
      <c r="K422" s="351"/>
      <c r="L422" s="152"/>
      <c r="M422" s="133"/>
      <c r="N422" s="200"/>
      <c r="P422" s="1">
        <f>IF(AND(E439&gt;=4,E439&lt;=12),E439,IF(AND(E439&gt;=1,E439&lt;=3),E439+12,0))</f>
        <v>0</v>
      </c>
    </row>
    <row r="423" spans="2:31" ht="19.5" customHeight="1">
      <c r="B423" s="393"/>
      <c r="C423" s="350"/>
      <c r="D423" s="350"/>
      <c r="E423" s="350"/>
      <c r="F423" s="350"/>
      <c r="G423" s="350"/>
      <c r="H423" s="350"/>
      <c r="I423" s="350"/>
      <c r="J423" s="350"/>
      <c r="K423" s="351"/>
      <c r="L423" s="152"/>
      <c r="M423" s="172" t="s">
        <v>314</v>
      </c>
      <c r="N423" s="201" t="s">
        <v>314</v>
      </c>
      <c r="R423" s="178"/>
    </row>
    <row r="424" spans="2:31" ht="19.5" customHeight="1" thickBot="1">
      <c r="B424" s="393"/>
      <c r="C424" s="350"/>
      <c r="D424" s="350"/>
      <c r="E424" s="350"/>
      <c r="F424" s="350"/>
      <c r="G424" s="350"/>
      <c r="H424" s="350"/>
      <c r="I424" s="350"/>
      <c r="J424" s="350"/>
      <c r="K424" s="351"/>
      <c r="L424" s="152"/>
      <c r="M424" s="133"/>
      <c r="N424" s="200"/>
    </row>
    <row r="425" spans="2:31" ht="18" customHeight="1" thickBot="1">
      <c r="B425" s="393"/>
      <c r="C425" s="352" t="s">
        <v>318</v>
      </c>
      <c r="D425" s="355" t="s">
        <v>327</v>
      </c>
      <c r="E425" s="356"/>
      <c r="F425" s="356"/>
      <c r="G425" s="356"/>
      <c r="H425" s="356"/>
      <c r="I425" s="356"/>
      <c r="J425" s="356"/>
      <c r="K425" s="357"/>
      <c r="L425" s="152"/>
      <c r="M425" s="157" t="s">
        <v>169</v>
      </c>
      <c r="N425" s="173" t="s">
        <v>169</v>
      </c>
    </row>
    <row r="426" spans="2:31" ht="15" customHeight="1" thickBot="1">
      <c r="B426" s="393"/>
      <c r="C426" s="353"/>
      <c r="D426" s="196" t="s">
        <v>324</v>
      </c>
      <c r="E426" s="182"/>
      <c r="F426" s="358" t="s">
        <v>82</v>
      </c>
      <c r="G426" s="358"/>
      <c r="H426" s="359">
        <f>IF(E426="",0,IF(E428="",ROUNDDOWN(E426/24,0),ROUNDDOWN(E426/E428,0)))</f>
        <v>0</v>
      </c>
      <c r="I426" s="360"/>
      <c r="J426" s="360"/>
      <c r="K426" s="361"/>
      <c r="L426" s="152"/>
      <c r="M426" s="135"/>
      <c r="N426" s="202"/>
    </row>
    <row r="427" spans="2:31" ht="15" customHeight="1" thickBot="1">
      <c r="B427" s="393"/>
      <c r="C427" s="353"/>
      <c r="D427" s="214" t="s">
        <v>346</v>
      </c>
      <c r="E427" s="130"/>
      <c r="F427" s="368" t="s">
        <v>9</v>
      </c>
      <c r="G427" s="368"/>
      <c r="H427" s="362"/>
      <c r="I427" s="363"/>
      <c r="J427" s="363"/>
      <c r="K427" s="364"/>
      <c r="L427" s="152"/>
      <c r="M427" s="180"/>
      <c r="N427" s="205"/>
    </row>
    <row r="428" spans="2:31" ht="15" customHeight="1" thickBot="1">
      <c r="B428" s="393"/>
      <c r="C428" s="353"/>
      <c r="D428" s="195" t="s">
        <v>171</v>
      </c>
      <c r="E428" s="129">
        <v>24</v>
      </c>
      <c r="F428" s="221" t="s">
        <v>172</v>
      </c>
      <c r="G428" s="221"/>
      <c r="H428" s="365"/>
      <c r="I428" s="366"/>
      <c r="J428" s="366"/>
      <c r="K428" s="367"/>
      <c r="L428" s="152"/>
      <c r="M428" s="369" t="s">
        <v>349</v>
      </c>
      <c r="N428" s="370"/>
    </row>
    <row r="429" spans="2:31" ht="18" customHeight="1" thickBot="1">
      <c r="B429" s="393"/>
      <c r="C429" s="353"/>
      <c r="D429" s="355" t="s">
        <v>405</v>
      </c>
      <c r="E429" s="356"/>
      <c r="F429" s="356"/>
      <c r="G429" s="356"/>
      <c r="H429" s="356"/>
      <c r="I429" s="356"/>
      <c r="J429" s="356"/>
      <c r="K429" s="357"/>
      <c r="L429" s="152"/>
      <c r="M429" s="371"/>
      <c r="N429" s="372"/>
    </row>
    <row r="430" spans="2:31" ht="15" customHeight="1">
      <c r="B430" s="393"/>
      <c r="C430" s="353"/>
      <c r="D430" s="139" t="s">
        <v>319</v>
      </c>
      <c r="E430" s="143" t="s">
        <v>159</v>
      </c>
      <c r="F430" s="339"/>
      <c r="G430" s="192" t="s">
        <v>8</v>
      </c>
      <c r="H430" s="191"/>
      <c r="I430" s="192" t="s">
        <v>9</v>
      </c>
      <c r="J430" s="191"/>
      <c r="K430" s="193" t="s">
        <v>102</v>
      </c>
      <c r="L430" s="152"/>
      <c r="M430" s="373"/>
      <c r="N430" s="374"/>
    </row>
    <row r="431" spans="2:31" ht="15" customHeight="1">
      <c r="B431" s="393"/>
      <c r="C431" s="353"/>
      <c r="D431" s="142" t="s">
        <v>161</v>
      </c>
      <c r="E431" s="379"/>
      <c r="F431" s="379"/>
      <c r="G431" s="379"/>
      <c r="H431" s="379"/>
      <c r="I431" s="379"/>
      <c r="J431" s="379"/>
      <c r="K431" s="380"/>
      <c r="L431" s="152"/>
      <c r="M431" s="375"/>
      <c r="N431" s="376"/>
    </row>
    <row r="432" spans="2:31" ht="15" customHeight="1">
      <c r="B432" s="393"/>
      <c r="C432" s="353"/>
      <c r="D432" s="189" t="s">
        <v>309</v>
      </c>
      <c r="E432" s="381"/>
      <c r="F432" s="381"/>
      <c r="G432" s="381"/>
      <c r="H432" s="381"/>
      <c r="I432" s="381"/>
      <c r="J432" s="381"/>
      <c r="K432" s="382"/>
      <c r="L432" s="152"/>
      <c r="M432" s="375"/>
      <c r="N432" s="376"/>
    </row>
    <row r="433" spans="2:20" ht="15" customHeight="1">
      <c r="B433" s="393"/>
      <c r="C433" s="353"/>
      <c r="D433" s="140" t="s">
        <v>156</v>
      </c>
      <c r="E433" s="137"/>
      <c r="F433" s="368" t="s">
        <v>82</v>
      </c>
      <c r="G433" s="368"/>
      <c r="H433" s="368"/>
      <c r="I433" s="368"/>
      <c r="J433" s="368"/>
      <c r="K433" s="383"/>
      <c r="L433" s="152"/>
      <c r="M433" s="375"/>
      <c r="N433" s="376"/>
    </row>
    <row r="434" spans="2:20" ht="15" customHeight="1" thickBot="1">
      <c r="B434" s="393"/>
      <c r="C434" s="353"/>
      <c r="D434" s="140" t="s">
        <v>157</v>
      </c>
      <c r="E434" s="137"/>
      <c r="F434" s="368" t="s">
        <v>82</v>
      </c>
      <c r="G434" s="368"/>
      <c r="H434" s="368"/>
      <c r="I434" s="368"/>
      <c r="J434" s="368"/>
      <c r="K434" s="383"/>
      <c r="L434" s="152"/>
      <c r="M434" s="377"/>
      <c r="N434" s="378"/>
    </row>
    <row r="435" spans="2:20" ht="15" customHeight="1">
      <c r="B435" s="393"/>
      <c r="C435" s="353"/>
      <c r="D435" s="140" t="s">
        <v>158</v>
      </c>
      <c r="E435" s="182"/>
      <c r="F435" s="368" t="s">
        <v>82</v>
      </c>
      <c r="G435" s="368"/>
      <c r="H435" s="384">
        <f>IF(E435="",0,IF(E436="",ROUNDDOWN(E435/24,0),ROUNDDOWN(E435/E436,0)))</f>
        <v>0</v>
      </c>
      <c r="I435" s="384"/>
      <c r="J435" s="384"/>
      <c r="K435" s="385"/>
      <c r="L435" s="152"/>
      <c r="M435" s="208"/>
      <c r="N435" s="209"/>
    </row>
    <row r="436" spans="2:20" ht="15" customHeight="1">
      <c r="B436" s="393"/>
      <c r="C436" s="353"/>
      <c r="D436" s="140" t="s">
        <v>171</v>
      </c>
      <c r="E436" s="130">
        <v>24</v>
      </c>
      <c r="F436" s="368" t="s">
        <v>172</v>
      </c>
      <c r="G436" s="368"/>
      <c r="H436" s="384"/>
      <c r="I436" s="384"/>
      <c r="J436" s="384"/>
      <c r="K436" s="385"/>
      <c r="L436" s="152"/>
      <c r="M436" s="179"/>
      <c r="N436" s="206"/>
    </row>
    <row r="437" spans="2:20" ht="15" customHeight="1" thickBot="1">
      <c r="B437" s="393"/>
      <c r="C437" s="353"/>
      <c r="D437" s="190" t="s">
        <v>33</v>
      </c>
      <c r="E437" s="138"/>
      <c r="F437" s="386" t="s">
        <v>82</v>
      </c>
      <c r="G437" s="386"/>
      <c r="H437" s="386"/>
      <c r="I437" s="386"/>
      <c r="J437" s="386"/>
      <c r="K437" s="387"/>
      <c r="L437" s="152"/>
      <c r="M437" s="179"/>
      <c r="N437" s="206"/>
    </row>
    <row r="438" spans="2:20" ht="54" customHeight="1" thickBot="1">
      <c r="B438" s="393"/>
      <c r="C438" s="353"/>
      <c r="D438" s="388" t="s">
        <v>406</v>
      </c>
      <c r="E438" s="356"/>
      <c r="F438" s="356"/>
      <c r="G438" s="356"/>
      <c r="H438" s="356"/>
      <c r="I438" s="356"/>
      <c r="J438" s="356"/>
      <c r="K438" s="357"/>
      <c r="L438" s="152"/>
      <c r="M438" s="210"/>
      <c r="N438" s="211"/>
    </row>
    <row r="439" spans="2:20" ht="15" customHeight="1">
      <c r="B439" s="393"/>
      <c r="C439" s="353"/>
      <c r="D439" s="194" t="s">
        <v>320</v>
      </c>
      <c r="E439" s="191"/>
      <c r="F439" s="358" t="s">
        <v>325</v>
      </c>
      <c r="G439" s="358"/>
      <c r="H439" s="358"/>
      <c r="I439" s="358"/>
      <c r="J439" s="358"/>
      <c r="K439" s="389"/>
      <c r="L439" s="152"/>
      <c r="M439" s="210"/>
      <c r="N439" s="211"/>
    </row>
    <row r="440" spans="2:20" ht="15" customHeight="1">
      <c r="B440" s="393"/>
      <c r="C440" s="353"/>
      <c r="D440" s="140" t="s">
        <v>321</v>
      </c>
      <c r="E440" s="137"/>
      <c r="F440" s="368" t="s">
        <v>82</v>
      </c>
      <c r="G440" s="368"/>
      <c r="H440" s="368"/>
      <c r="I440" s="368"/>
      <c r="J440" s="368"/>
      <c r="K440" s="383"/>
      <c r="L440" s="152"/>
      <c r="M440" s="210"/>
      <c r="N440" s="211"/>
    </row>
    <row r="441" spans="2:20" ht="15" customHeight="1">
      <c r="B441" s="393"/>
      <c r="C441" s="353"/>
      <c r="D441" s="140" t="s">
        <v>322</v>
      </c>
      <c r="E441" s="137"/>
      <c r="F441" s="368" t="s">
        <v>82</v>
      </c>
      <c r="G441" s="368"/>
      <c r="H441" s="368"/>
      <c r="I441" s="368"/>
      <c r="J441" s="368"/>
      <c r="K441" s="383"/>
      <c r="L441" s="152"/>
      <c r="M441" s="210"/>
      <c r="N441" s="211"/>
    </row>
    <row r="442" spans="2:20" ht="15" customHeight="1" thickBot="1">
      <c r="B442" s="394"/>
      <c r="C442" s="354"/>
      <c r="D442" s="190" t="s">
        <v>323</v>
      </c>
      <c r="E442" s="138"/>
      <c r="F442" s="386" t="s">
        <v>82</v>
      </c>
      <c r="G442" s="386"/>
      <c r="H442" s="386"/>
      <c r="I442" s="386"/>
      <c r="J442" s="386"/>
      <c r="K442" s="387"/>
      <c r="L442" s="160"/>
      <c r="M442" s="212"/>
      <c r="N442" s="213"/>
    </row>
    <row r="443" spans="2:20" ht="14.25" thickBot="1">
      <c r="C443" s="222"/>
      <c r="D443" s="222"/>
      <c r="E443" s="222"/>
      <c r="F443" s="222"/>
      <c r="G443" s="222"/>
      <c r="H443" s="222"/>
      <c r="I443" s="222"/>
      <c r="J443" s="222"/>
      <c r="K443" s="222"/>
      <c r="L443" s="222"/>
      <c r="M443" s="222"/>
      <c r="N443" s="222"/>
    </row>
    <row r="444" spans="2:20" ht="21.75" customHeight="1" thickBot="1">
      <c r="B444" s="390" t="s">
        <v>421</v>
      </c>
      <c r="C444" s="391"/>
      <c r="D444" s="391"/>
      <c r="E444" s="391"/>
      <c r="F444" s="391"/>
      <c r="G444" s="391"/>
      <c r="H444" s="391"/>
      <c r="I444" s="391"/>
      <c r="J444" s="391"/>
      <c r="K444" s="391"/>
      <c r="L444" s="391"/>
      <c r="M444" s="391"/>
      <c r="N444" s="392"/>
      <c r="R444" s="218" t="s">
        <v>328</v>
      </c>
      <c r="S444" s="219" t="str">
        <f>IF($E445="","",$E445)</f>
        <v/>
      </c>
      <c r="T444" s="219"/>
    </row>
    <row r="445" spans="2:20" ht="20.25" thickBot="1">
      <c r="B445" s="393" t="s">
        <v>433</v>
      </c>
      <c r="C445" s="395" t="s">
        <v>152</v>
      </c>
      <c r="D445" s="396"/>
      <c r="E445" s="397"/>
      <c r="F445" s="397"/>
      <c r="G445" s="397"/>
      <c r="H445" s="397"/>
      <c r="I445" s="397"/>
      <c r="J445" s="397"/>
      <c r="K445" s="398"/>
      <c r="L445" s="152"/>
      <c r="M445" s="399" t="s">
        <v>404</v>
      </c>
      <c r="N445" s="400"/>
      <c r="R445" s="219" t="s">
        <v>342</v>
      </c>
      <c r="S445" s="219" t="str">
        <f>IF($E450="","",$E450&amp;"　　"&amp;$E451)</f>
        <v/>
      </c>
      <c r="T445" s="219"/>
    </row>
    <row r="446" spans="2:20" ht="18" customHeight="1">
      <c r="B446" s="393"/>
      <c r="C446" s="401" t="s">
        <v>154</v>
      </c>
      <c r="D446" s="402"/>
      <c r="E446" s="136"/>
      <c r="F446" s="130"/>
      <c r="G446" s="158" t="s">
        <v>8</v>
      </c>
      <c r="H446" s="130"/>
      <c r="I446" s="158" t="s">
        <v>9</v>
      </c>
      <c r="J446" s="130"/>
      <c r="K446" s="159" t="s">
        <v>102</v>
      </c>
      <c r="L446" s="152"/>
      <c r="M446" s="403" t="s">
        <v>445</v>
      </c>
      <c r="N446" s="404"/>
      <c r="P446" s="1" t="s">
        <v>173</v>
      </c>
      <c r="R446" s="219" t="s">
        <v>343</v>
      </c>
      <c r="S446" s="219" t="str">
        <f>IF($E470="","",$E470&amp;"　　"&amp;$E471)</f>
        <v/>
      </c>
      <c r="T446" s="219"/>
    </row>
    <row r="447" spans="2:20" ht="18" customHeight="1">
      <c r="B447" s="393"/>
      <c r="C447" s="401" t="s">
        <v>155</v>
      </c>
      <c r="D447" s="402"/>
      <c r="E447" s="136"/>
      <c r="F447" s="130"/>
      <c r="G447" s="158" t="s">
        <v>8</v>
      </c>
      <c r="H447" s="130"/>
      <c r="I447" s="158" t="s">
        <v>9</v>
      </c>
      <c r="J447" s="130"/>
      <c r="K447" s="159" t="s">
        <v>102</v>
      </c>
      <c r="L447" s="152"/>
      <c r="M447" s="405"/>
      <c r="N447" s="406"/>
      <c r="P447" s="1">
        <f>IF(M447="○",IF(M449="○",IF(M451="○",1,0),0),0)</f>
        <v>0</v>
      </c>
      <c r="R447" s="219" t="s">
        <v>329</v>
      </c>
      <c r="S447" s="219" t="str">
        <f>IF($E446="","",$E446&amp;$F446&amp;"年"&amp;$H446&amp;"月"&amp;$J446&amp;"日")</f>
        <v/>
      </c>
      <c r="T447" s="219"/>
    </row>
    <row r="448" spans="2:20" ht="18" customHeight="1" thickBot="1">
      <c r="B448" s="393"/>
      <c r="C448" s="407" t="s">
        <v>164</v>
      </c>
      <c r="D448" s="408"/>
      <c r="E448" s="128"/>
      <c r="F448" s="129"/>
      <c r="G448" s="153" t="s">
        <v>8</v>
      </c>
      <c r="H448" s="129"/>
      <c r="I448" s="153" t="s">
        <v>160</v>
      </c>
      <c r="J448" s="129"/>
      <c r="K448" s="154" t="s">
        <v>10</v>
      </c>
      <c r="L448" s="152"/>
      <c r="M448" s="409" t="s">
        <v>311</v>
      </c>
      <c r="N448" s="410"/>
      <c r="P448" s="1" t="s">
        <v>176</v>
      </c>
      <c r="R448" s="219" t="s">
        <v>330</v>
      </c>
      <c r="S448" s="219" t="str">
        <f>IF($E447="","",IF($E447="年度当初","令和5年4月1日",$E447&amp;$F447&amp;"年"&amp;$H447&amp;"月"&amp;$J447&amp;"日"))</f>
        <v/>
      </c>
      <c r="T448" s="219"/>
    </row>
    <row r="449" spans="2:31" ht="15" thickBot="1">
      <c r="B449" s="393"/>
      <c r="C449" s="170"/>
      <c r="D449" s="152"/>
      <c r="E449" s="155"/>
      <c r="F449" s="155"/>
      <c r="G449" s="155"/>
      <c r="H449" s="155"/>
      <c r="I449" s="155"/>
      <c r="J449" s="155"/>
      <c r="K449" s="155"/>
      <c r="L449" s="152"/>
      <c r="M449" s="405"/>
      <c r="N449" s="406"/>
      <c r="P449" s="1">
        <f>IF(E447="年度当初",4,IF(AND(H447&gt;=4,H447&lt;=12),H447,IF(AND(H447&gt;=1,H447&lt;=3),H447+12,0)))</f>
        <v>0</v>
      </c>
      <c r="R449" s="219" t="s">
        <v>331</v>
      </c>
      <c r="S449" s="219" t="str">
        <f>IF(E448="","",IF(E448="年度末","令和6年3月31日",E448&amp;F448&amp;"年"&amp;H448&amp;"月"&amp;J448&amp;"日"))</f>
        <v/>
      </c>
      <c r="T449" s="219"/>
    </row>
    <row r="450" spans="2:31" ht="19.5" customHeight="1">
      <c r="B450" s="393"/>
      <c r="C450" s="411" t="s">
        <v>313</v>
      </c>
      <c r="D450" s="184" t="s">
        <v>153</v>
      </c>
      <c r="E450" s="414"/>
      <c r="F450" s="414"/>
      <c r="G450" s="414"/>
      <c r="H450" s="414"/>
      <c r="I450" s="414"/>
      <c r="J450" s="414"/>
      <c r="K450" s="415"/>
      <c r="L450" s="152"/>
      <c r="M450" s="409" t="s">
        <v>312</v>
      </c>
      <c r="N450" s="410"/>
      <c r="P450" s="1" t="s">
        <v>177</v>
      </c>
      <c r="R450" s="219" t="s">
        <v>332</v>
      </c>
      <c r="S450" s="219" t="str">
        <f>IF($M469="","",M469)</f>
        <v/>
      </c>
      <c r="T450" s="219"/>
    </row>
    <row r="451" spans="2:31" ht="19.5" thickBot="1">
      <c r="B451" s="393"/>
      <c r="C451" s="412"/>
      <c r="D451" s="185" t="s">
        <v>308</v>
      </c>
      <c r="E451" s="416"/>
      <c r="F451" s="416"/>
      <c r="G451" s="416"/>
      <c r="H451" s="416"/>
      <c r="I451" s="416"/>
      <c r="J451" s="416"/>
      <c r="K451" s="417"/>
      <c r="L451" s="152"/>
      <c r="M451" s="418"/>
      <c r="N451" s="419"/>
      <c r="P451" s="1">
        <f>IF(E448="年度末",15,IF(AND(H448&gt;=4,H448&lt;=12),H448,IF(AND(H448&gt;=1,H448&lt;=3),H448+12,0)))</f>
        <v>0</v>
      </c>
      <c r="R451" s="219" t="s">
        <v>344</v>
      </c>
      <c r="S451" s="220" t="str">
        <f>"補助基準額上限："&amp;N452&amp;"円"</f>
        <v>補助基準額上限：63000円</v>
      </c>
      <c r="T451" s="219"/>
      <c r="V451" s="1" t="s">
        <v>319</v>
      </c>
      <c r="W451" s="1" t="str">
        <f>IF(P453=0,"","転居日："&amp;E469&amp;F469&amp;"年"&amp;H469&amp;"月"&amp;J469&amp;"日")</f>
        <v/>
      </c>
    </row>
    <row r="452" spans="2:31" ht="19.5">
      <c r="B452" s="393"/>
      <c r="C452" s="412"/>
      <c r="D452" s="186" t="s">
        <v>156</v>
      </c>
      <c r="E452" s="182"/>
      <c r="F452" s="358" t="s">
        <v>82</v>
      </c>
      <c r="G452" s="358"/>
      <c r="H452" s="358"/>
      <c r="I452" s="358"/>
      <c r="J452" s="358"/>
      <c r="K452" s="389"/>
      <c r="L452" s="152"/>
      <c r="M452" s="420" t="s">
        <v>296</v>
      </c>
      <c r="N452" s="422">
        <f>IF(P447=1,82000,63000)</f>
        <v>63000</v>
      </c>
      <c r="P452" s="1" t="s">
        <v>348</v>
      </c>
      <c r="R452" s="215"/>
      <c r="S452" s="215" t="s">
        <v>340</v>
      </c>
      <c r="T452" s="215" t="s">
        <v>17</v>
      </c>
      <c r="U452" s="215" t="s">
        <v>18</v>
      </c>
      <c r="V452" s="215" t="s">
        <v>19</v>
      </c>
      <c r="W452" s="215" t="s">
        <v>20</v>
      </c>
      <c r="X452" s="215" t="s">
        <v>21</v>
      </c>
      <c r="Y452" s="215" t="s">
        <v>22</v>
      </c>
      <c r="Z452" s="215" t="s">
        <v>23</v>
      </c>
      <c r="AA452" s="215" t="s">
        <v>24</v>
      </c>
      <c r="AB452" s="215" t="s">
        <v>25</v>
      </c>
      <c r="AC452" s="215" t="s">
        <v>26</v>
      </c>
      <c r="AD452" s="215" t="s">
        <v>27</v>
      </c>
      <c r="AE452" s="215" t="s">
        <v>341</v>
      </c>
    </row>
    <row r="453" spans="2:31" ht="20.25" thickBot="1">
      <c r="B453" s="393"/>
      <c r="C453" s="412"/>
      <c r="D453" s="187" t="s">
        <v>157</v>
      </c>
      <c r="E453" s="183"/>
      <c r="F453" s="424" t="s">
        <v>82</v>
      </c>
      <c r="G453" s="424"/>
      <c r="H453" s="424"/>
      <c r="I453" s="424"/>
      <c r="J453" s="424"/>
      <c r="K453" s="425"/>
      <c r="L453" s="152"/>
      <c r="M453" s="421"/>
      <c r="N453" s="423"/>
      <c r="P453" s="1">
        <f>IF(AND(H469&gt;=4,H469&lt;=12),H469,IF(AND(H469&gt;=1,H469&lt;=3),H469+12,0))</f>
        <v>0</v>
      </c>
      <c r="R453" s="215" t="s">
        <v>335</v>
      </c>
      <c r="S453" s="217">
        <f>IF(P449=4,IF(P457=4,M459,IF(P459=4,N459,IF(P453=4,E472,E452))),0)</f>
        <v>0</v>
      </c>
      <c r="T453" s="217">
        <f>IF(P449&lt;=5,
IF(P451&lt;5,0,
IF(P457=5,M459,
IF(P459=5,N459,
IF(AND(P453&gt;0,P453&lt;=5),E472,
IF(AND(P461&gt;0,P461&lt;=5),E479,E452))))),0)</f>
        <v>0</v>
      </c>
      <c r="U453" s="217">
        <f>IF(P449&lt;=6,
IF(P451&lt;6,0,
IF(P457=6,M459,
IF(P459=6,N459,
IF(AND(P453&gt;0,P453&lt;=6),E472,
IF(AND(P461&gt;0,P461&lt;=6),E479,E452))))),0)</f>
        <v>0</v>
      </c>
      <c r="V453" s="217">
        <f>IF(P449&lt;=7,
IF(P451&lt;7,0,
IF(P457=7,M459,
IF(P459=7,N459,
IF(AND(P453&gt;0,P453&lt;=7),E472,
IF(AND(P461&gt;0,P461&lt;=7),E479,E452))))),0)</f>
        <v>0</v>
      </c>
      <c r="W453" s="217">
        <f>IF(P449&lt;=8,
IF(P451&lt;8,0,
IF(P457=8,M459,
IF(P459=8,N459,
IF(AND(P453&gt;0,P453&lt;=8),E472,
IF(AND(P461&gt;0,P461&lt;=8),E479,E452))))),0)</f>
        <v>0</v>
      </c>
      <c r="X453" s="217">
        <f>IF(P449&lt;=9,
IF(P451&lt;9,0,
IF(P457=9,M459,
IF(P459=9,N459,
IF(AND(P453&gt;0,P453&lt;=9),E472,
IF(AND(P461&gt;0,P461&lt;=9),E479,E452))))),0)</f>
        <v>0</v>
      </c>
      <c r="Y453" s="217">
        <f>IF(P449&lt;=10,
IF(P451&lt;10,0,
IF(P457=10,M459,
IF(P459=10,N459,
IF(AND(P453&gt;0,P453&lt;=10),E472,
IF(AND(P461&gt;0,P461&lt;=10),E479,E452))))),0)</f>
        <v>0</v>
      </c>
      <c r="Z453" s="217">
        <f>IF(P449&lt;=11,
IF(P451&lt;11,0,
IF(P457=11,M459,
IF(P459=11,N459,
IF(AND(P453&gt;0,P453&lt;=11),E472,
IF(AND(P461&gt;0,P461&lt;=11),E479,E452))))),0)</f>
        <v>0</v>
      </c>
      <c r="AA453" s="217">
        <f>IF(P449&lt;=12,
IF(P451&lt;12,0,
IF(P457=12,M459,
IF(P459=12,N459,
IF(AND(P453&gt;0,P453&lt;=12),E472,
IF(AND(P461&gt;0,P461&lt;=12),E479,E452))))),0)</f>
        <v>0</v>
      </c>
      <c r="AB453" s="217">
        <f>IF(P449&lt;=13,
IF(P451&lt;13,0,
IF(P457=13,M459,
IF(P459=13,N459,
IF(AND(P453&gt;0,P453&lt;=13),E472,
IF(AND(P461&gt;0,P461&lt;=13),E479,E452))))),0)</f>
        <v>0</v>
      </c>
      <c r="AC453" s="217">
        <f>IF(P449&lt;=14,
IF(P451&lt;14,0,
IF(P457=14,M459,
IF(P459=14,N459,
IF(AND(P453&gt;0,P453&lt;=14),E472,
IF(AND(P461&gt;0,P461&lt;=14),E479,E452))))),0)</f>
        <v>0</v>
      </c>
      <c r="AD453" s="217">
        <f>IF(P449&lt;=15,
IF(P451&lt;15,0,
IF(P457=15,M459,
IF(P459=15,N459,
IF(AND(P453&gt;0,P453&lt;=15),E472,
IF(AND(P461&gt;0,P461&lt;=15),E479,E452))))),0)</f>
        <v>0</v>
      </c>
      <c r="AE453" s="216">
        <f>SUM(S453:AD453)</f>
        <v>0</v>
      </c>
    </row>
    <row r="454" spans="2:31" ht="23.25" customHeight="1" thickBot="1">
      <c r="B454" s="393"/>
      <c r="C454" s="412"/>
      <c r="D454" s="174" t="s">
        <v>326</v>
      </c>
      <c r="E454" s="132"/>
      <c r="F454" s="426" t="s">
        <v>82</v>
      </c>
      <c r="G454" s="426"/>
      <c r="H454" s="427">
        <f>IF(E454="",0,IF(E455="",ROUNDDOWN(E454/24,0),ROUNDDOWN(E454/E455,0)))</f>
        <v>0</v>
      </c>
      <c r="I454" s="427"/>
      <c r="J454" s="427"/>
      <c r="K454" s="428"/>
      <c r="L454" s="152"/>
      <c r="M454" s="181"/>
      <c r="N454" s="204"/>
      <c r="P454" s="1" t="s">
        <v>170</v>
      </c>
      <c r="R454" s="215" t="s">
        <v>333</v>
      </c>
      <c r="S454" s="217">
        <f>IF(P449=4,IF(P457=4,$M461,IF(P459=4,$N461,IF(P453=4,$E473,$E453))),0)</f>
        <v>0</v>
      </c>
      <c r="T454" s="217">
        <f>IF(P449&lt;=5,
IF(P451&lt;5,0,
IF(P457=5,M461,
IF(P459=5,N461,
IF(AND(P453&gt;0,P453&lt;=5),E473,
IF(AND(P461&gt;0,P461&lt;=5),E480,E453))))),0)</f>
        <v>0</v>
      </c>
      <c r="U454" s="217">
        <f>IF(P449&lt;=6,
IF(P451&lt;6,0,
IF(P457=6,M461,
IF(P459=6,N461,
IF(AND(P453&gt;0,P453&lt;=6),E473,
IF(AND(P461&gt;0,P461&lt;=6),E480,E453))))),0)</f>
        <v>0</v>
      </c>
      <c r="V454" s="217">
        <f>IF(P449&lt;=7,
IF(P451&lt;7,0,
IF(P457=7,M461,
IF(P459=7,N461,
IF(AND(P453&gt;0,P453&lt;=7),E473,
IF(AND(P461&gt;0,P461&lt;=7),E480,E453))))),0)</f>
        <v>0</v>
      </c>
      <c r="W454" s="217">
        <f>IF(P449&lt;=8,
IF(P451&lt;8,0,
IF(P457=8,M461,
IF(P459=8,N461,
IF(AND(P453&gt;0,P453&lt;=8),E473,
IF(AND(P461&gt;0,P461&lt;=8),E480,E453))))),0)</f>
        <v>0</v>
      </c>
      <c r="X454" s="217">
        <f>IF(P449&lt;=9,
IF(P451&lt;9,0,
IF(P457=9,M461,
IF(P459=9,N461,
IF(AND(P453&gt;0,P453&lt;=9),E473,
IF(AND(P461&gt;0,P461&lt;=9),E480,E453))))),0)</f>
        <v>0</v>
      </c>
      <c r="Y454" s="217">
        <f>IF(P449&lt;=10,
IF(P451&lt;10,0,
IF(P457=10,M461,
IF(P459=10,N461,
IF(AND(P453&gt;0,P453&lt;=10),E473,
IF(AND(P461&gt;0,P461&lt;=10),E480,E453))))),0)</f>
        <v>0</v>
      </c>
      <c r="Z454" s="217">
        <f>IF(P449&lt;=11,
IF(P451&lt;11,0,
IF(P457=11,M461,
IF(P459=11,N461,
IF(AND(P453&gt;0,P453&lt;=11),E473,
IF(AND(P461&gt;0,P461&lt;=11),E480,E453))))),0)</f>
        <v>0</v>
      </c>
      <c r="AA454" s="217">
        <f>IF(P449&lt;=12,
IF(P451&lt;12,0,
IF(P457=12,M461,
IF(P459=12,N461,
IF(AND(P453&gt;0,P453&lt;=12),E473,
IF(AND(P461&gt;0,P461&lt;=12),E480,E453))))),0)</f>
        <v>0</v>
      </c>
      <c r="AB454" s="217">
        <f>IF(P449&lt;=13,
IF(P451&lt;13,0,
IF(P457=13,M461,
IF(P459=13,N461,
IF(AND(P453&gt;0,P453&lt;=13),E473,
IF(AND(P461&gt;0,P461&lt;=13),E480,E453))))),0)</f>
        <v>0</v>
      </c>
      <c r="AC454" s="217">
        <f>IF(P449&lt;=14,
IF(P451&lt;14,0,
IF(P457=14,M461,
IF(P459=14,N461,
IF(AND(P453&gt;0,P453&lt;=14),E473,
IF(AND(P461&gt;0,P461&lt;=14),E480,E453))))),0)</f>
        <v>0</v>
      </c>
      <c r="AD454" s="217">
        <f>IF(P449&lt;=15,
IF(P451&lt;15,0,
IF(P457=15,M461,
IF(P459=15,N461,
IF(AND(P453&gt;0,P453&lt;=15),E473,
IF(AND(P461&gt;0,P461&lt;=15),E480,E453))))),0)</f>
        <v>0</v>
      </c>
      <c r="AE454" s="216">
        <f>SUM(S454:AD454)</f>
        <v>0</v>
      </c>
    </row>
    <row r="455" spans="2:31" ht="24" customHeight="1" thickBot="1">
      <c r="B455" s="393"/>
      <c r="C455" s="412"/>
      <c r="D455" s="171" t="s">
        <v>171</v>
      </c>
      <c r="E455" s="130">
        <v>24</v>
      </c>
      <c r="F455" s="368" t="s">
        <v>172</v>
      </c>
      <c r="G455" s="368"/>
      <c r="H455" s="384"/>
      <c r="I455" s="384"/>
      <c r="J455" s="384"/>
      <c r="K455" s="385"/>
      <c r="L455" s="152"/>
      <c r="M455" s="203" t="s">
        <v>315</v>
      </c>
      <c r="N455" s="197" t="s">
        <v>316</v>
      </c>
      <c r="P455" s="1">
        <f>IF(AND(E466&gt;=4,E466&lt;=12),E466,IF(AND(E466&gt;=1,E466&lt;=3),E466+12,0))</f>
        <v>0</v>
      </c>
      <c r="R455" s="215" t="s">
        <v>334</v>
      </c>
      <c r="S455" s="217">
        <f>IF(P449=4,IF(P457=4,M463,IF(P459=4,N463,IF(P453=4,H474,IF(P455=4,H465,H454)))),0)</f>
        <v>0</v>
      </c>
      <c r="T455" s="217">
        <f>IF(P449&lt;=5,
IF(P451&lt;5,0,
IF(P457=5,M463,
IF(P459=5,N463,
IF(AND(P453&gt;0,P453&lt;=5),H474,
IF(AND(P455&gt;0,P455&lt;=5),H465,H454))))),0)</f>
        <v>0</v>
      </c>
      <c r="U455" s="217">
        <f>IF(P449&lt;=6,
IF(P451&lt;6,0,
IF(P457=6,M463,
IF(P459=6,N463,
IF(AND(P453&gt;0,P453&lt;=6),H474,
IF(AND(P455&gt;0,P455&lt;=6),H465,H454))))),0)</f>
        <v>0</v>
      </c>
      <c r="V455" s="217">
        <f>IF(P449&lt;=7,
IF(P451&lt;7,0,
IF(P457=7,M463,
IF(P459=7,N463,
IF(AND(P453&gt;0,P453&lt;=7),H474,
IF(AND(P455&gt;0,P455&lt;=7),H465,H454))))),0)</f>
        <v>0</v>
      </c>
      <c r="W455" s="217">
        <f>IF(P449&lt;=8,
IF(P451&lt;8,0,
IF(P457=8,M463,
IF(P459=8,N463,
IF(AND(P453&gt;0,P453&lt;=8),H474,
IF(AND(P455&gt;0,P455&lt;=8),H465,H454))))),0)</f>
        <v>0</v>
      </c>
      <c r="X455" s="217">
        <f>IF(P449&lt;=9,
IF(P451&lt;9,0,
IF(P457=9,M463,
IF(P459=9,N463,
IF(AND(P453&gt;0,P453&lt;=9),H474,
IF(AND(P455&gt;0,P455&lt;=9),H465,H454))))),0)</f>
        <v>0</v>
      </c>
      <c r="Y455" s="217">
        <f>IF(P449&lt;=10,
IF(P451&lt;10,0,
IF(P457=10,M463,
IF(P459=10,N463,
IF(AND(P453&gt;0,P453&lt;=10),H474,
IF(AND(P455&gt;0,P455&lt;=10),H465,H454))))),0)</f>
        <v>0</v>
      </c>
      <c r="Z455" s="217">
        <f>IF(P449&lt;=11,
IF(P451&lt;11,0,
IF(P457=11,M463,
IF(P459=11,N463,
IF(AND(P453&gt;0,P453&lt;=11),H474,
IF(AND(P455&gt;0,P455&lt;=11),H465,H454))))),0)</f>
        <v>0</v>
      </c>
      <c r="AA455" s="217">
        <f>IF(P449&lt;=12,
IF(P451&lt;12,0,
IF(P457=12,M463,
IF(P459=12,N463,
IF(AND(P453&gt;0,P453&lt;=12),H474,
IF(AND(P455&gt;0,P455&lt;=12),H465,H454))))),0)</f>
        <v>0</v>
      </c>
      <c r="AB455" s="217">
        <f>IF(P449&lt;=13,
IF(P451&lt;13,0,
IF(P457=13,M463,
IF(P459=13,N463,
IF(AND(P453&gt;0,P453&lt;=13),H474,
IF(AND(P455&gt;0,P455&lt;=13),H465,H454))))),0)</f>
        <v>0</v>
      </c>
      <c r="AC455" s="217">
        <f>IF(P449&lt;=14,
IF(P451&lt;14,0,
IF(P457=14,M463,
IF(P459=14,N463,
IF(AND(P453&gt;0,P453&lt;=14),H474,
IF(AND(P455&gt;0,P455&lt;=14),H465,H454))))),0)</f>
        <v>0</v>
      </c>
      <c r="AD455" s="217">
        <f>IF(P449&lt;=15,
IF(P451&lt;15,0,
IF(P457=15,M463,
IF(P459=15,N463,
IF(AND(P453&gt;0,P453&lt;=15),H474,
IF(AND(P455&gt;0,P455&lt;=15),H465,H454))))),0)</f>
        <v>0</v>
      </c>
      <c r="AE455" s="216">
        <f t="shared" ref="AE455:AE457" si="206">SUM(S455:AD455)</f>
        <v>0</v>
      </c>
    </row>
    <row r="456" spans="2:31" ht="19.5" customHeight="1">
      <c r="B456" s="393"/>
      <c r="C456" s="412"/>
      <c r="D456" s="340" t="s">
        <v>317</v>
      </c>
      <c r="E456" s="341"/>
      <c r="F456" s="341"/>
      <c r="G456" s="341"/>
      <c r="H456" s="341"/>
      <c r="I456" s="341"/>
      <c r="J456" s="341"/>
      <c r="K456" s="342"/>
      <c r="L456" s="152"/>
      <c r="M456" s="156" t="s">
        <v>166</v>
      </c>
      <c r="N456" s="198" t="s">
        <v>166</v>
      </c>
      <c r="P456" s="1" t="s">
        <v>178</v>
      </c>
      <c r="R456" s="147" t="s">
        <v>336</v>
      </c>
      <c r="S456" s="217">
        <f>IF(P449=4,IF(P457=4,M465,IF(P459=4,N465,IF(P453=4,E476,E458))),0)</f>
        <v>0</v>
      </c>
      <c r="T456" s="217">
        <f>IF(P449&lt;=5,
IF(P451&lt;5,0,
IF(P457=5,M465,
IF(P459=5,N465,
IF(AND(P453&gt;0,P453&lt;=5),E476,
IF(AND(P461&gt;0,P461&lt;=5),E481,E458))))),0)</f>
        <v>0</v>
      </c>
      <c r="U456" s="217">
        <f>IF(P449&lt;=6,
IF(P451&lt;6,0,
IF(P457=6,M465,
IF(P459=6,N465,
IF(AND(P453&gt;0,P453&lt;=6),E476,
IF(AND(P461&gt;0,P461&lt;=6),E481,E458))))),0)</f>
        <v>0</v>
      </c>
      <c r="V456" s="217">
        <f>IF(P449&lt;=7,
IF(P451&lt;7,0,
IF(P457=7,M465,
IF(P459=7,N465,
IF(AND(P453&gt;0,P453&lt;=7),E476,
IF(AND(P461&gt;0,P461&lt;=7),E481,E458))))),0)</f>
        <v>0</v>
      </c>
      <c r="W456" s="217">
        <f>IF(P449&lt;=8,
IF(P451&lt;8,0,
IF(P457=8,M465,
IF(P459=8,N465,
IF(AND(P453&gt;0,P453&lt;=8),E476,
IF(AND(P461&gt;0,P461&lt;=8),E481,E458))))),0)</f>
        <v>0</v>
      </c>
      <c r="X456" s="217">
        <f>IF(P449&lt;=9,
IF(P451&lt;9,0,
IF(P457=9,M465,
IF(P459=9,N465,
IF(AND(P453&gt;0,P453&lt;=9),E476,
IF(AND(P461&gt;0,P461&lt;=9),E481,E458))))),0)</f>
        <v>0</v>
      </c>
      <c r="Y456" s="217">
        <f>IF(P449&lt;=10,
IF(P451&lt;10,0,
IF(P457=10,M465,
IF(P459=10,N465,
IF(AND(P453&gt;0,P453&lt;=10),E476,
IF(AND(P461&gt;0,P461&lt;=10),E481,E458))))),0)</f>
        <v>0</v>
      </c>
      <c r="Z456" s="217">
        <f>IF(P449&lt;=11,
IF(P451&lt;11,0,
IF(P457=11,M465,
IF(P459=11,N465,
IF(AND(P453&gt;0,P453&lt;=11),E476,
IF(AND(P461&gt;0,P461&lt;=11),E481,E458))))),0)</f>
        <v>0</v>
      </c>
      <c r="AA456" s="217">
        <f>IF(P449&lt;=12,
IF(P451&lt;12,0,
IF(P457=12,M465,
IF(P459=12,N465,
IF(AND(P453&gt;0,P453&lt;=12),E476,
IF(AND(P461&gt;0,P461&lt;=12),E481,E458))))),0)</f>
        <v>0</v>
      </c>
      <c r="AB456" s="217">
        <f>IF(P449&lt;=13,
IF(P451&lt;13,0,
IF(P457=13,M465,
IF(P459=13,N465,
IF(AND(P453&gt;0,P453&lt;=13),E476,
IF(AND(P461&gt;0,P461&lt;=13),E481,E458))))),0)</f>
        <v>0</v>
      </c>
      <c r="AC456" s="217">
        <f>IF(P449&lt;=14,
IF(P451&lt;14,0,
IF(P457=14,M465,
IF(P459=14,N465,
IF(AND(P453&gt;0,P453&lt;=14),E476,
IF(AND(P461&gt;0,P461&lt;=14),E481,E458))))),0)</f>
        <v>0</v>
      </c>
      <c r="AD456" s="217">
        <f>IF(P449&lt;=15,
IF(P451&lt;15,0,
IF(P457=15,M465,
IF(P459=15,N465,
IF(AND(P453&gt;0,P453&lt;=15),E476,
IF(AND(P461&gt;0,P461&lt;=15),E481,E458))))),0)</f>
        <v>0</v>
      </c>
      <c r="AE456" s="216">
        <f t="shared" si="206"/>
        <v>0</v>
      </c>
    </row>
    <row r="457" spans="2:31" ht="19.5" customHeight="1" thickBot="1">
      <c r="B457" s="393"/>
      <c r="C457" s="412"/>
      <c r="D457" s="343"/>
      <c r="E457" s="344"/>
      <c r="F457" s="344"/>
      <c r="G457" s="344"/>
      <c r="H457" s="344"/>
      <c r="I457" s="344"/>
      <c r="J457" s="344"/>
      <c r="K457" s="345"/>
      <c r="L457" s="152"/>
      <c r="M457" s="131"/>
      <c r="N457" s="199"/>
      <c r="P457" s="1">
        <f>IF(AND(M457&gt;=4,M457&lt;=12),M457,IF(AND(M457&gt;=1,M457&lt;=3),M457+12,0))</f>
        <v>0</v>
      </c>
      <c r="R457" s="147" t="s">
        <v>337</v>
      </c>
      <c r="S457" s="217">
        <f>SUM(S453:S455)-S456</f>
        <v>0</v>
      </c>
      <c r="T457" s="217">
        <f>SUM(T453:T455)-T456</f>
        <v>0</v>
      </c>
      <c r="U457" s="217">
        <f t="shared" ref="U457" si="207">SUM(U453:U455)-U456</f>
        <v>0</v>
      </c>
      <c r="V457" s="217">
        <f t="shared" ref="V457" si="208">SUM(V453:V455)-V456</f>
        <v>0</v>
      </c>
      <c r="W457" s="217">
        <f t="shared" ref="W457:AD457" si="209">SUM(W453:W455)-W456</f>
        <v>0</v>
      </c>
      <c r="X457" s="217">
        <f t="shared" si="209"/>
        <v>0</v>
      </c>
      <c r="Y457" s="217">
        <f t="shared" si="209"/>
        <v>0</v>
      </c>
      <c r="Z457" s="217">
        <f t="shared" si="209"/>
        <v>0</v>
      </c>
      <c r="AA457" s="217">
        <f t="shared" si="209"/>
        <v>0</v>
      </c>
      <c r="AB457" s="217">
        <f t="shared" si="209"/>
        <v>0</v>
      </c>
      <c r="AC457" s="217">
        <f t="shared" si="209"/>
        <v>0</v>
      </c>
      <c r="AD457" s="217">
        <f t="shared" si="209"/>
        <v>0</v>
      </c>
      <c r="AE457" s="216">
        <f t="shared" si="206"/>
        <v>0</v>
      </c>
    </row>
    <row r="458" spans="2:31" ht="24" customHeight="1" thickBot="1">
      <c r="B458" s="393"/>
      <c r="C458" s="413"/>
      <c r="D458" s="188" t="s">
        <v>33</v>
      </c>
      <c r="E458" s="134"/>
      <c r="F458" s="346" t="s">
        <v>82</v>
      </c>
      <c r="G458" s="346"/>
      <c r="H458" s="346"/>
      <c r="I458" s="346"/>
      <c r="J458" s="346"/>
      <c r="K458" s="347"/>
      <c r="L458" s="152"/>
      <c r="M458" s="157" t="s">
        <v>167</v>
      </c>
      <c r="N458" s="173" t="s">
        <v>167</v>
      </c>
      <c r="P458" s="1" t="s">
        <v>179</v>
      </c>
      <c r="R458" s="147" t="s">
        <v>338</v>
      </c>
      <c r="S458" s="217">
        <f>IF(P447=1,IF(AND(P453&gt;0,P453&lt;=4),IF(S457&gt;=63000,63000,S457),IF(S457&gt;=82000,82000,S457)),IF(S457&gt;=63000,63000,S457))</f>
        <v>0</v>
      </c>
      <c r="T458" s="217">
        <f>IF(P447=1,IF(AND(P453&gt;0,P453&lt;=5),IF(T457&gt;=63000,63000,T457),IF(T457&gt;=82000,82000,T457)),IF(T457&gt;=63000,63000,T457))</f>
        <v>0</v>
      </c>
      <c r="U458" s="217">
        <f>IF(P447=1,IF(AND(P453&gt;0,P453&lt;=6),IF(U457&gt;=63000,63000,U457),IF(U457&gt;=82000,82000,U457)),IF(U457&gt;=63000,63000,U457))</f>
        <v>0</v>
      </c>
      <c r="V458" s="217">
        <f>IF(P447=1,IF(AND(P453&gt;0,P453&lt;=7),IF(V457&gt;=63000,63000,V457),IF(V457&gt;=82000,82000,V457)),IF(V457&gt;=63000,63000,V457))</f>
        <v>0</v>
      </c>
      <c r="W458" s="217">
        <f>IF(P447=1,IF(AND(P453&gt;0,P453&lt;=8),IF(W457&gt;=63000,63000,W457),IF(W457&gt;=82000,82000,W457)),IF(W457&gt;=63000,63000,W457))</f>
        <v>0</v>
      </c>
      <c r="X458" s="217">
        <f>IF(P447=1,IF(AND(P453&gt;0,P453&lt;=9),IF(X457&gt;=63000,63000,X457),IF(X457&gt;=82000,82000,X457)),IF(X457&gt;=63000,63000,X457))</f>
        <v>0</v>
      </c>
      <c r="Y458" s="217">
        <f>IF(P447=1,IF(AND(P453&gt;0,P453&lt;=10),IF(Y457&gt;=63000,63000,Y457),IF(Y457&gt;=82000,82000,Y457)),IF(Y457&gt;=63000,63000,Y457))</f>
        <v>0</v>
      </c>
      <c r="Z458" s="217">
        <f>IF(P447=1,IF(AND(P453&gt;0,P453&lt;=11),IF(Z457&gt;=63000,63000,Z457),IF(Z457&gt;=82000,82000,Z457)),IF(Z457&gt;=63000,63000,Z457))</f>
        <v>0</v>
      </c>
      <c r="AA458" s="217">
        <f>IF(P447=1,IF(AND(P453&gt;0,P453&lt;=12),IF(AA457&gt;=63000,63000,AA457),IF(AA457&gt;=82000,82000,AA457)),IF(AA457&gt;=63000,63000,AA457))</f>
        <v>0</v>
      </c>
      <c r="AB458" s="217">
        <f>IF(P447=1,IF(AND(P453&gt;0,P453&lt;=13),IF(AB457&gt;=63000,63000,AB457),IF(AB457&gt;=82000,82000,AB457)),IF(AB457&gt;=63000,63000,AB457))</f>
        <v>0</v>
      </c>
      <c r="AC458" s="217">
        <f>IF(P447=1,IF(AND(P453&gt;0,P453&lt;=14),IF(AC457&gt;=63000,63000,AC457),IF(AC457&gt;=82000,82000,AC457)),IF(AC457&gt;=63000,63000,AC457))</f>
        <v>0</v>
      </c>
      <c r="AD458" s="217">
        <f>IF(P447=1,IF(AND(P453&gt;0,P453&lt;=15),IF(AD457&gt;=63000,63000,AD457),IF(AD457&gt;=82000,82000,AD457)),IF(AD457&gt;=63000,63000,AD457))</f>
        <v>0</v>
      </c>
      <c r="AE458" s="216"/>
    </row>
    <row r="459" spans="2:31" ht="19.5" customHeight="1">
      <c r="B459" s="393"/>
      <c r="C459" s="175"/>
      <c r="D459" s="176"/>
      <c r="E459" s="207"/>
      <c r="F459" s="177"/>
      <c r="G459" s="177"/>
      <c r="H459" s="177"/>
      <c r="I459" s="177"/>
      <c r="J459" s="177"/>
      <c r="K459" s="177"/>
      <c r="L459" s="152"/>
      <c r="M459" s="133"/>
      <c r="N459" s="200"/>
      <c r="P459" s="1">
        <f>IF(AND(N457&gt;=4,N457&lt;=12),N457,IF(AND(N457&gt;=1,N457&lt;=3),N457+12,0))</f>
        <v>0</v>
      </c>
      <c r="R459" s="147" t="s">
        <v>339</v>
      </c>
      <c r="S459" s="217">
        <f>ROUNDDOWN(S458*3/4,0)</f>
        <v>0</v>
      </c>
      <c r="T459" s="216">
        <f t="shared" ref="T459:AD459" si="210">ROUNDDOWN(T458*3/4,0)</f>
        <v>0</v>
      </c>
      <c r="U459" s="216">
        <f t="shared" si="210"/>
        <v>0</v>
      </c>
      <c r="V459" s="216">
        <f t="shared" si="210"/>
        <v>0</v>
      </c>
      <c r="W459" s="216">
        <f t="shared" si="210"/>
        <v>0</v>
      </c>
      <c r="X459" s="216">
        <f t="shared" si="210"/>
        <v>0</v>
      </c>
      <c r="Y459" s="216">
        <f t="shared" si="210"/>
        <v>0</v>
      </c>
      <c r="Z459" s="216">
        <f t="shared" si="210"/>
        <v>0</v>
      </c>
      <c r="AA459" s="216">
        <f t="shared" si="210"/>
        <v>0</v>
      </c>
      <c r="AB459" s="216">
        <f t="shared" si="210"/>
        <v>0</v>
      </c>
      <c r="AC459" s="216">
        <f t="shared" si="210"/>
        <v>0</v>
      </c>
      <c r="AD459" s="216">
        <f t="shared" si="210"/>
        <v>0</v>
      </c>
      <c r="AE459" s="216">
        <f>ROUNDDOWN(SUM(S459:AD459),-2)</f>
        <v>0</v>
      </c>
    </row>
    <row r="460" spans="2:31" ht="19.5" customHeight="1">
      <c r="B460" s="393"/>
      <c r="C460" s="348" t="s">
        <v>353</v>
      </c>
      <c r="D460" s="348"/>
      <c r="E460" s="348"/>
      <c r="F460" s="348"/>
      <c r="G460" s="348"/>
      <c r="H460" s="348"/>
      <c r="I460" s="348"/>
      <c r="J460" s="348"/>
      <c r="K460" s="349"/>
      <c r="L460" s="152"/>
      <c r="M460" s="157" t="s">
        <v>168</v>
      </c>
      <c r="N460" s="173" t="s">
        <v>168</v>
      </c>
      <c r="P460" s="1" t="s">
        <v>347</v>
      </c>
    </row>
    <row r="461" spans="2:31" ht="19.5" customHeight="1">
      <c r="B461" s="393"/>
      <c r="C461" s="350"/>
      <c r="D461" s="350"/>
      <c r="E461" s="350"/>
      <c r="F461" s="350"/>
      <c r="G461" s="350"/>
      <c r="H461" s="350"/>
      <c r="I461" s="350"/>
      <c r="J461" s="350"/>
      <c r="K461" s="351"/>
      <c r="L461" s="152"/>
      <c r="M461" s="133"/>
      <c r="N461" s="200"/>
      <c r="P461" s="1">
        <f>IF(AND(E478&gt;=4,E478&lt;=12),E478,IF(AND(E478&gt;=1,E478&lt;=3),E478+12,0))</f>
        <v>0</v>
      </c>
    </row>
    <row r="462" spans="2:31" ht="19.5" customHeight="1">
      <c r="B462" s="393"/>
      <c r="C462" s="350"/>
      <c r="D462" s="350"/>
      <c r="E462" s="350"/>
      <c r="F462" s="350"/>
      <c r="G462" s="350"/>
      <c r="H462" s="350"/>
      <c r="I462" s="350"/>
      <c r="J462" s="350"/>
      <c r="K462" s="351"/>
      <c r="L462" s="152"/>
      <c r="M462" s="172" t="s">
        <v>314</v>
      </c>
      <c r="N462" s="201" t="s">
        <v>314</v>
      </c>
      <c r="R462" s="178"/>
    </row>
    <row r="463" spans="2:31" ht="19.5" customHeight="1" thickBot="1">
      <c r="B463" s="393"/>
      <c r="C463" s="350"/>
      <c r="D463" s="350"/>
      <c r="E463" s="350"/>
      <c r="F463" s="350"/>
      <c r="G463" s="350"/>
      <c r="H463" s="350"/>
      <c r="I463" s="350"/>
      <c r="J463" s="350"/>
      <c r="K463" s="351"/>
      <c r="L463" s="152"/>
      <c r="M463" s="133"/>
      <c r="N463" s="200"/>
    </row>
    <row r="464" spans="2:31" ht="18" customHeight="1" thickBot="1">
      <c r="B464" s="393"/>
      <c r="C464" s="352" t="s">
        <v>318</v>
      </c>
      <c r="D464" s="355" t="s">
        <v>327</v>
      </c>
      <c r="E464" s="356"/>
      <c r="F464" s="356"/>
      <c r="G464" s="356"/>
      <c r="H464" s="356"/>
      <c r="I464" s="356"/>
      <c r="J464" s="356"/>
      <c r="K464" s="357"/>
      <c r="L464" s="152"/>
      <c r="M464" s="157" t="s">
        <v>169</v>
      </c>
      <c r="N464" s="173" t="s">
        <v>169</v>
      </c>
    </row>
    <row r="465" spans="2:14" ht="15" customHeight="1" thickBot="1">
      <c r="B465" s="393"/>
      <c r="C465" s="353"/>
      <c r="D465" s="196" t="s">
        <v>324</v>
      </c>
      <c r="E465" s="182"/>
      <c r="F465" s="358" t="s">
        <v>82</v>
      </c>
      <c r="G465" s="358"/>
      <c r="H465" s="359">
        <f>IF(E465="",0,IF(E467="",ROUNDDOWN(E465/24,0),ROUNDDOWN(E465/E467,0)))</f>
        <v>0</v>
      </c>
      <c r="I465" s="360"/>
      <c r="J465" s="360"/>
      <c r="K465" s="361"/>
      <c r="L465" s="152"/>
      <c r="M465" s="135"/>
      <c r="N465" s="202"/>
    </row>
    <row r="466" spans="2:14" ht="15" customHeight="1" thickBot="1">
      <c r="B466" s="393"/>
      <c r="C466" s="353"/>
      <c r="D466" s="214" t="s">
        <v>346</v>
      </c>
      <c r="E466" s="130"/>
      <c r="F466" s="368" t="s">
        <v>9</v>
      </c>
      <c r="G466" s="368"/>
      <c r="H466" s="362"/>
      <c r="I466" s="363"/>
      <c r="J466" s="363"/>
      <c r="K466" s="364"/>
      <c r="L466" s="152"/>
      <c r="M466" s="180"/>
      <c r="N466" s="205"/>
    </row>
    <row r="467" spans="2:14" ht="15" customHeight="1" thickBot="1">
      <c r="B467" s="393"/>
      <c r="C467" s="353"/>
      <c r="D467" s="195" t="s">
        <v>171</v>
      </c>
      <c r="E467" s="129">
        <v>24</v>
      </c>
      <c r="F467" s="221" t="s">
        <v>172</v>
      </c>
      <c r="G467" s="221"/>
      <c r="H467" s="365"/>
      <c r="I467" s="366"/>
      <c r="J467" s="366"/>
      <c r="K467" s="367"/>
      <c r="L467" s="152"/>
      <c r="M467" s="369" t="s">
        <v>349</v>
      </c>
      <c r="N467" s="370"/>
    </row>
    <row r="468" spans="2:14" ht="18" customHeight="1" thickBot="1">
      <c r="B468" s="393"/>
      <c r="C468" s="353"/>
      <c r="D468" s="355" t="s">
        <v>405</v>
      </c>
      <c r="E468" s="356"/>
      <c r="F468" s="356"/>
      <c r="G468" s="356"/>
      <c r="H468" s="356"/>
      <c r="I468" s="356"/>
      <c r="J468" s="356"/>
      <c r="K468" s="357"/>
      <c r="L468" s="152"/>
      <c r="M468" s="371"/>
      <c r="N468" s="372"/>
    </row>
    <row r="469" spans="2:14" ht="15" customHeight="1">
      <c r="B469" s="393"/>
      <c r="C469" s="353"/>
      <c r="D469" s="139" t="s">
        <v>319</v>
      </c>
      <c r="E469" s="143" t="s">
        <v>159</v>
      </c>
      <c r="F469" s="339"/>
      <c r="G469" s="192" t="s">
        <v>8</v>
      </c>
      <c r="H469" s="191"/>
      <c r="I469" s="192" t="s">
        <v>9</v>
      </c>
      <c r="J469" s="191"/>
      <c r="K469" s="193" t="s">
        <v>102</v>
      </c>
      <c r="L469" s="152"/>
      <c r="M469" s="373"/>
      <c r="N469" s="374"/>
    </row>
    <row r="470" spans="2:14" ht="15" customHeight="1">
      <c r="B470" s="393"/>
      <c r="C470" s="353"/>
      <c r="D470" s="142" t="s">
        <v>161</v>
      </c>
      <c r="E470" s="379"/>
      <c r="F470" s="379"/>
      <c r="G470" s="379"/>
      <c r="H470" s="379"/>
      <c r="I470" s="379"/>
      <c r="J470" s="379"/>
      <c r="K470" s="380"/>
      <c r="L470" s="152"/>
      <c r="M470" s="375"/>
      <c r="N470" s="376"/>
    </row>
    <row r="471" spans="2:14" ht="15" customHeight="1">
      <c r="B471" s="393"/>
      <c r="C471" s="353"/>
      <c r="D471" s="189" t="s">
        <v>309</v>
      </c>
      <c r="E471" s="381"/>
      <c r="F471" s="381"/>
      <c r="G471" s="381"/>
      <c r="H471" s="381"/>
      <c r="I471" s="381"/>
      <c r="J471" s="381"/>
      <c r="K471" s="382"/>
      <c r="L471" s="152"/>
      <c r="M471" s="375"/>
      <c r="N471" s="376"/>
    </row>
    <row r="472" spans="2:14" ht="15" customHeight="1">
      <c r="B472" s="393"/>
      <c r="C472" s="353"/>
      <c r="D472" s="140" t="s">
        <v>156</v>
      </c>
      <c r="E472" s="137"/>
      <c r="F472" s="368" t="s">
        <v>82</v>
      </c>
      <c r="G472" s="368"/>
      <c r="H472" s="368"/>
      <c r="I472" s="368"/>
      <c r="J472" s="368"/>
      <c r="K472" s="383"/>
      <c r="L472" s="152"/>
      <c r="M472" s="375"/>
      <c r="N472" s="376"/>
    </row>
    <row r="473" spans="2:14" ht="15" customHeight="1" thickBot="1">
      <c r="B473" s="393"/>
      <c r="C473" s="353"/>
      <c r="D473" s="140" t="s">
        <v>157</v>
      </c>
      <c r="E473" s="137"/>
      <c r="F473" s="368" t="s">
        <v>82</v>
      </c>
      <c r="G473" s="368"/>
      <c r="H473" s="368"/>
      <c r="I473" s="368"/>
      <c r="J473" s="368"/>
      <c r="K473" s="383"/>
      <c r="L473" s="152"/>
      <c r="M473" s="377"/>
      <c r="N473" s="378"/>
    </row>
    <row r="474" spans="2:14" ht="15" customHeight="1">
      <c r="B474" s="393"/>
      <c r="C474" s="353"/>
      <c r="D474" s="140" t="s">
        <v>158</v>
      </c>
      <c r="E474" s="182"/>
      <c r="F474" s="368" t="s">
        <v>82</v>
      </c>
      <c r="G474" s="368"/>
      <c r="H474" s="384">
        <f>IF(E474="",0,IF(E475="",ROUNDDOWN(E474/24,0),ROUNDDOWN(E474/E475,0)))</f>
        <v>0</v>
      </c>
      <c r="I474" s="384"/>
      <c r="J474" s="384"/>
      <c r="K474" s="385"/>
      <c r="L474" s="152"/>
      <c r="M474" s="208"/>
      <c r="N474" s="209"/>
    </row>
    <row r="475" spans="2:14" ht="15" customHeight="1">
      <c r="B475" s="393"/>
      <c r="C475" s="353"/>
      <c r="D475" s="140" t="s">
        <v>171</v>
      </c>
      <c r="E475" s="130">
        <v>24</v>
      </c>
      <c r="F475" s="368" t="s">
        <v>172</v>
      </c>
      <c r="G475" s="368"/>
      <c r="H475" s="384"/>
      <c r="I475" s="384"/>
      <c r="J475" s="384"/>
      <c r="K475" s="385"/>
      <c r="L475" s="152"/>
      <c r="M475" s="179"/>
      <c r="N475" s="206"/>
    </row>
    <row r="476" spans="2:14" ht="15" customHeight="1" thickBot="1">
      <c r="B476" s="393"/>
      <c r="C476" s="353"/>
      <c r="D476" s="190" t="s">
        <v>33</v>
      </c>
      <c r="E476" s="138"/>
      <c r="F476" s="386" t="s">
        <v>82</v>
      </c>
      <c r="G476" s="386"/>
      <c r="H476" s="386"/>
      <c r="I476" s="386"/>
      <c r="J476" s="386"/>
      <c r="K476" s="387"/>
      <c r="L476" s="152"/>
      <c r="M476" s="179"/>
      <c r="N476" s="206"/>
    </row>
    <row r="477" spans="2:14" ht="54" customHeight="1" thickBot="1">
      <c r="B477" s="393"/>
      <c r="C477" s="353"/>
      <c r="D477" s="388" t="s">
        <v>406</v>
      </c>
      <c r="E477" s="356"/>
      <c r="F477" s="356"/>
      <c r="G477" s="356"/>
      <c r="H477" s="356"/>
      <c r="I477" s="356"/>
      <c r="J477" s="356"/>
      <c r="K477" s="357"/>
      <c r="L477" s="152"/>
      <c r="M477" s="210"/>
      <c r="N477" s="211"/>
    </row>
    <row r="478" spans="2:14" ht="15" customHeight="1">
      <c r="B478" s="393"/>
      <c r="C478" s="353"/>
      <c r="D478" s="194" t="s">
        <v>320</v>
      </c>
      <c r="E478" s="191"/>
      <c r="F478" s="358" t="s">
        <v>325</v>
      </c>
      <c r="G478" s="358"/>
      <c r="H478" s="358"/>
      <c r="I478" s="358"/>
      <c r="J478" s="358"/>
      <c r="K478" s="389"/>
      <c r="L478" s="152"/>
      <c r="M478" s="210"/>
      <c r="N478" s="211"/>
    </row>
    <row r="479" spans="2:14" ht="15" customHeight="1">
      <c r="B479" s="393"/>
      <c r="C479" s="353"/>
      <c r="D479" s="140" t="s">
        <v>321</v>
      </c>
      <c r="E479" s="137"/>
      <c r="F479" s="368" t="s">
        <v>82</v>
      </c>
      <c r="G479" s="368"/>
      <c r="H479" s="368"/>
      <c r="I479" s="368"/>
      <c r="J479" s="368"/>
      <c r="K479" s="383"/>
      <c r="L479" s="152"/>
      <c r="M479" s="210"/>
      <c r="N479" s="211"/>
    </row>
    <row r="480" spans="2:14" ht="15" customHeight="1">
      <c r="B480" s="393"/>
      <c r="C480" s="353"/>
      <c r="D480" s="140" t="s">
        <v>322</v>
      </c>
      <c r="E480" s="137"/>
      <c r="F480" s="368" t="s">
        <v>82</v>
      </c>
      <c r="G480" s="368"/>
      <c r="H480" s="368"/>
      <c r="I480" s="368"/>
      <c r="J480" s="368"/>
      <c r="K480" s="383"/>
      <c r="L480" s="152"/>
      <c r="M480" s="210"/>
      <c r="N480" s="211"/>
    </row>
    <row r="481" spans="2:31" ht="15" customHeight="1" thickBot="1">
      <c r="B481" s="394"/>
      <c r="C481" s="354"/>
      <c r="D481" s="190" t="s">
        <v>323</v>
      </c>
      <c r="E481" s="138"/>
      <c r="F481" s="386" t="s">
        <v>82</v>
      </c>
      <c r="G481" s="386"/>
      <c r="H481" s="386"/>
      <c r="I481" s="386"/>
      <c r="J481" s="386"/>
      <c r="K481" s="387"/>
      <c r="L481" s="160"/>
      <c r="M481" s="212"/>
      <c r="N481" s="213"/>
    </row>
    <row r="482" spans="2:31" ht="14.25" thickBot="1">
      <c r="C482" s="222"/>
      <c r="D482" s="222"/>
      <c r="E482" s="222"/>
      <c r="F482" s="222"/>
      <c r="G482" s="222"/>
      <c r="H482" s="222"/>
      <c r="I482" s="222"/>
      <c r="J482" s="222"/>
      <c r="K482" s="222"/>
      <c r="L482" s="222"/>
      <c r="M482" s="222"/>
      <c r="N482" s="222"/>
    </row>
    <row r="483" spans="2:31" ht="21.75" customHeight="1" thickBot="1">
      <c r="B483" s="390" t="s">
        <v>434</v>
      </c>
      <c r="C483" s="391"/>
      <c r="D483" s="391"/>
      <c r="E483" s="391"/>
      <c r="F483" s="391"/>
      <c r="G483" s="391"/>
      <c r="H483" s="391"/>
      <c r="I483" s="391"/>
      <c r="J483" s="391"/>
      <c r="K483" s="391"/>
      <c r="L483" s="391"/>
      <c r="M483" s="391"/>
      <c r="N483" s="392"/>
      <c r="R483" s="218" t="s">
        <v>328</v>
      </c>
      <c r="S483" s="219" t="str">
        <f>IF($E484="","",$E484)</f>
        <v/>
      </c>
      <c r="T483" s="219"/>
    </row>
    <row r="484" spans="2:31" ht="20.25" thickBot="1">
      <c r="B484" s="393" t="s">
        <v>435</v>
      </c>
      <c r="C484" s="395" t="s">
        <v>152</v>
      </c>
      <c r="D484" s="396"/>
      <c r="E484" s="397"/>
      <c r="F484" s="397"/>
      <c r="G484" s="397"/>
      <c r="H484" s="397"/>
      <c r="I484" s="397"/>
      <c r="J484" s="397"/>
      <c r="K484" s="398"/>
      <c r="L484" s="152"/>
      <c r="M484" s="399" t="s">
        <v>404</v>
      </c>
      <c r="N484" s="400"/>
      <c r="R484" s="219" t="s">
        <v>342</v>
      </c>
      <c r="S484" s="219" t="str">
        <f>IF($E489="","",$E489&amp;"　　"&amp;$E490)</f>
        <v/>
      </c>
      <c r="T484" s="219"/>
    </row>
    <row r="485" spans="2:31" ht="18" customHeight="1">
      <c r="B485" s="393"/>
      <c r="C485" s="401" t="s">
        <v>154</v>
      </c>
      <c r="D485" s="402"/>
      <c r="E485" s="136"/>
      <c r="F485" s="130"/>
      <c r="G485" s="158" t="s">
        <v>8</v>
      </c>
      <c r="H485" s="130"/>
      <c r="I485" s="158" t="s">
        <v>9</v>
      </c>
      <c r="J485" s="130"/>
      <c r="K485" s="159" t="s">
        <v>102</v>
      </c>
      <c r="L485" s="152"/>
      <c r="M485" s="403" t="s">
        <v>445</v>
      </c>
      <c r="N485" s="404"/>
      <c r="P485" s="1" t="s">
        <v>173</v>
      </c>
      <c r="R485" s="219" t="s">
        <v>343</v>
      </c>
      <c r="S485" s="219" t="str">
        <f>IF($E509="","",$E509&amp;"　　"&amp;$E510)</f>
        <v/>
      </c>
      <c r="T485" s="219"/>
    </row>
    <row r="486" spans="2:31" ht="18" customHeight="1">
      <c r="B486" s="393"/>
      <c r="C486" s="401" t="s">
        <v>155</v>
      </c>
      <c r="D486" s="402"/>
      <c r="E486" s="136"/>
      <c r="F486" s="130"/>
      <c r="G486" s="158" t="s">
        <v>8</v>
      </c>
      <c r="H486" s="130"/>
      <c r="I486" s="158" t="s">
        <v>9</v>
      </c>
      <c r="J486" s="130"/>
      <c r="K486" s="159" t="s">
        <v>102</v>
      </c>
      <c r="L486" s="152"/>
      <c r="M486" s="405"/>
      <c r="N486" s="406"/>
      <c r="P486" s="1">
        <f>IF(M486="○",IF(M488="○",IF(M490="○",1,0),0),0)</f>
        <v>0</v>
      </c>
      <c r="R486" s="219" t="s">
        <v>329</v>
      </c>
      <c r="S486" s="219" t="str">
        <f>IF($E485="","",$E485&amp;$F485&amp;"年"&amp;$H485&amp;"月"&amp;$J485&amp;"日")</f>
        <v/>
      </c>
      <c r="T486" s="219"/>
    </row>
    <row r="487" spans="2:31" ht="18" customHeight="1" thickBot="1">
      <c r="B487" s="393"/>
      <c r="C487" s="407" t="s">
        <v>164</v>
      </c>
      <c r="D487" s="408"/>
      <c r="E487" s="128"/>
      <c r="F487" s="129"/>
      <c r="G487" s="153" t="s">
        <v>8</v>
      </c>
      <c r="H487" s="129"/>
      <c r="I487" s="153" t="s">
        <v>160</v>
      </c>
      <c r="J487" s="129"/>
      <c r="K487" s="154" t="s">
        <v>10</v>
      </c>
      <c r="L487" s="152"/>
      <c r="M487" s="409" t="s">
        <v>311</v>
      </c>
      <c r="N487" s="410"/>
      <c r="P487" s="1" t="s">
        <v>176</v>
      </c>
      <c r="R487" s="219" t="s">
        <v>330</v>
      </c>
      <c r="S487" s="219" t="str">
        <f>IF($E486="","",IF($E486="年度当初","令和5年4月1日",$E486&amp;$F486&amp;"年"&amp;$H486&amp;"月"&amp;$J486&amp;"日"))</f>
        <v/>
      </c>
      <c r="T487" s="219"/>
    </row>
    <row r="488" spans="2:31" ht="15" thickBot="1">
      <c r="B488" s="393"/>
      <c r="C488" s="170"/>
      <c r="D488" s="152"/>
      <c r="E488" s="155"/>
      <c r="F488" s="155"/>
      <c r="G488" s="155"/>
      <c r="H488" s="155"/>
      <c r="I488" s="155"/>
      <c r="J488" s="155"/>
      <c r="K488" s="155"/>
      <c r="L488" s="152"/>
      <c r="M488" s="405"/>
      <c r="N488" s="406"/>
      <c r="P488" s="1">
        <f>IF(E486="年度当初",4,IF(AND(H486&gt;=4,H486&lt;=12),H486,IF(AND(H486&gt;=1,H486&lt;=3),H486+12,0)))</f>
        <v>0</v>
      </c>
      <c r="R488" s="219" t="s">
        <v>331</v>
      </c>
      <c r="S488" s="219" t="str">
        <f>IF(E487="","",IF(E487="年度末","令和6年3月31日",E487&amp;F487&amp;"年"&amp;H487&amp;"月"&amp;J487&amp;"日"))</f>
        <v/>
      </c>
      <c r="T488" s="219"/>
    </row>
    <row r="489" spans="2:31" ht="19.5" customHeight="1">
      <c r="B489" s="393"/>
      <c r="C489" s="411" t="s">
        <v>313</v>
      </c>
      <c r="D489" s="184" t="s">
        <v>153</v>
      </c>
      <c r="E489" s="414"/>
      <c r="F489" s="414"/>
      <c r="G489" s="414"/>
      <c r="H489" s="414"/>
      <c r="I489" s="414"/>
      <c r="J489" s="414"/>
      <c r="K489" s="415"/>
      <c r="L489" s="152"/>
      <c r="M489" s="409" t="s">
        <v>312</v>
      </c>
      <c r="N489" s="410"/>
      <c r="P489" s="1" t="s">
        <v>177</v>
      </c>
      <c r="R489" s="219" t="s">
        <v>332</v>
      </c>
      <c r="S489" s="219" t="str">
        <f>IF($M508="","",M508)</f>
        <v/>
      </c>
      <c r="T489" s="219"/>
    </row>
    <row r="490" spans="2:31" ht="19.5" thickBot="1">
      <c r="B490" s="393"/>
      <c r="C490" s="412"/>
      <c r="D490" s="185" t="s">
        <v>308</v>
      </c>
      <c r="E490" s="416"/>
      <c r="F490" s="416"/>
      <c r="G490" s="416"/>
      <c r="H490" s="416"/>
      <c r="I490" s="416"/>
      <c r="J490" s="416"/>
      <c r="K490" s="417"/>
      <c r="L490" s="152"/>
      <c r="M490" s="418"/>
      <c r="N490" s="419"/>
      <c r="P490" s="1">
        <f>IF(E487="年度末",15,IF(AND(H487&gt;=4,H487&lt;=12),H487,IF(AND(H487&gt;=1,H487&lt;=3),H487+12,0)))</f>
        <v>0</v>
      </c>
      <c r="R490" s="219" t="s">
        <v>344</v>
      </c>
      <c r="S490" s="220" t="str">
        <f>"補助基準額上限："&amp;N491&amp;"円"</f>
        <v>補助基準額上限：63000円</v>
      </c>
      <c r="T490" s="219"/>
      <c r="V490" s="1" t="s">
        <v>319</v>
      </c>
      <c r="W490" s="1" t="str">
        <f>IF(P492=0,"","転居日："&amp;E508&amp;F508&amp;"年"&amp;H508&amp;"月"&amp;J508&amp;"日")</f>
        <v/>
      </c>
    </row>
    <row r="491" spans="2:31" ht="19.5">
      <c r="B491" s="393"/>
      <c r="C491" s="412"/>
      <c r="D491" s="186" t="s">
        <v>156</v>
      </c>
      <c r="E491" s="182"/>
      <c r="F491" s="358" t="s">
        <v>82</v>
      </c>
      <c r="G491" s="358"/>
      <c r="H491" s="358"/>
      <c r="I491" s="358"/>
      <c r="J491" s="358"/>
      <c r="K491" s="389"/>
      <c r="L491" s="152"/>
      <c r="M491" s="420" t="s">
        <v>296</v>
      </c>
      <c r="N491" s="422">
        <f>IF(P486=1,82000,63000)</f>
        <v>63000</v>
      </c>
      <c r="P491" s="1" t="s">
        <v>348</v>
      </c>
      <c r="R491" s="215"/>
      <c r="S491" s="215" t="s">
        <v>340</v>
      </c>
      <c r="T491" s="215" t="s">
        <v>17</v>
      </c>
      <c r="U491" s="215" t="s">
        <v>18</v>
      </c>
      <c r="V491" s="215" t="s">
        <v>19</v>
      </c>
      <c r="W491" s="215" t="s">
        <v>20</v>
      </c>
      <c r="X491" s="215" t="s">
        <v>21</v>
      </c>
      <c r="Y491" s="215" t="s">
        <v>22</v>
      </c>
      <c r="Z491" s="215" t="s">
        <v>23</v>
      </c>
      <c r="AA491" s="215" t="s">
        <v>24</v>
      </c>
      <c r="AB491" s="215" t="s">
        <v>25</v>
      </c>
      <c r="AC491" s="215" t="s">
        <v>26</v>
      </c>
      <c r="AD491" s="215" t="s">
        <v>27</v>
      </c>
      <c r="AE491" s="215" t="s">
        <v>341</v>
      </c>
    </row>
    <row r="492" spans="2:31" ht="20.25" thickBot="1">
      <c r="B492" s="393"/>
      <c r="C492" s="412"/>
      <c r="D492" s="187" t="s">
        <v>157</v>
      </c>
      <c r="E492" s="183"/>
      <c r="F492" s="424" t="s">
        <v>82</v>
      </c>
      <c r="G492" s="424"/>
      <c r="H492" s="424"/>
      <c r="I492" s="424"/>
      <c r="J492" s="424"/>
      <c r="K492" s="425"/>
      <c r="L492" s="152"/>
      <c r="M492" s="421"/>
      <c r="N492" s="423"/>
      <c r="P492" s="1">
        <f>IF(AND(H508&gt;=4,H508&lt;=12),H508,IF(AND(H508&gt;=1,H508&lt;=3),H508+12,0))</f>
        <v>0</v>
      </c>
      <c r="R492" s="215" t="s">
        <v>335</v>
      </c>
      <c r="S492" s="217">
        <f>IF(P488=4,IF(P496=4,M498,IF(P498=4,N498,IF(P492=4,E511,E491))),0)</f>
        <v>0</v>
      </c>
      <c r="T492" s="217">
        <f>IF(P488&lt;=5,
IF(P490&lt;5,0,
IF(P496=5,M498,
IF(P498=5,N498,
IF(AND(P492&gt;0,P492&lt;=5),E511,
IF(AND(P500&gt;0,P500&lt;=5),E518,E491))))),0)</f>
        <v>0</v>
      </c>
      <c r="U492" s="217">
        <f>IF(P488&lt;=6,
IF(P490&lt;6,0,
IF(P496=6,M498,
IF(P498=6,N498,
IF(AND(P492&gt;0,P492&lt;=6),E511,
IF(AND(P500&gt;0,P500&lt;=6),E518,E491))))),0)</f>
        <v>0</v>
      </c>
      <c r="V492" s="217">
        <f>IF(P488&lt;=7,
IF(P490&lt;7,0,
IF(P496=7,M498,
IF(P498=7,N498,
IF(AND(P492&gt;0,P492&lt;=7),E511,
IF(AND(P500&gt;0,P500&lt;=7),E518,E491))))),0)</f>
        <v>0</v>
      </c>
      <c r="W492" s="217">
        <f>IF(P488&lt;=8,
IF(P490&lt;8,0,
IF(P496=8,M498,
IF(P498=8,N498,
IF(AND(P492&gt;0,P492&lt;=8),E511,
IF(AND(P500&gt;0,P500&lt;=8),E518,E491))))),0)</f>
        <v>0</v>
      </c>
      <c r="X492" s="217">
        <f>IF(P488&lt;=9,
IF(P490&lt;9,0,
IF(P496=9,M498,
IF(P498=9,N498,
IF(AND(P492&gt;0,P492&lt;=9),E511,
IF(AND(P500&gt;0,P500&lt;=9),E518,E491))))),0)</f>
        <v>0</v>
      </c>
      <c r="Y492" s="217">
        <f>IF(P488&lt;=10,
IF(P490&lt;10,0,
IF(P496=10,M498,
IF(P498=10,N498,
IF(AND(P492&gt;0,P492&lt;=10),E511,
IF(AND(P500&gt;0,P500&lt;=10),E518,E491))))),0)</f>
        <v>0</v>
      </c>
      <c r="Z492" s="217">
        <f>IF(P488&lt;=11,
IF(P490&lt;11,0,
IF(P496=11,M498,
IF(P498=11,N498,
IF(AND(P492&gt;0,P492&lt;=11),E511,
IF(AND(P500&gt;0,P500&lt;=11),E518,E491))))),0)</f>
        <v>0</v>
      </c>
      <c r="AA492" s="217">
        <f>IF(P488&lt;=12,
IF(P490&lt;12,0,
IF(P496=12,M498,
IF(P498=12,N498,
IF(AND(P492&gt;0,P492&lt;=12),E511,
IF(AND(P500&gt;0,P500&lt;=12),E518,E491))))),0)</f>
        <v>0</v>
      </c>
      <c r="AB492" s="217">
        <f>IF(P488&lt;=13,
IF(P490&lt;13,0,
IF(P496=13,M498,
IF(P498=13,N498,
IF(AND(P492&gt;0,P492&lt;=13),E511,
IF(AND(P500&gt;0,P500&lt;=13),E518,E491))))),0)</f>
        <v>0</v>
      </c>
      <c r="AC492" s="217">
        <f>IF(P488&lt;=14,
IF(P490&lt;14,0,
IF(P496=14,M498,
IF(P498=14,N498,
IF(AND(P492&gt;0,P492&lt;=14),E511,
IF(AND(P500&gt;0,P500&lt;=14),E518,E491))))),0)</f>
        <v>0</v>
      </c>
      <c r="AD492" s="217">
        <f>IF(P488&lt;=15,
IF(P490&lt;15,0,
IF(P496=15,M498,
IF(P498=15,N498,
IF(AND(P492&gt;0,P492&lt;=15),E511,
IF(AND(P500&gt;0,P500&lt;=15),E518,E491))))),0)</f>
        <v>0</v>
      </c>
      <c r="AE492" s="216">
        <f>SUM(S492:AD492)</f>
        <v>0</v>
      </c>
    </row>
    <row r="493" spans="2:31" ht="23.25" customHeight="1" thickBot="1">
      <c r="B493" s="393"/>
      <c r="C493" s="412"/>
      <c r="D493" s="174" t="s">
        <v>326</v>
      </c>
      <c r="E493" s="132"/>
      <c r="F493" s="426" t="s">
        <v>82</v>
      </c>
      <c r="G493" s="426"/>
      <c r="H493" s="427">
        <f>IF(E493="",0,IF(E494="",ROUNDDOWN(E493/24,0),ROUNDDOWN(E493/E494,0)))</f>
        <v>0</v>
      </c>
      <c r="I493" s="427"/>
      <c r="J493" s="427"/>
      <c r="K493" s="428"/>
      <c r="L493" s="152"/>
      <c r="M493" s="181"/>
      <c r="N493" s="204"/>
      <c r="P493" s="1" t="s">
        <v>170</v>
      </c>
      <c r="R493" s="215" t="s">
        <v>333</v>
      </c>
      <c r="S493" s="217">
        <f>IF(P488=4,IF(P496=4,$M500,IF(P498=4,$N500,IF(P492=4,$E512,$E492))),0)</f>
        <v>0</v>
      </c>
      <c r="T493" s="217">
        <f>IF(P488&lt;=5,
IF(P490&lt;5,0,
IF(P496=5,M500,
IF(P498=5,N500,
IF(AND(P492&gt;0,P492&lt;=5),E512,
IF(AND(P500&gt;0,P500&lt;=5),E519,E492))))),0)</f>
        <v>0</v>
      </c>
      <c r="U493" s="217">
        <f>IF(P488&lt;=6,
IF(P490&lt;6,0,
IF(P496=6,M500,
IF(P498=6,N500,
IF(AND(P492&gt;0,P492&lt;=6),E512,
IF(AND(P500&gt;0,P500&lt;=6),E519,E492))))),0)</f>
        <v>0</v>
      </c>
      <c r="V493" s="217">
        <f>IF(P488&lt;=7,
IF(P490&lt;7,0,
IF(P496=7,M500,
IF(P498=7,N500,
IF(AND(P492&gt;0,P492&lt;=7),E512,
IF(AND(P500&gt;0,P500&lt;=7),E519,E492))))),0)</f>
        <v>0</v>
      </c>
      <c r="W493" s="217">
        <f>IF(P488&lt;=8,
IF(P490&lt;8,0,
IF(P496=8,M500,
IF(P498=8,N500,
IF(AND(P492&gt;0,P492&lt;=8),E512,
IF(AND(P500&gt;0,P500&lt;=8),E519,E492))))),0)</f>
        <v>0</v>
      </c>
      <c r="X493" s="217">
        <f>IF(P488&lt;=9,
IF(P490&lt;9,0,
IF(P496=9,M500,
IF(P498=9,N500,
IF(AND(P492&gt;0,P492&lt;=9),E512,
IF(AND(P500&gt;0,P500&lt;=9),E519,E492))))),0)</f>
        <v>0</v>
      </c>
      <c r="Y493" s="217">
        <f>IF(P488&lt;=10,
IF(P490&lt;10,0,
IF(P496=10,M500,
IF(P498=10,N500,
IF(AND(P492&gt;0,P492&lt;=10),E512,
IF(AND(P500&gt;0,P500&lt;=10),E519,E492))))),0)</f>
        <v>0</v>
      </c>
      <c r="Z493" s="217">
        <f>IF(P488&lt;=11,
IF(P490&lt;11,0,
IF(P496=11,M500,
IF(P498=11,N500,
IF(AND(P492&gt;0,P492&lt;=11),E512,
IF(AND(P500&gt;0,P500&lt;=11),E519,E492))))),0)</f>
        <v>0</v>
      </c>
      <c r="AA493" s="217">
        <f>IF(P488&lt;=12,
IF(P490&lt;12,0,
IF(P496=12,M500,
IF(P498=12,N500,
IF(AND(P492&gt;0,P492&lt;=12),E512,
IF(AND(P500&gt;0,P500&lt;=12),E519,E492))))),0)</f>
        <v>0</v>
      </c>
      <c r="AB493" s="217">
        <f>IF(P488&lt;=13,
IF(P490&lt;13,0,
IF(P496=13,M500,
IF(P498=13,N500,
IF(AND(P492&gt;0,P492&lt;=13),E512,
IF(AND(P500&gt;0,P500&lt;=13),E519,E492))))),0)</f>
        <v>0</v>
      </c>
      <c r="AC493" s="217">
        <f>IF(P488&lt;=14,
IF(P490&lt;14,0,
IF(P496=14,M500,
IF(P498=14,N500,
IF(AND(P492&gt;0,P492&lt;=14),E512,
IF(AND(P500&gt;0,P500&lt;=14),E519,E492))))),0)</f>
        <v>0</v>
      </c>
      <c r="AD493" s="217">
        <f>IF(P488&lt;=15,
IF(P490&lt;15,0,
IF(P496=15,M500,
IF(P498=15,N500,
IF(AND(P492&gt;0,P492&lt;=15),E512,
IF(AND(P500&gt;0,P500&lt;=15),E519,E492))))),0)</f>
        <v>0</v>
      </c>
      <c r="AE493" s="216">
        <f>SUM(S493:AD493)</f>
        <v>0</v>
      </c>
    </row>
    <row r="494" spans="2:31" ht="24" customHeight="1" thickBot="1">
      <c r="B494" s="393"/>
      <c r="C494" s="412"/>
      <c r="D494" s="171" t="s">
        <v>171</v>
      </c>
      <c r="E494" s="130">
        <v>24</v>
      </c>
      <c r="F494" s="368" t="s">
        <v>172</v>
      </c>
      <c r="G494" s="368"/>
      <c r="H494" s="384"/>
      <c r="I494" s="384"/>
      <c r="J494" s="384"/>
      <c r="K494" s="385"/>
      <c r="L494" s="152"/>
      <c r="M494" s="203" t="s">
        <v>315</v>
      </c>
      <c r="N494" s="197" t="s">
        <v>316</v>
      </c>
      <c r="P494" s="1">
        <f>IF(AND(E505&gt;=4,E505&lt;=12),E505,IF(AND(E505&gt;=1,E505&lt;=3),E505+12,0))</f>
        <v>0</v>
      </c>
      <c r="R494" s="215" t="s">
        <v>334</v>
      </c>
      <c r="S494" s="217">
        <f>IF(P488=4,IF(P496=4,M502,IF(P498=4,N502,IF(P492=4,H513,IF(P494=4,H504,H493)))),0)</f>
        <v>0</v>
      </c>
      <c r="T494" s="217">
        <f>IF(P488&lt;=5,
IF(P490&lt;5,0,
IF(P496=5,M502,
IF(P498=5,N502,
IF(AND(P492&gt;0,P492&lt;=5),H513,
IF(AND(P494&gt;0,P494&lt;=5),H504,H493))))),0)</f>
        <v>0</v>
      </c>
      <c r="U494" s="217">
        <f>IF(P488&lt;=6,
IF(P490&lt;6,0,
IF(P496=6,M502,
IF(P498=6,N502,
IF(AND(P492&gt;0,P492&lt;=6),H513,
IF(AND(P494&gt;0,P494&lt;=6),H504,H493))))),0)</f>
        <v>0</v>
      </c>
      <c r="V494" s="217">
        <f>IF(P488&lt;=7,
IF(P490&lt;7,0,
IF(P496=7,M502,
IF(P498=7,N502,
IF(AND(P492&gt;0,P492&lt;=7),H513,
IF(AND(P494&gt;0,P494&lt;=7),H504,H493))))),0)</f>
        <v>0</v>
      </c>
      <c r="W494" s="217">
        <f>IF(P488&lt;=8,
IF(P490&lt;8,0,
IF(P496=8,M502,
IF(P498=8,N502,
IF(AND(P492&gt;0,P492&lt;=8),H513,
IF(AND(P494&gt;0,P494&lt;=8),H504,H493))))),0)</f>
        <v>0</v>
      </c>
      <c r="X494" s="217">
        <f>IF(P488&lt;=9,
IF(P490&lt;9,0,
IF(P496=9,M502,
IF(P498=9,N502,
IF(AND(P492&gt;0,P492&lt;=9),H513,
IF(AND(P494&gt;0,P494&lt;=9),H504,H493))))),0)</f>
        <v>0</v>
      </c>
      <c r="Y494" s="217">
        <f>IF(P488&lt;=10,
IF(P490&lt;10,0,
IF(P496=10,M502,
IF(P498=10,N502,
IF(AND(P492&gt;0,P492&lt;=10),H513,
IF(AND(P494&gt;0,P494&lt;=10),H504,H493))))),0)</f>
        <v>0</v>
      </c>
      <c r="Z494" s="217">
        <f>IF(P488&lt;=11,
IF(P490&lt;11,0,
IF(P496=11,M502,
IF(P498=11,N502,
IF(AND(P492&gt;0,P492&lt;=11),H513,
IF(AND(P494&gt;0,P494&lt;=11),H504,H493))))),0)</f>
        <v>0</v>
      </c>
      <c r="AA494" s="217">
        <f>IF(P488&lt;=12,
IF(P490&lt;12,0,
IF(P496=12,M502,
IF(P498=12,N502,
IF(AND(P492&gt;0,P492&lt;=12),H513,
IF(AND(P494&gt;0,P494&lt;=12),H504,H493))))),0)</f>
        <v>0</v>
      </c>
      <c r="AB494" s="217">
        <f>IF(P488&lt;=13,
IF(P490&lt;13,0,
IF(P496=13,M502,
IF(P498=13,N502,
IF(AND(P492&gt;0,P492&lt;=13),H513,
IF(AND(P494&gt;0,P494&lt;=13),H504,H493))))),0)</f>
        <v>0</v>
      </c>
      <c r="AC494" s="217">
        <f>IF(P488&lt;=14,
IF(P490&lt;14,0,
IF(P496=14,M502,
IF(P498=14,N502,
IF(AND(P492&gt;0,P492&lt;=14),H513,
IF(AND(P494&gt;0,P494&lt;=14),H504,H493))))),0)</f>
        <v>0</v>
      </c>
      <c r="AD494" s="217">
        <f>IF(P488&lt;=15,
IF(P490&lt;15,0,
IF(P496=15,M502,
IF(P498=15,N502,
IF(AND(P492&gt;0,P492&lt;=15),H513,
IF(AND(P494&gt;0,P494&lt;=15),H504,H493))))),0)</f>
        <v>0</v>
      </c>
      <c r="AE494" s="216">
        <f t="shared" ref="AE494:AE496" si="211">SUM(S494:AD494)</f>
        <v>0</v>
      </c>
    </row>
    <row r="495" spans="2:31" ht="19.5" customHeight="1">
      <c r="B495" s="393"/>
      <c r="C495" s="412"/>
      <c r="D495" s="340" t="s">
        <v>317</v>
      </c>
      <c r="E495" s="341"/>
      <c r="F495" s="341"/>
      <c r="G495" s="341"/>
      <c r="H495" s="341"/>
      <c r="I495" s="341"/>
      <c r="J495" s="341"/>
      <c r="K495" s="342"/>
      <c r="L495" s="152"/>
      <c r="M495" s="156" t="s">
        <v>166</v>
      </c>
      <c r="N495" s="198" t="s">
        <v>166</v>
      </c>
      <c r="P495" s="1" t="s">
        <v>178</v>
      </c>
      <c r="R495" s="147" t="s">
        <v>336</v>
      </c>
      <c r="S495" s="217">
        <f>IF(P488=4,IF(P496=4,M504,IF(P498=4,N504,IF(P492=4,E515,E497))),0)</f>
        <v>0</v>
      </c>
      <c r="T495" s="217">
        <f>IF(P488&lt;=5,
IF(P490&lt;5,0,
IF(P496=5,M504,
IF(P498=5,N504,
IF(AND(P492&gt;0,P492&lt;=5),E515,
IF(AND(P500&gt;0,P500&lt;=5),E520,E497))))),0)</f>
        <v>0</v>
      </c>
      <c r="U495" s="217">
        <f>IF(P488&lt;=6,
IF(P490&lt;6,0,
IF(P496=6,M504,
IF(P498=6,N504,
IF(AND(P492&gt;0,P492&lt;=6),E515,
IF(AND(P500&gt;0,P500&lt;=6),E520,E497))))),0)</f>
        <v>0</v>
      </c>
      <c r="V495" s="217">
        <f>IF(P488&lt;=7,
IF(P490&lt;7,0,
IF(P496=7,M504,
IF(P498=7,N504,
IF(AND(P492&gt;0,P492&lt;=7),E515,
IF(AND(P500&gt;0,P500&lt;=7),E520,E497))))),0)</f>
        <v>0</v>
      </c>
      <c r="W495" s="217">
        <f>IF(P488&lt;=8,
IF(P490&lt;8,0,
IF(P496=8,M504,
IF(P498=8,N504,
IF(AND(P492&gt;0,P492&lt;=8),E515,
IF(AND(P500&gt;0,P500&lt;=8),E520,E497))))),0)</f>
        <v>0</v>
      </c>
      <c r="X495" s="217">
        <f>IF(P488&lt;=9,
IF(P490&lt;9,0,
IF(P496=9,M504,
IF(P498=9,N504,
IF(AND(P492&gt;0,P492&lt;=9),E515,
IF(AND(P500&gt;0,P500&lt;=9),E520,E497))))),0)</f>
        <v>0</v>
      </c>
      <c r="Y495" s="217">
        <f>IF(P488&lt;=10,
IF(P490&lt;10,0,
IF(P496=10,M504,
IF(P498=10,N504,
IF(AND(P492&gt;0,P492&lt;=10),E515,
IF(AND(P500&gt;0,P500&lt;=10),E520,E497))))),0)</f>
        <v>0</v>
      </c>
      <c r="Z495" s="217">
        <f>IF(P488&lt;=11,
IF(P490&lt;11,0,
IF(P496=11,M504,
IF(P498=11,N504,
IF(AND(P492&gt;0,P492&lt;=11),E515,
IF(AND(P500&gt;0,P500&lt;=11),E520,E497))))),0)</f>
        <v>0</v>
      </c>
      <c r="AA495" s="217">
        <f>IF(P488&lt;=12,
IF(P490&lt;12,0,
IF(P496=12,M504,
IF(P498=12,N504,
IF(AND(P492&gt;0,P492&lt;=12),E515,
IF(AND(P500&gt;0,P500&lt;=12),E520,E497))))),0)</f>
        <v>0</v>
      </c>
      <c r="AB495" s="217">
        <f>IF(P488&lt;=13,
IF(P490&lt;13,0,
IF(P496=13,M504,
IF(P498=13,N504,
IF(AND(P492&gt;0,P492&lt;=13),E515,
IF(AND(P500&gt;0,P500&lt;=13),E520,E497))))),0)</f>
        <v>0</v>
      </c>
      <c r="AC495" s="217">
        <f>IF(P488&lt;=14,
IF(P490&lt;14,0,
IF(P496=14,M504,
IF(P498=14,N504,
IF(AND(P492&gt;0,P492&lt;=14),E515,
IF(AND(P500&gt;0,P500&lt;=14),E520,E497))))),0)</f>
        <v>0</v>
      </c>
      <c r="AD495" s="217">
        <f>IF(P488&lt;=15,
IF(P490&lt;15,0,
IF(P496=15,M504,
IF(P498=15,N504,
IF(AND(P492&gt;0,P492&lt;=15),E515,
IF(AND(P500&gt;0,P500&lt;=15),E520,E497))))),0)</f>
        <v>0</v>
      </c>
      <c r="AE495" s="216">
        <f t="shared" si="211"/>
        <v>0</v>
      </c>
    </row>
    <row r="496" spans="2:31" ht="19.5" customHeight="1" thickBot="1">
      <c r="B496" s="393"/>
      <c r="C496" s="412"/>
      <c r="D496" s="343"/>
      <c r="E496" s="344"/>
      <c r="F496" s="344"/>
      <c r="G496" s="344"/>
      <c r="H496" s="344"/>
      <c r="I496" s="344"/>
      <c r="J496" s="344"/>
      <c r="K496" s="345"/>
      <c r="L496" s="152"/>
      <c r="M496" s="131"/>
      <c r="N496" s="199"/>
      <c r="P496" s="1">
        <f>IF(AND(M496&gt;=4,M496&lt;=12),M496,IF(AND(M496&gt;=1,M496&lt;=3),M496+12,0))</f>
        <v>0</v>
      </c>
      <c r="R496" s="147" t="s">
        <v>337</v>
      </c>
      <c r="S496" s="217">
        <f>SUM(S492:S494)-S495</f>
        <v>0</v>
      </c>
      <c r="T496" s="217">
        <f>SUM(T492:T494)-T495</f>
        <v>0</v>
      </c>
      <c r="U496" s="217">
        <f t="shared" ref="U496" si="212">SUM(U492:U494)-U495</f>
        <v>0</v>
      </c>
      <c r="V496" s="217">
        <f t="shared" ref="V496" si="213">SUM(V492:V494)-V495</f>
        <v>0</v>
      </c>
      <c r="W496" s="217">
        <f t="shared" ref="W496:AD496" si="214">SUM(W492:W494)-W495</f>
        <v>0</v>
      </c>
      <c r="X496" s="217">
        <f t="shared" si="214"/>
        <v>0</v>
      </c>
      <c r="Y496" s="217">
        <f t="shared" si="214"/>
        <v>0</v>
      </c>
      <c r="Z496" s="217">
        <f t="shared" si="214"/>
        <v>0</v>
      </c>
      <c r="AA496" s="217">
        <f t="shared" si="214"/>
        <v>0</v>
      </c>
      <c r="AB496" s="217">
        <f t="shared" si="214"/>
        <v>0</v>
      </c>
      <c r="AC496" s="217">
        <f t="shared" si="214"/>
        <v>0</v>
      </c>
      <c r="AD496" s="217">
        <f t="shared" si="214"/>
        <v>0</v>
      </c>
      <c r="AE496" s="216">
        <f t="shared" si="211"/>
        <v>0</v>
      </c>
    </row>
    <row r="497" spans="2:31" ht="24" customHeight="1" thickBot="1">
      <c r="B497" s="393"/>
      <c r="C497" s="413"/>
      <c r="D497" s="188" t="s">
        <v>33</v>
      </c>
      <c r="E497" s="134"/>
      <c r="F497" s="346" t="s">
        <v>82</v>
      </c>
      <c r="G497" s="346"/>
      <c r="H497" s="346"/>
      <c r="I497" s="346"/>
      <c r="J497" s="346"/>
      <c r="K497" s="347"/>
      <c r="L497" s="152"/>
      <c r="M497" s="157" t="s">
        <v>167</v>
      </c>
      <c r="N497" s="173" t="s">
        <v>167</v>
      </c>
      <c r="P497" s="1" t="s">
        <v>179</v>
      </c>
      <c r="R497" s="147" t="s">
        <v>338</v>
      </c>
      <c r="S497" s="217">
        <f>IF(P486=1,IF(AND(P492&gt;0,P492&lt;=4),IF(S496&gt;=63000,63000,S496),IF(S496&gt;=82000,82000,S496)),IF(S496&gt;=63000,63000,S496))</f>
        <v>0</v>
      </c>
      <c r="T497" s="217">
        <f>IF(P486=1,IF(AND(P492&gt;0,P492&lt;=5),IF(T496&gt;=63000,63000,T496),IF(T496&gt;=82000,82000,T496)),IF(T496&gt;=63000,63000,T496))</f>
        <v>0</v>
      </c>
      <c r="U497" s="217">
        <f>IF(P486=1,IF(AND(P492&gt;0,P492&lt;=6),IF(U496&gt;=63000,63000,U496),IF(U496&gt;=82000,82000,U496)),IF(U496&gt;=63000,63000,U496))</f>
        <v>0</v>
      </c>
      <c r="V497" s="217">
        <f>IF(P486=1,IF(AND(P492&gt;0,P492&lt;=7),IF(V496&gt;=63000,63000,V496),IF(V496&gt;=82000,82000,V496)),IF(V496&gt;=63000,63000,V496))</f>
        <v>0</v>
      </c>
      <c r="W497" s="217">
        <f>IF(P486=1,IF(AND(P492&gt;0,P492&lt;=8),IF(W496&gt;=63000,63000,W496),IF(W496&gt;=82000,82000,W496)),IF(W496&gt;=63000,63000,W496))</f>
        <v>0</v>
      </c>
      <c r="X497" s="217">
        <f>IF(P486=1,IF(AND(P492&gt;0,P492&lt;=9),IF(X496&gt;=63000,63000,X496),IF(X496&gt;=82000,82000,X496)),IF(X496&gt;=63000,63000,X496))</f>
        <v>0</v>
      </c>
      <c r="Y497" s="217">
        <f>IF(P486=1,IF(AND(P492&gt;0,P492&lt;=10),IF(Y496&gt;=63000,63000,Y496),IF(Y496&gt;=82000,82000,Y496)),IF(Y496&gt;=63000,63000,Y496))</f>
        <v>0</v>
      </c>
      <c r="Z497" s="217">
        <f>IF(P486=1,IF(AND(P492&gt;0,P492&lt;=11),IF(Z496&gt;=63000,63000,Z496),IF(Z496&gt;=82000,82000,Z496)),IF(Z496&gt;=63000,63000,Z496))</f>
        <v>0</v>
      </c>
      <c r="AA497" s="217">
        <f>IF(P486=1,IF(AND(P492&gt;0,P492&lt;=12),IF(AA496&gt;=63000,63000,AA496),IF(AA496&gt;=82000,82000,AA496)),IF(AA496&gt;=63000,63000,AA496))</f>
        <v>0</v>
      </c>
      <c r="AB497" s="217">
        <f>IF(P486=1,IF(AND(P492&gt;0,P492&lt;=13),IF(AB496&gt;=63000,63000,AB496),IF(AB496&gt;=82000,82000,AB496)),IF(AB496&gt;=63000,63000,AB496))</f>
        <v>0</v>
      </c>
      <c r="AC497" s="217">
        <f>IF(P486=1,IF(AND(P492&gt;0,P492&lt;=14),IF(AC496&gt;=63000,63000,AC496),IF(AC496&gt;=82000,82000,AC496)),IF(AC496&gt;=63000,63000,AC496))</f>
        <v>0</v>
      </c>
      <c r="AD497" s="217">
        <f>IF(P486=1,IF(AND(P492&gt;0,P492&lt;=15),IF(AD496&gt;=63000,63000,AD496),IF(AD496&gt;=82000,82000,AD496)),IF(AD496&gt;=63000,63000,AD496))</f>
        <v>0</v>
      </c>
      <c r="AE497" s="216"/>
    </row>
    <row r="498" spans="2:31" ht="19.5" customHeight="1">
      <c r="B498" s="393"/>
      <c r="C498" s="175"/>
      <c r="D498" s="176"/>
      <c r="E498" s="207"/>
      <c r="F498" s="177"/>
      <c r="G498" s="177"/>
      <c r="H498" s="177"/>
      <c r="I498" s="177"/>
      <c r="J498" s="177"/>
      <c r="K498" s="177"/>
      <c r="L498" s="152"/>
      <c r="M498" s="133"/>
      <c r="N498" s="200"/>
      <c r="P498" s="1">
        <f>IF(AND(N496&gt;=4,N496&lt;=12),N496,IF(AND(N496&gt;=1,N496&lt;=3),N496+12,0))</f>
        <v>0</v>
      </c>
      <c r="R498" s="147" t="s">
        <v>339</v>
      </c>
      <c r="S498" s="217">
        <f>ROUNDDOWN(S497*3/4,0)</f>
        <v>0</v>
      </c>
      <c r="T498" s="216">
        <f>ROUNDDOWN(T497*3/4,0)</f>
        <v>0</v>
      </c>
      <c r="U498" s="216">
        <f>ROUNDDOWN(U497*3/4,0)</f>
        <v>0</v>
      </c>
      <c r="V498" s="216">
        <f>ROUNDDOWN(V497*3/4,0)</f>
        <v>0</v>
      </c>
      <c r="W498" s="216">
        <f>ROUNDDOWN(W497*3/4,0)</f>
        <v>0</v>
      </c>
      <c r="X498" s="216">
        <f t="shared" ref="X498:AD498" si="215">ROUNDDOWN(X497*3/4,0)</f>
        <v>0</v>
      </c>
      <c r="Y498" s="216">
        <f t="shared" si="215"/>
        <v>0</v>
      </c>
      <c r="Z498" s="216">
        <f t="shared" si="215"/>
        <v>0</v>
      </c>
      <c r="AA498" s="216">
        <f t="shared" si="215"/>
        <v>0</v>
      </c>
      <c r="AB498" s="216">
        <f t="shared" si="215"/>
        <v>0</v>
      </c>
      <c r="AC498" s="216">
        <f t="shared" si="215"/>
        <v>0</v>
      </c>
      <c r="AD498" s="216">
        <f t="shared" si="215"/>
        <v>0</v>
      </c>
      <c r="AE498" s="216">
        <f>ROUNDDOWN(SUM(S498:AD498),-2)</f>
        <v>0</v>
      </c>
    </row>
    <row r="499" spans="2:31" ht="19.5" customHeight="1">
      <c r="B499" s="393"/>
      <c r="C499" s="348" t="s">
        <v>353</v>
      </c>
      <c r="D499" s="348"/>
      <c r="E499" s="348"/>
      <c r="F499" s="348"/>
      <c r="G499" s="348"/>
      <c r="H499" s="348"/>
      <c r="I499" s="348"/>
      <c r="J499" s="348"/>
      <c r="K499" s="349"/>
      <c r="L499" s="152"/>
      <c r="M499" s="157" t="s">
        <v>168</v>
      </c>
      <c r="N499" s="173" t="s">
        <v>168</v>
      </c>
      <c r="P499" s="1" t="s">
        <v>347</v>
      </c>
    </row>
    <row r="500" spans="2:31" ht="19.5" customHeight="1">
      <c r="B500" s="393"/>
      <c r="C500" s="350"/>
      <c r="D500" s="350"/>
      <c r="E500" s="350"/>
      <c r="F500" s="350"/>
      <c r="G500" s="350"/>
      <c r="H500" s="350"/>
      <c r="I500" s="350"/>
      <c r="J500" s="350"/>
      <c r="K500" s="351"/>
      <c r="L500" s="152"/>
      <c r="M500" s="133"/>
      <c r="N500" s="200"/>
      <c r="P500" s="1">
        <f>IF(AND(E517&gt;=4,E517&lt;=12),E517,IF(AND(E517&gt;=1,E517&lt;=3),E517+12,0))</f>
        <v>0</v>
      </c>
    </row>
    <row r="501" spans="2:31" ht="19.5" customHeight="1">
      <c r="B501" s="393"/>
      <c r="C501" s="350"/>
      <c r="D501" s="350"/>
      <c r="E501" s="350"/>
      <c r="F501" s="350"/>
      <c r="G501" s="350"/>
      <c r="H501" s="350"/>
      <c r="I501" s="350"/>
      <c r="J501" s="350"/>
      <c r="K501" s="351"/>
      <c r="L501" s="152"/>
      <c r="M501" s="172" t="s">
        <v>314</v>
      </c>
      <c r="N501" s="201" t="s">
        <v>314</v>
      </c>
      <c r="R501" s="178"/>
    </row>
    <row r="502" spans="2:31" ht="19.5" customHeight="1" thickBot="1">
      <c r="B502" s="393"/>
      <c r="C502" s="350"/>
      <c r="D502" s="350"/>
      <c r="E502" s="350"/>
      <c r="F502" s="350"/>
      <c r="G502" s="350"/>
      <c r="H502" s="350"/>
      <c r="I502" s="350"/>
      <c r="J502" s="350"/>
      <c r="K502" s="351"/>
      <c r="L502" s="152"/>
      <c r="M502" s="133"/>
      <c r="N502" s="200"/>
    </row>
    <row r="503" spans="2:31" ht="18" customHeight="1" thickBot="1">
      <c r="B503" s="393"/>
      <c r="C503" s="352" t="s">
        <v>318</v>
      </c>
      <c r="D503" s="355" t="s">
        <v>327</v>
      </c>
      <c r="E503" s="356"/>
      <c r="F503" s="356"/>
      <c r="G503" s="356"/>
      <c r="H503" s="356"/>
      <c r="I503" s="356"/>
      <c r="J503" s="356"/>
      <c r="K503" s="357"/>
      <c r="L503" s="152"/>
      <c r="M503" s="157" t="s">
        <v>169</v>
      </c>
      <c r="N503" s="173" t="s">
        <v>169</v>
      </c>
    </row>
    <row r="504" spans="2:31" ht="15" customHeight="1" thickBot="1">
      <c r="B504" s="393"/>
      <c r="C504" s="353"/>
      <c r="D504" s="196" t="s">
        <v>324</v>
      </c>
      <c r="E504" s="182"/>
      <c r="F504" s="358" t="s">
        <v>82</v>
      </c>
      <c r="G504" s="358"/>
      <c r="H504" s="359">
        <f>IF(E504="",0,IF(E506="",ROUNDDOWN(E504/24,0),ROUNDDOWN(E504/E506,0)))</f>
        <v>0</v>
      </c>
      <c r="I504" s="360"/>
      <c r="J504" s="360"/>
      <c r="K504" s="361"/>
      <c r="L504" s="152"/>
      <c r="M504" s="135"/>
      <c r="N504" s="202"/>
    </row>
    <row r="505" spans="2:31" ht="15" customHeight="1" thickBot="1">
      <c r="B505" s="393"/>
      <c r="C505" s="353"/>
      <c r="D505" s="214" t="s">
        <v>346</v>
      </c>
      <c r="E505" s="130"/>
      <c r="F505" s="368" t="s">
        <v>9</v>
      </c>
      <c r="G505" s="368"/>
      <c r="H505" s="362"/>
      <c r="I505" s="363"/>
      <c r="J505" s="363"/>
      <c r="K505" s="364"/>
      <c r="L505" s="152"/>
      <c r="M505" s="180"/>
      <c r="N505" s="205"/>
    </row>
    <row r="506" spans="2:31" ht="15" customHeight="1" thickBot="1">
      <c r="B506" s="393"/>
      <c r="C506" s="353"/>
      <c r="D506" s="195" t="s">
        <v>171</v>
      </c>
      <c r="E506" s="129">
        <v>24</v>
      </c>
      <c r="F506" s="221" t="s">
        <v>172</v>
      </c>
      <c r="G506" s="221"/>
      <c r="H506" s="365"/>
      <c r="I506" s="366"/>
      <c r="J506" s="366"/>
      <c r="K506" s="367"/>
      <c r="L506" s="152"/>
      <c r="M506" s="369" t="s">
        <v>349</v>
      </c>
      <c r="N506" s="370"/>
    </row>
    <row r="507" spans="2:31" ht="18" customHeight="1" thickBot="1">
      <c r="B507" s="393"/>
      <c r="C507" s="353"/>
      <c r="D507" s="355" t="s">
        <v>405</v>
      </c>
      <c r="E507" s="356"/>
      <c r="F507" s="356"/>
      <c r="G507" s="356"/>
      <c r="H507" s="356"/>
      <c r="I507" s="356"/>
      <c r="J507" s="356"/>
      <c r="K507" s="357"/>
      <c r="L507" s="152"/>
      <c r="M507" s="371"/>
      <c r="N507" s="372"/>
    </row>
    <row r="508" spans="2:31" ht="15" customHeight="1">
      <c r="B508" s="393"/>
      <c r="C508" s="353"/>
      <c r="D508" s="139" t="s">
        <v>319</v>
      </c>
      <c r="E508" s="143" t="s">
        <v>159</v>
      </c>
      <c r="F508" s="339"/>
      <c r="G508" s="192" t="s">
        <v>8</v>
      </c>
      <c r="H508" s="191"/>
      <c r="I508" s="192" t="s">
        <v>9</v>
      </c>
      <c r="J508" s="191"/>
      <c r="K508" s="193" t="s">
        <v>102</v>
      </c>
      <c r="L508" s="152"/>
      <c r="M508" s="373"/>
      <c r="N508" s="374"/>
    </row>
    <row r="509" spans="2:31" ht="15" customHeight="1">
      <c r="B509" s="393"/>
      <c r="C509" s="353"/>
      <c r="D509" s="142" t="s">
        <v>161</v>
      </c>
      <c r="E509" s="379"/>
      <c r="F509" s="379"/>
      <c r="G509" s="379"/>
      <c r="H509" s="379"/>
      <c r="I509" s="379"/>
      <c r="J509" s="379"/>
      <c r="K509" s="380"/>
      <c r="L509" s="152"/>
      <c r="M509" s="375"/>
      <c r="N509" s="376"/>
    </row>
    <row r="510" spans="2:31" ht="15" customHeight="1">
      <c r="B510" s="393"/>
      <c r="C510" s="353"/>
      <c r="D510" s="189" t="s">
        <v>309</v>
      </c>
      <c r="E510" s="381"/>
      <c r="F510" s="381"/>
      <c r="G510" s="381"/>
      <c r="H510" s="381"/>
      <c r="I510" s="381"/>
      <c r="J510" s="381"/>
      <c r="K510" s="382"/>
      <c r="L510" s="152"/>
      <c r="M510" s="375"/>
      <c r="N510" s="376"/>
    </row>
    <row r="511" spans="2:31" ht="15" customHeight="1">
      <c r="B511" s="393"/>
      <c r="C511" s="353"/>
      <c r="D511" s="140" t="s">
        <v>156</v>
      </c>
      <c r="E511" s="137"/>
      <c r="F511" s="368" t="s">
        <v>82</v>
      </c>
      <c r="G511" s="368"/>
      <c r="H511" s="368"/>
      <c r="I511" s="368"/>
      <c r="J511" s="368"/>
      <c r="K511" s="383"/>
      <c r="L511" s="152"/>
      <c r="M511" s="375"/>
      <c r="N511" s="376"/>
    </row>
    <row r="512" spans="2:31" ht="15" customHeight="1" thickBot="1">
      <c r="B512" s="393"/>
      <c r="C512" s="353"/>
      <c r="D512" s="140" t="s">
        <v>157</v>
      </c>
      <c r="E512" s="137"/>
      <c r="F512" s="368" t="s">
        <v>82</v>
      </c>
      <c r="G512" s="368"/>
      <c r="H512" s="368"/>
      <c r="I512" s="368"/>
      <c r="J512" s="368"/>
      <c r="K512" s="383"/>
      <c r="L512" s="152"/>
      <c r="M512" s="377"/>
      <c r="N512" s="378"/>
    </row>
    <row r="513" spans="2:20" ht="15" customHeight="1">
      <c r="B513" s="393"/>
      <c r="C513" s="353"/>
      <c r="D513" s="140" t="s">
        <v>158</v>
      </c>
      <c r="E513" s="182"/>
      <c r="F513" s="368" t="s">
        <v>82</v>
      </c>
      <c r="G513" s="368"/>
      <c r="H513" s="384">
        <f>IF(E513="",0,IF(E514="",ROUNDDOWN(E513/24,0),ROUNDDOWN(E513/E514,0)))</f>
        <v>0</v>
      </c>
      <c r="I513" s="384"/>
      <c r="J513" s="384"/>
      <c r="K513" s="385"/>
      <c r="L513" s="152"/>
      <c r="M513" s="208"/>
      <c r="N513" s="209"/>
    </row>
    <row r="514" spans="2:20" ht="15" customHeight="1">
      <c r="B514" s="393"/>
      <c r="C514" s="353"/>
      <c r="D514" s="140" t="s">
        <v>171</v>
      </c>
      <c r="E514" s="130">
        <v>24</v>
      </c>
      <c r="F514" s="368" t="s">
        <v>172</v>
      </c>
      <c r="G514" s="368"/>
      <c r="H514" s="384"/>
      <c r="I514" s="384"/>
      <c r="J514" s="384"/>
      <c r="K514" s="385"/>
      <c r="L514" s="152"/>
      <c r="M514" s="179"/>
      <c r="N514" s="206"/>
    </row>
    <row r="515" spans="2:20" ht="15" customHeight="1" thickBot="1">
      <c r="B515" s="393"/>
      <c r="C515" s="353"/>
      <c r="D515" s="190" t="s">
        <v>33</v>
      </c>
      <c r="E515" s="138"/>
      <c r="F515" s="386" t="s">
        <v>82</v>
      </c>
      <c r="G515" s="386"/>
      <c r="H515" s="386"/>
      <c r="I515" s="386"/>
      <c r="J515" s="386"/>
      <c r="K515" s="387"/>
      <c r="L515" s="152"/>
      <c r="M515" s="179"/>
      <c r="N515" s="206"/>
    </row>
    <row r="516" spans="2:20" ht="54" customHeight="1" thickBot="1">
      <c r="B516" s="393"/>
      <c r="C516" s="353"/>
      <c r="D516" s="388" t="s">
        <v>406</v>
      </c>
      <c r="E516" s="356"/>
      <c r="F516" s="356"/>
      <c r="G516" s="356"/>
      <c r="H516" s="356"/>
      <c r="I516" s="356"/>
      <c r="J516" s="356"/>
      <c r="K516" s="357"/>
      <c r="L516" s="152"/>
      <c r="M516" s="210"/>
      <c r="N516" s="211"/>
    </row>
    <row r="517" spans="2:20" ht="15" customHeight="1">
      <c r="B517" s="393"/>
      <c r="C517" s="353"/>
      <c r="D517" s="194" t="s">
        <v>320</v>
      </c>
      <c r="E517" s="191"/>
      <c r="F517" s="358" t="s">
        <v>325</v>
      </c>
      <c r="G517" s="358"/>
      <c r="H517" s="358"/>
      <c r="I517" s="358"/>
      <c r="J517" s="358"/>
      <c r="K517" s="389"/>
      <c r="L517" s="152"/>
      <c r="M517" s="210"/>
      <c r="N517" s="211"/>
    </row>
    <row r="518" spans="2:20" ht="15" customHeight="1">
      <c r="B518" s="393"/>
      <c r="C518" s="353"/>
      <c r="D518" s="140" t="s">
        <v>321</v>
      </c>
      <c r="E518" s="137"/>
      <c r="F518" s="368" t="s">
        <v>82</v>
      </c>
      <c r="G518" s="368"/>
      <c r="H518" s="368"/>
      <c r="I518" s="368"/>
      <c r="J518" s="368"/>
      <c r="K518" s="383"/>
      <c r="L518" s="152"/>
      <c r="M518" s="210"/>
      <c r="N518" s="211"/>
    </row>
    <row r="519" spans="2:20" ht="15" customHeight="1">
      <c r="B519" s="393"/>
      <c r="C519" s="353"/>
      <c r="D519" s="140" t="s">
        <v>322</v>
      </c>
      <c r="E519" s="137"/>
      <c r="F519" s="368" t="s">
        <v>82</v>
      </c>
      <c r="G519" s="368"/>
      <c r="H519" s="368"/>
      <c r="I519" s="368"/>
      <c r="J519" s="368"/>
      <c r="K519" s="383"/>
      <c r="L519" s="152"/>
      <c r="M519" s="210"/>
      <c r="N519" s="211"/>
    </row>
    <row r="520" spans="2:20" ht="15" customHeight="1" thickBot="1">
      <c r="B520" s="394"/>
      <c r="C520" s="354"/>
      <c r="D520" s="190" t="s">
        <v>323</v>
      </c>
      <c r="E520" s="138"/>
      <c r="F520" s="386" t="s">
        <v>82</v>
      </c>
      <c r="G520" s="386"/>
      <c r="H520" s="386"/>
      <c r="I520" s="386"/>
      <c r="J520" s="386"/>
      <c r="K520" s="387"/>
      <c r="L520" s="160"/>
      <c r="M520" s="212"/>
      <c r="N520" s="213"/>
    </row>
    <row r="521" spans="2:20" ht="14.25" customHeight="1" thickBot="1">
      <c r="C521" s="222"/>
      <c r="D521" s="222"/>
      <c r="E521" s="222"/>
      <c r="F521" s="222"/>
      <c r="G521" s="222"/>
      <c r="H521" s="222"/>
      <c r="I521" s="222"/>
      <c r="J521" s="222"/>
      <c r="K521" s="222"/>
      <c r="L521" s="222"/>
      <c r="M521" s="222"/>
      <c r="N521" s="222"/>
    </row>
    <row r="522" spans="2:20" ht="21.75" customHeight="1" thickBot="1">
      <c r="B522" s="390" t="s">
        <v>436</v>
      </c>
      <c r="C522" s="391"/>
      <c r="D522" s="391"/>
      <c r="E522" s="391"/>
      <c r="F522" s="391"/>
      <c r="G522" s="391"/>
      <c r="H522" s="391"/>
      <c r="I522" s="391"/>
      <c r="J522" s="391"/>
      <c r="K522" s="391"/>
      <c r="L522" s="391"/>
      <c r="M522" s="391"/>
      <c r="N522" s="392"/>
      <c r="R522" s="218" t="s">
        <v>328</v>
      </c>
      <c r="S522" s="219" t="str">
        <f>IF($E523="","",$E523)</f>
        <v/>
      </c>
      <c r="T522" s="219"/>
    </row>
    <row r="523" spans="2:20" ht="20.25" thickBot="1">
      <c r="B523" s="393" t="s">
        <v>437</v>
      </c>
      <c r="C523" s="395" t="s">
        <v>152</v>
      </c>
      <c r="D523" s="396"/>
      <c r="E523" s="397"/>
      <c r="F523" s="397"/>
      <c r="G523" s="397"/>
      <c r="H523" s="397"/>
      <c r="I523" s="397"/>
      <c r="J523" s="397"/>
      <c r="K523" s="398"/>
      <c r="L523" s="152"/>
      <c r="M523" s="399" t="s">
        <v>404</v>
      </c>
      <c r="N523" s="400"/>
      <c r="R523" s="219" t="s">
        <v>342</v>
      </c>
      <c r="S523" s="219" t="str">
        <f>IF($E528="","",$E528&amp;"　　"&amp;$E529)</f>
        <v/>
      </c>
      <c r="T523" s="219"/>
    </row>
    <row r="524" spans="2:20" ht="18" customHeight="1">
      <c r="B524" s="393"/>
      <c r="C524" s="401" t="s">
        <v>154</v>
      </c>
      <c r="D524" s="402"/>
      <c r="E524" s="136"/>
      <c r="F524" s="130"/>
      <c r="G524" s="158" t="s">
        <v>8</v>
      </c>
      <c r="H524" s="130"/>
      <c r="I524" s="158" t="s">
        <v>9</v>
      </c>
      <c r="J524" s="130"/>
      <c r="K524" s="159" t="s">
        <v>102</v>
      </c>
      <c r="L524" s="152"/>
      <c r="M524" s="403" t="s">
        <v>445</v>
      </c>
      <c r="N524" s="404"/>
      <c r="P524" s="1" t="s">
        <v>173</v>
      </c>
      <c r="R524" s="219" t="s">
        <v>343</v>
      </c>
      <c r="S524" s="219" t="str">
        <f>IF($E548="","",$E548&amp;"　　"&amp;$E549)</f>
        <v/>
      </c>
      <c r="T524" s="219"/>
    </row>
    <row r="525" spans="2:20" ht="18" customHeight="1">
      <c r="B525" s="393"/>
      <c r="C525" s="401" t="s">
        <v>155</v>
      </c>
      <c r="D525" s="402"/>
      <c r="E525" s="136"/>
      <c r="F525" s="130"/>
      <c r="G525" s="158" t="s">
        <v>8</v>
      </c>
      <c r="H525" s="130"/>
      <c r="I525" s="158" t="s">
        <v>9</v>
      </c>
      <c r="J525" s="130"/>
      <c r="K525" s="159" t="s">
        <v>102</v>
      </c>
      <c r="L525" s="152"/>
      <c r="M525" s="405"/>
      <c r="N525" s="406"/>
      <c r="P525" s="1">
        <f>IF(M525="○",IF(M527="○",IF(M529="○",1,0),0),0)</f>
        <v>0</v>
      </c>
      <c r="R525" s="219" t="s">
        <v>329</v>
      </c>
      <c r="S525" s="219" t="str">
        <f>IF($E524="","",$E524&amp;$F524&amp;"年"&amp;$H524&amp;"月"&amp;$J524&amp;"日")</f>
        <v/>
      </c>
      <c r="T525" s="219"/>
    </row>
    <row r="526" spans="2:20" ht="18" customHeight="1" thickBot="1">
      <c r="B526" s="393"/>
      <c r="C526" s="407" t="s">
        <v>164</v>
      </c>
      <c r="D526" s="408"/>
      <c r="E526" s="128"/>
      <c r="F526" s="129"/>
      <c r="G526" s="153" t="s">
        <v>8</v>
      </c>
      <c r="H526" s="129"/>
      <c r="I526" s="153" t="s">
        <v>160</v>
      </c>
      <c r="J526" s="129"/>
      <c r="K526" s="154" t="s">
        <v>10</v>
      </c>
      <c r="L526" s="152"/>
      <c r="M526" s="409" t="s">
        <v>311</v>
      </c>
      <c r="N526" s="410"/>
      <c r="P526" s="1" t="s">
        <v>176</v>
      </c>
      <c r="R526" s="219" t="s">
        <v>330</v>
      </c>
      <c r="S526" s="219" t="str">
        <f>IF($E525="","",IF($E525="年度当初","令和5年4月1日",$E525&amp;$F525&amp;"年"&amp;$H525&amp;"月"&amp;$J525&amp;"日"))</f>
        <v/>
      </c>
      <c r="T526" s="219"/>
    </row>
    <row r="527" spans="2:20" ht="15" thickBot="1">
      <c r="B527" s="393"/>
      <c r="C527" s="170"/>
      <c r="D527" s="152"/>
      <c r="E527" s="155"/>
      <c r="F527" s="155"/>
      <c r="G527" s="155"/>
      <c r="H527" s="155"/>
      <c r="I527" s="155"/>
      <c r="J527" s="155"/>
      <c r="K527" s="155"/>
      <c r="L527" s="152"/>
      <c r="M527" s="405"/>
      <c r="N527" s="406"/>
      <c r="P527" s="1">
        <f>IF(E525="年度当初",4,IF(AND(H525&gt;=4,H525&lt;=12),H525,IF(AND(H525&gt;=1,H525&lt;=3),H525+12,0)))</f>
        <v>0</v>
      </c>
      <c r="R527" s="219" t="s">
        <v>331</v>
      </c>
      <c r="S527" s="219" t="str">
        <f>IF(E526="","",IF(E526="年度末","令和6年3月31日",E526&amp;F526&amp;"年"&amp;H526&amp;"月"&amp;J526&amp;"日"))</f>
        <v/>
      </c>
      <c r="T527" s="219"/>
    </row>
    <row r="528" spans="2:20" ht="19.5" customHeight="1">
      <c r="B528" s="393"/>
      <c r="C528" s="411" t="s">
        <v>313</v>
      </c>
      <c r="D528" s="184" t="s">
        <v>153</v>
      </c>
      <c r="E528" s="414"/>
      <c r="F528" s="414"/>
      <c r="G528" s="414"/>
      <c r="H528" s="414"/>
      <c r="I528" s="414"/>
      <c r="J528" s="414"/>
      <c r="K528" s="415"/>
      <c r="L528" s="152"/>
      <c r="M528" s="409" t="s">
        <v>312</v>
      </c>
      <c r="N528" s="410"/>
      <c r="P528" s="1" t="s">
        <v>177</v>
      </c>
      <c r="R528" s="219" t="s">
        <v>332</v>
      </c>
      <c r="S528" s="219" t="str">
        <f>IF($M547="","",M547)</f>
        <v/>
      </c>
      <c r="T528" s="219"/>
    </row>
    <row r="529" spans="2:31" ht="19.5" thickBot="1">
      <c r="B529" s="393"/>
      <c r="C529" s="412"/>
      <c r="D529" s="185" t="s">
        <v>308</v>
      </c>
      <c r="E529" s="416"/>
      <c r="F529" s="416"/>
      <c r="G529" s="416"/>
      <c r="H529" s="416"/>
      <c r="I529" s="416"/>
      <c r="J529" s="416"/>
      <c r="K529" s="417"/>
      <c r="L529" s="152"/>
      <c r="M529" s="418"/>
      <c r="N529" s="419"/>
      <c r="P529" s="1">
        <f>IF(E526="年度末",15,IF(AND(H526&gt;=4,H526&lt;=12),H526,IF(AND(H526&gt;=1,H526&lt;=3),H526+12,0)))</f>
        <v>0</v>
      </c>
      <c r="R529" s="219" t="s">
        <v>344</v>
      </c>
      <c r="S529" s="220" t="str">
        <f>"補助基準額上限："&amp;N530&amp;"円"</f>
        <v>補助基準額上限：63000円</v>
      </c>
      <c r="T529" s="219"/>
      <c r="V529" s="1" t="s">
        <v>319</v>
      </c>
      <c r="W529" s="1" t="str">
        <f>IF(P531=0,"","転居日："&amp;E547&amp;F547&amp;"年"&amp;H547&amp;"月"&amp;J547&amp;"日")</f>
        <v/>
      </c>
    </row>
    <row r="530" spans="2:31" ht="19.5">
      <c r="B530" s="393"/>
      <c r="C530" s="412"/>
      <c r="D530" s="186" t="s">
        <v>156</v>
      </c>
      <c r="E530" s="182"/>
      <c r="F530" s="358" t="s">
        <v>82</v>
      </c>
      <c r="G530" s="358"/>
      <c r="H530" s="358"/>
      <c r="I530" s="358"/>
      <c r="J530" s="358"/>
      <c r="K530" s="389"/>
      <c r="L530" s="152"/>
      <c r="M530" s="420" t="s">
        <v>296</v>
      </c>
      <c r="N530" s="422">
        <f>IF(P525=1,82000,63000)</f>
        <v>63000</v>
      </c>
      <c r="P530" s="1" t="s">
        <v>348</v>
      </c>
      <c r="R530" s="215"/>
      <c r="S530" s="215" t="s">
        <v>340</v>
      </c>
      <c r="T530" s="215" t="s">
        <v>17</v>
      </c>
      <c r="U530" s="215" t="s">
        <v>18</v>
      </c>
      <c r="V530" s="215" t="s">
        <v>19</v>
      </c>
      <c r="W530" s="215" t="s">
        <v>20</v>
      </c>
      <c r="X530" s="215" t="s">
        <v>21</v>
      </c>
      <c r="Y530" s="215" t="s">
        <v>22</v>
      </c>
      <c r="Z530" s="215" t="s">
        <v>23</v>
      </c>
      <c r="AA530" s="215" t="s">
        <v>24</v>
      </c>
      <c r="AB530" s="215" t="s">
        <v>25</v>
      </c>
      <c r="AC530" s="215" t="s">
        <v>26</v>
      </c>
      <c r="AD530" s="215" t="s">
        <v>27</v>
      </c>
      <c r="AE530" s="215" t="s">
        <v>341</v>
      </c>
    </row>
    <row r="531" spans="2:31" ht="20.25" thickBot="1">
      <c r="B531" s="393"/>
      <c r="C531" s="412"/>
      <c r="D531" s="187" t="s">
        <v>157</v>
      </c>
      <c r="E531" s="183"/>
      <c r="F531" s="424" t="s">
        <v>82</v>
      </c>
      <c r="G531" s="424"/>
      <c r="H531" s="424"/>
      <c r="I531" s="424"/>
      <c r="J531" s="424"/>
      <c r="K531" s="425"/>
      <c r="L531" s="152"/>
      <c r="M531" s="421"/>
      <c r="N531" s="423"/>
      <c r="P531" s="1">
        <f>IF(AND(H547&gt;=4,H547&lt;=12),H547,IF(AND(H547&gt;=1,H547&lt;=3),H547+12,0))</f>
        <v>0</v>
      </c>
      <c r="R531" s="215" t="s">
        <v>335</v>
      </c>
      <c r="S531" s="217">
        <f>IF(P527=4,IF(P535=4,M537,IF(P537=4,N537,IF(P531=4,E550,E530))),0)</f>
        <v>0</v>
      </c>
      <c r="T531" s="217">
        <f>IF(P527&lt;=5,
IF(P529&lt;5,0,
IF(P535=5,M537,
IF(P537=5,N537,
IF(AND(P531&gt;0,P531&lt;=5),E550,
IF(AND(P539&gt;0,P539&lt;=5),E557,E530))))),0)</f>
        <v>0</v>
      </c>
      <c r="U531" s="217">
        <f>IF(P527&lt;=6,
IF(P529&lt;6,0,
IF(P535=6,M537,
IF(P537=6,N537,
IF(AND(P531&gt;0,P531&lt;=6),E550,
IF(AND(P539&gt;0,P539&lt;=6),E557,E530))))),0)</f>
        <v>0</v>
      </c>
      <c r="V531" s="217">
        <f>IF(P527&lt;=7,
IF(P529&lt;7,0,
IF(P535=7,M537,
IF(P537=7,N537,
IF(AND(P531&gt;0,P531&lt;=7),E550,
IF(AND(P539&gt;0,P539&lt;=7),E557,E530))))),0)</f>
        <v>0</v>
      </c>
      <c r="W531" s="217">
        <f>IF(P527&lt;=8,
IF(P529&lt;8,0,
IF(P535=8,M537,
IF(P537=8,N537,
IF(AND(P531&gt;0,P531&lt;=8),E550,
IF(AND(P539&gt;0,P539&lt;=8),E557,E530))))),0)</f>
        <v>0</v>
      </c>
      <c r="X531" s="217">
        <f>IF(P527&lt;=9,
IF(P529&lt;9,0,
IF(P535=9,M537,
IF(P537=9,N537,
IF(AND(P531&gt;0,P531&lt;=9),E550,
IF(AND(P539&gt;0,P539&lt;=9),E557,E530))))),0)</f>
        <v>0</v>
      </c>
      <c r="Y531" s="217">
        <f>IF(P527&lt;=10,
IF(P529&lt;10,0,
IF(P535=10,M537,
IF(P537=10,N537,
IF(AND(P531&gt;0,P531&lt;=10),E550,
IF(AND(P539&gt;0,P539&lt;=10),E557,E530))))),0)</f>
        <v>0</v>
      </c>
      <c r="Z531" s="217">
        <f>IF(P527&lt;=11,
IF(P529&lt;11,0,
IF(P535=11,M537,
IF(P537=11,N537,
IF(AND(P531&gt;0,P531&lt;=11),E550,
IF(AND(P539&gt;0,P539&lt;=11),E557,E530))))),0)</f>
        <v>0</v>
      </c>
      <c r="AA531" s="217">
        <f>IF(P527&lt;=12,
IF(P529&lt;12,0,
IF(P535=12,M537,
IF(P537=12,N537,
IF(AND(P531&gt;0,P531&lt;=12),E550,
IF(AND(P539&gt;0,P539&lt;=12),E557,E530))))),0)</f>
        <v>0</v>
      </c>
      <c r="AB531" s="217">
        <f>IF(P527&lt;=13,
IF(P529&lt;13,0,
IF(P535=13,M537,
IF(P537=13,N537,
IF(AND(P531&gt;0,P531&lt;=13),E550,
IF(AND(P539&gt;0,P539&lt;=13),E557,E530))))),0)</f>
        <v>0</v>
      </c>
      <c r="AC531" s="217">
        <f>IF(P527&lt;=14,
IF(P529&lt;14,0,
IF(P535=14,M537,
IF(P537=14,N537,
IF(AND(P531&gt;0,P531&lt;=14),E550,
IF(AND(P539&gt;0,P539&lt;=14),E557,E530))))),0)</f>
        <v>0</v>
      </c>
      <c r="AD531" s="217">
        <f>IF(P527&lt;=15,
IF(P529&lt;15,0,
IF(P535=15,M537,
IF(P537=15,N537,
IF(AND(P531&gt;0,P531&lt;=15),E550,
IF(AND(P539&gt;0,P539&lt;=15),E557,E530))))),0)</f>
        <v>0</v>
      </c>
      <c r="AE531" s="216">
        <f>SUM(S531:AD531)</f>
        <v>0</v>
      </c>
    </row>
    <row r="532" spans="2:31" ht="23.25" customHeight="1" thickBot="1">
      <c r="B532" s="393"/>
      <c r="C532" s="412"/>
      <c r="D532" s="174" t="s">
        <v>326</v>
      </c>
      <c r="E532" s="132"/>
      <c r="F532" s="426" t="s">
        <v>82</v>
      </c>
      <c r="G532" s="426"/>
      <c r="H532" s="427">
        <f>IF(E532="",0,IF(E533="",ROUNDDOWN(E532/24,0),ROUNDDOWN(E532/E533,0)))</f>
        <v>0</v>
      </c>
      <c r="I532" s="427"/>
      <c r="J532" s="427"/>
      <c r="K532" s="428"/>
      <c r="L532" s="152"/>
      <c r="M532" s="181"/>
      <c r="N532" s="204"/>
      <c r="P532" s="1" t="s">
        <v>170</v>
      </c>
      <c r="R532" s="215" t="s">
        <v>333</v>
      </c>
      <c r="S532" s="217">
        <f>IF(P527=4,IF(P535=4,$M539,IF(P537=4,$N539,IF(P531=4,$E551,$E531))),0)</f>
        <v>0</v>
      </c>
      <c r="T532" s="217">
        <f>IF(P527&lt;=5,
IF(P529&lt;5,0,
IF(P535=5,M539,
IF(P537=5,N539,
IF(AND(P531&gt;0,P531&lt;=5),E551,
IF(AND(P539&gt;0,P539&lt;=5),E558,E531))))),0)</f>
        <v>0</v>
      </c>
      <c r="U532" s="217">
        <f>IF(P527&lt;=6,
IF(P529&lt;6,0,
IF(P535=6,M539,
IF(P537=6,N539,
IF(AND(P531&gt;0,P531&lt;=6),E551,
IF(AND(P539&gt;0,P539&lt;=6),E558,E531))))),0)</f>
        <v>0</v>
      </c>
      <c r="V532" s="217">
        <f>IF(P527&lt;=7,
IF(P529&lt;7,0,
IF(P535=7,M539,
IF(P537=7,N539,
IF(AND(P531&gt;0,P531&lt;=7),E551,
IF(AND(P539&gt;0,P539&lt;=7),E558,E531))))),0)</f>
        <v>0</v>
      </c>
      <c r="W532" s="217">
        <f>IF(P527&lt;=8,
IF(P529&lt;8,0,
IF(P535=8,M539,
IF(P537=8,N539,
IF(AND(P531&gt;0,P531&lt;=8),E551,
IF(AND(P539&gt;0,P539&lt;=8),E558,E531))))),0)</f>
        <v>0</v>
      </c>
      <c r="X532" s="217">
        <f>IF(P527&lt;=9,
IF(P529&lt;9,0,
IF(P535=9,M539,
IF(P537=9,N539,
IF(AND(P531&gt;0,P531&lt;=9),E551,
IF(AND(P539&gt;0,P539&lt;=9),E558,E531))))),0)</f>
        <v>0</v>
      </c>
      <c r="Y532" s="217">
        <f>IF(P527&lt;=10,
IF(P529&lt;10,0,
IF(P535=10,M539,
IF(P537=10,N539,
IF(AND(P531&gt;0,P531&lt;=10),E551,
IF(AND(P539&gt;0,P539&lt;=10),E558,E531))))),0)</f>
        <v>0</v>
      </c>
      <c r="Z532" s="217">
        <f>IF(P527&lt;=11,
IF(P529&lt;11,0,
IF(P535=11,M539,
IF(P537=11,N539,
IF(AND(P531&gt;0,P531&lt;=11),E551,
IF(AND(P539&gt;0,P539&lt;=11),E558,E531))))),0)</f>
        <v>0</v>
      </c>
      <c r="AA532" s="217">
        <f>IF(P527&lt;=12,
IF(P529&lt;12,0,
IF(P535=12,M539,
IF(P537=12,N539,
IF(AND(P531&gt;0,P531&lt;=12),E551,
IF(AND(P539&gt;0,P539&lt;=12),E558,E531))))),0)</f>
        <v>0</v>
      </c>
      <c r="AB532" s="217">
        <f>IF(P527&lt;=13,
IF(P529&lt;13,0,
IF(P535=13,M539,
IF(P537=13,N539,
IF(AND(P531&gt;0,P531&lt;=13),E551,
IF(AND(P539&gt;0,P539&lt;=13),E558,E531))))),0)</f>
        <v>0</v>
      </c>
      <c r="AC532" s="217">
        <f>IF(P527&lt;=14,
IF(P529&lt;14,0,
IF(P535=14,M539,
IF(P537=14,N539,
IF(AND(P531&gt;0,P531&lt;=14),E551,
IF(AND(P539&gt;0,P539&lt;=14),E558,E531))))),0)</f>
        <v>0</v>
      </c>
      <c r="AD532" s="217">
        <f>IF(P527&lt;=15,
IF(P529&lt;15,0,
IF(P535=15,M539,
IF(P537=15,N539,
IF(AND(P531&gt;0,P531&lt;=15),E551,
IF(AND(P539&gt;0,P539&lt;=15),E558,E531))))),0)</f>
        <v>0</v>
      </c>
      <c r="AE532" s="216">
        <f>SUM(S532:AD532)</f>
        <v>0</v>
      </c>
    </row>
    <row r="533" spans="2:31" ht="24" customHeight="1" thickBot="1">
      <c r="B533" s="393"/>
      <c r="C533" s="412"/>
      <c r="D533" s="171" t="s">
        <v>171</v>
      </c>
      <c r="E533" s="130">
        <v>24</v>
      </c>
      <c r="F533" s="368" t="s">
        <v>172</v>
      </c>
      <c r="G533" s="368"/>
      <c r="H533" s="384"/>
      <c r="I533" s="384"/>
      <c r="J533" s="384"/>
      <c r="K533" s="385"/>
      <c r="L533" s="152"/>
      <c r="M533" s="203" t="s">
        <v>315</v>
      </c>
      <c r="N533" s="197" t="s">
        <v>316</v>
      </c>
      <c r="P533" s="1">
        <f>IF(AND(E544&gt;=4,E544&lt;=12),E544,IF(AND(E544&gt;=1,E544&lt;=3),E544+12,0))</f>
        <v>0</v>
      </c>
      <c r="R533" s="215" t="s">
        <v>334</v>
      </c>
      <c r="S533" s="217">
        <f>IF(P527=4,IF(P535=4,M541,IF(P537=4,N541,IF(P531=4,H552,IF(P533=4,H543,H532)))),0)</f>
        <v>0</v>
      </c>
      <c r="T533" s="217">
        <f>IF(P527&lt;=5,
IF(P529&lt;5,0,
IF(P535=5,M541,
IF(P537=5,N541,
IF(AND(P531&gt;0,P531&lt;=5),H552,
IF(AND(P533&gt;0,P533&lt;=5),H543,H532))))),0)</f>
        <v>0</v>
      </c>
      <c r="U533" s="217">
        <f>IF(P527&lt;=6,
IF(P529&lt;6,0,
IF(P535=6,M541,
IF(P537=6,N541,
IF(AND(P531&gt;0,P531&lt;=6),H552,
IF(AND(P533&gt;0,P533&lt;=6),H543,H532))))),0)</f>
        <v>0</v>
      </c>
      <c r="V533" s="217">
        <f>IF(P527&lt;=7,
IF(P529&lt;7,0,
IF(P535=7,M541,
IF(P537=7,N541,
IF(AND(P531&gt;0,P531&lt;=7),H552,
IF(AND(P533&gt;0,P533&lt;=7),H543,H532))))),0)</f>
        <v>0</v>
      </c>
      <c r="W533" s="217">
        <f>IF(P527&lt;=8,
IF(P529&lt;8,0,
IF(P535=8,M541,
IF(P537=8,N541,
IF(AND(P531&gt;0,P531&lt;=8),H552,
IF(AND(P533&gt;0,P533&lt;=8),H543,H532))))),0)</f>
        <v>0</v>
      </c>
      <c r="X533" s="217">
        <f>IF(P527&lt;=9,
IF(P529&lt;9,0,
IF(P535=9,M541,
IF(P537=9,N541,
IF(AND(P531&gt;0,P531&lt;=9),H552,
IF(AND(P533&gt;0,P533&lt;=9),H543,H532))))),0)</f>
        <v>0</v>
      </c>
      <c r="Y533" s="217">
        <f>IF(P527&lt;=10,
IF(P529&lt;10,0,
IF(P535=10,M541,
IF(P537=10,N541,
IF(AND(P531&gt;0,P531&lt;=10),H552,
IF(AND(P533&gt;0,P533&lt;=10),H543,H532))))),0)</f>
        <v>0</v>
      </c>
      <c r="Z533" s="217">
        <f>IF(P527&lt;=11,
IF(P529&lt;11,0,
IF(P535=11,M541,
IF(P537=11,N541,
IF(AND(P531&gt;0,P531&lt;=11),H552,
IF(AND(P533&gt;0,P533&lt;=11),H543,H532))))),0)</f>
        <v>0</v>
      </c>
      <c r="AA533" s="217">
        <f>IF(P527&lt;=12,
IF(P529&lt;12,0,
IF(P535=12,M541,
IF(P537=12,N541,
IF(AND(P531&gt;0,P531&lt;=12),H552,
IF(AND(P533&gt;0,P533&lt;=12),H543,H532))))),0)</f>
        <v>0</v>
      </c>
      <c r="AB533" s="217">
        <f>IF(P527&lt;=13,
IF(P529&lt;13,0,
IF(P535=13,M541,
IF(P537=13,N541,
IF(AND(P531&gt;0,P531&lt;=13),H552,
IF(AND(P533&gt;0,P533&lt;=13),H543,H532))))),0)</f>
        <v>0</v>
      </c>
      <c r="AC533" s="217">
        <f>IF(P527&lt;=14,
IF(P529&lt;14,0,
IF(P535=14,M541,
IF(P537=14,N541,
IF(AND(P531&gt;0,P531&lt;=14),H552,
IF(AND(P533&gt;0,P533&lt;=14),H543,H532))))),0)</f>
        <v>0</v>
      </c>
      <c r="AD533" s="217">
        <f>IF(P527&lt;=15,
IF(P529&lt;15,0,
IF(P535=15,M541,
IF(P537=15,N541,
IF(AND(P531&gt;0,P531&lt;=15),H552,
IF(AND(P533&gt;0,P533&lt;=15),H543,H532))))),0)</f>
        <v>0</v>
      </c>
      <c r="AE533" s="216">
        <f t="shared" ref="AE533:AE535" si="216">SUM(S533:AD533)</f>
        <v>0</v>
      </c>
    </row>
    <row r="534" spans="2:31" ht="19.5" customHeight="1">
      <c r="B534" s="393"/>
      <c r="C534" s="412"/>
      <c r="D534" s="340" t="s">
        <v>317</v>
      </c>
      <c r="E534" s="341"/>
      <c r="F534" s="341"/>
      <c r="G534" s="341"/>
      <c r="H534" s="341"/>
      <c r="I534" s="341"/>
      <c r="J534" s="341"/>
      <c r="K534" s="342"/>
      <c r="L534" s="152"/>
      <c r="M534" s="156" t="s">
        <v>166</v>
      </c>
      <c r="N534" s="198" t="s">
        <v>166</v>
      </c>
      <c r="P534" s="1" t="s">
        <v>178</v>
      </c>
      <c r="R534" s="147" t="s">
        <v>336</v>
      </c>
      <c r="S534" s="217">
        <f>IF(P527=4,IF(P535=4,M543,IF(P537=4,N543,IF(P531=4,E554,E536))),0)</f>
        <v>0</v>
      </c>
      <c r="T534" s="217">
        <f>IF(P527&lt;=5,
IF(P529&lt;5,0,
IF(P535=5,M543,
IF(P537=5,N543,
IF(AND(P531&gt;0,P531&lt;=5),E554,
IF(AND(P539&gt;0,P539&lt;=5),E559,E536))))),0)</f>
        <v>0</v>
      </c>
      <c r="U534" s="217">
        <f>IF(P527&lt;=6,
IF(P529&lt;6,0,
IF(P535=6,M543,
IF(P537=6,N543,
IF(AND(P531&gt;0,P531&lt;=6),E554,
IF(AND(P539&gt;0,P539&lt;=6),E559,E536))))),0)</f>
        <v>0</v>
      </c>
      <c r="V534" s="217">
        <f>IF(P527&lt;=7,
IF(P529&lt;7,0,
IF(P535=7,M543,
IF(P537=7,N543,
IF(AND(P531&gt;0,P531&lt;=7),E554,
IF(AND(P539&gt;0,P539&lt;=7),E559,E536))))),0)</f>
        <v>0</v>
      </c>
      <c r="W534" s="217">
        <f>IF(P527&lt;=8,
IF(P529&lt;8,0,
IF(P535=8,M543,
IF(P537=8,N543,
IF(AND(P531&gt;0,P531&lt;=8),E554,
IF(AND(P539&gt;0,P539&lt;=8),E559,E536))))),0)</f>
        <v>0</v>
      </c>
      <c r="X534" s="217">
        <f>IF(P527&lt;=9,
IF(P529&lt;9,0,
IF(P535=9,M543,
IF(P537=9,N543,
IF(AND(P531&gt;0,P531&lt;=9),E554,
IF(AND(P539&gt;0,P539&lt;=9),E559,E536))))),0)</f>
        <v>0</v>
      </c>
      <c r="Y534" s="217">
        <f>IF(P527&lt;=10,
IF(P529&lt;10,0,
IF(P535=10,M543,
IF(P537=10,N543,
IF(AND(P531&gt;0,P531&lt;=10),E554,
IF(AND(P539&gt;0,P539&lt;=10),E559,E536))))),0)</f>
        <v>0</v>
      </c>
      <c r="Z534" s="217">
        <f>IF(P527&lt;=11,
IF(P529&lt;11,0,
IF(P535=11,M543,
IF(P537=11,N543,
IF(AND(P531&gt;0,P531&lt;=11),E554,
IF(AND(P539&gt;0,P539&lt;=11),E559,E536))))),0)</f>
        <v>0</v>
      </c>
      <c r="AA534" s="217">
        <f>IF(P527&lt;=12,
IF(P529&lt;12,0,
IF(P535=12,M543,
IF(P537=12,N543,
IF(AND(P531&gt;0,P531&lt;=12),E554,
IF(AND(P539&gt;0,P539&lt;=12),E559,E536))))),0)</f>
        <v>0</v>
      </c>
      <c r="AB534" s="217">
        <f>IF(P527&lt;=13,
IF(P529&lt;13,0,
IF(P535=13,M543,
IF(P537=13,N543,
IF(AND(P531&gt;0,P531&lt;=13),E554,
IF(AND(P539&gt;0,P539&lt;=13),E559,E536))))),0)</f>
        <v>0</v>
      </c>
      <c r="AC534" s="217">
        <f>IF(P527&lt;=14,
IF(P529&lt;14,0,
IF(P535=14,M543,
IF(P537=14,N543,
IF(AND(P531&gt;0,P531&lt;=14),E554,
IF(AND(P539&gt;0,P539&lt;=14),E559,E536))))),0)</f>
        <v>0</v>
      </c>
      <c r="AD534" s="217">
        <f>IF(P527&lt;=15,
IF(P529&lt;15,0,
IF(P535=15,M543,
IF(P537=15,N543,
IF(AND(P531&gt;0,P531&lt;=15),E554,
IF(AND(P539&gt;0,P539&lt;=15),E559,E536))))),0)</f>
        <v>0</v>
      </c>
      <c r="AE534" s="216">
        <f t="shared" si="216"/>
        <v>0</v>
      </c>
    </row>
    <row r="535" spans="2:31" ht="19.5" customHeight="1" thickBot="1">
      <c r="B535" s="393"/>
      <c r="C535" s="412"/>
      <c r="D535" s="343"/>
      <c r="E535" s="344"/>
      <c r="F535" s="344"/>
      <c r="G535" s="344"/>
      <c r="H535" s="344"/>
      <c r="I535" s="344"/>
      <c r="J535" s="344"/>
      <c r="K535" s="345"/>
      <c r="L535" s="152"/>
      <c r="M535" s="131"/>
      <c r="N535" s="199"/>
      <c r="P535" s="1">
        <f>IF(AND(M535&gt;=4,M535&lt;=12),M535,IF(AND(M535&gt;=1,M535&lt;=3),M535+12,0))</f>
        <v>0</v>
      </c>
      <c r="R535" s="147" t="s">
        <v>337</v>
      </c>
      <c r="S535" s="217">
        <f>SUM(S531:S533)-S534</f>
        <v>0</v>
      </c>
      <c r="T535" s="217">
        <f>SUM(T531:T533)-T534</f>
        <v>0</v>
      </c>
      <c r="U535" s="217">
        <f t="shared" ref="U535" si="217">SUM(U531:U533)-U534</f>
        <v>0</v>
      </c>
      <c r="V535" s="217">
        <f t="shared" ref="V535" si="218">SUM(V531:V533)-V534</f>
        <v>0</v>
      </c>
      <c r="W535" s="217">
        <f t="shared" ref="W535:AD535" si="219">SUM(W531:W533)-W534</f>
        <v>0</v>
      </c>
      <c r="X535" s="217">
        <f t="shared" si="219"/>
        <v>0</v>
      </c>
      <c r="Y535" s="217">
        <f t="shared" si="219"/>
        <v>0</v>
      </c>
      <c r="Z535" s="217">
        <f t="shared" si="219"/>
        <v>0</v>
      </c>
      <c r="AA535" s="217">
        <f t="shared" si="219"/>
        <v>0</v>
      </c>
      <c r="AB535" s="217">
        <f t="shared" si="219"/>
        <v>0</v>
      </c>
      <c r="AC535" s="217">
        <f t="shared" si="219"/>
        <v>0</v>
      </c>
      <c r="AD535" s="217">
        <f t="shared" si="219"/>
        <v>0</v>
      </c>
      <c r="AE535" s="216">
        <f t="shared" si="216"/>
        <v>0</v>
      </c>
    </row>
    <row r="536" spans="2:31" ht="24" customHeight="1" thickBot="1">
      <c r="B536" s="393"/>
      <c r="C536" s="413"/>
      <c r="D536" s="188" t="s">
        <v>33</v>
      </c>
      <c r="E536" s="134"/>
      <c r="F536" s="346" t="s">
        <v>82</v>
      </c>
      <c r="G536" s="346"/>
      <c r="H536" s="346"/>
      <c r="I536" s="346"/>
      <c r="J536" s="346"/>
      <c r="K536" s="347"/>
      <c r="L536" s="152"/>
      <c r="M536" s="157" t="s">
        <v>167</v>
      </c>
      <c r="N536" s="173" t="s">
        <v>167</v>
      </c>
      <c r="P536" s="1" t="s">
        <v>179</v>
      </c>
      <c r="R536" s="147" t="s">
        <v>338</v>
      </c>
      <c r="S536" s="217">
        <f>IF(P525=1,IF(AND(P531&gt;0,P531&lt;=4),IF(S535&gt;=63000,63000,S535),IF(S535&gt;=82000,82000,S535)),IF(S535&gt;=63000,63000,S535))</f>
        <v>0</v>
      </c>
      <c r="T536" s="217">
        <f>IF(P525=1,IF(AND(P531&gt;0,P531&lt;=5),IF(T535&gt;=63000,63000,T535),IF(T535&gt;=82000,82000,T535)),IF(T535&gt;=63000,63000,T535))</f>
        <v>0</v>
      </c>
      <c r="U536" s="217">
        <f>IF(P525=1,IF(AND(P531&gt;0,P531&lt;=6),IF(U535&gt;=63000,63000,U535),IF(U535&gt;=82000,82000,U535)),IF(U535&gt;=63000,63000,U535))</f>
        <v>0</v>
      </c>
      <c r="V536" s="217">
        <f>IF(P525=1,IF(AND(P531&gt;0,P531&lt;=7),IF(V535&gt;=63000,63000,V535),IF(V535&gt;=82000,82000,V535)),IF(V535&gt;=63000,63000,V535))</f>
        <v>0</v>
      </c>
      <c r="W536" s="217">
        <f>IF(P525=1,IF(AND(P531&gt;0,P531&lt;=8),IF(W535&gt;=63000,63000,W535),IF(W535&gt;=82000,82000,W535)),IF(W535&gt;=63000,63000,W535))</f>
        <v>0</v>
      </c>
      <c r="X536" s="217">
        <f>IF(P525=1,IF(AND(P531&gt;0,P531&lt;=9),IF(X535&gt;=63000,63000,X535),IF(X535&gt;=82000,82000,X535)),IF(X535&gt;=63000,63000,X535))</f>
        <v>0</v>
      </c>
      <c r="Y536" s="217">
        <f>IF(P525=1,IF(AND(P531&gt;0,P531&lt;=10),IF(Y535&gt;=63000,63000,Y535),IF(Y535&gt;=82000,82000,Y535)),IF(Y535&gt;=63000,63000,Y535))</f>
        <v>0</v>
      </c>
      <c r="Z536" s="217">
        <f>IF(P525=1,IF(AND(P531&gt;0,P531&lt;=11),IF(Z535&gt;=63000,63000,Z535),IF(Z535&gt;=82000,82000,Z535)),IF(Z535&gt;=63000,63000,Z535))</f>
        <v>0</v>
      </c>
      <c r="AA536" s="217">
        <f>IF(P525=1,IF(AND(P531&gt;0,P531&lt;=12),IF(AA535&gt;=63000,63000,AA535),IF(AA535&gt;=82000,82000,AA535)),IF(AA535&gt;=63000,63000,AA535))</f>
        <v>0</v>
      </c>
      <c r="AB536" s="217">
        <f>IF(P525=1,IF(AND(P531&gt;0,P531&lt;=13),IF(AB535&gt;=63000,63000,AB535),IF(AB535&gt;=82000,82000,AB535)),IF(AB535&gt;=63000,63000,AB535))</f>
        <v>0</v>
      </c>
      <c r="AC536" s="217">
        <f>IF(P525=1,IF(AND(P531&gt;0,P531&lt;=14),IF(AC535&gt;=63000,63000,AC535),IF(AC535&gt;=82000,82000,AC535)),IF(AC535&gt;=63000,63000,AC535))</f>
        <v>0</v>
      </c>
      <c r="AD536" s="217">
        <f>IF(P525=1,IF(AND(P531&gt;0,P531&lt;=15),IF(AD535&gt;=63000,63000,AD535),IF(AD535&gt;=82000,82000,AD535)),IF(AD535&gt;=63000,63000,AD535))</f>
        <v>0</v>
      </c>
      <c r="AE536" s="216"/>
    </row>
    <row r="537" spans="2:31" ht="19.5" customHeight="1">
      <c r="B537" s="393"/>
      <c r="C537" s="175"/>
      <c r="D537" s="176"/>
      <c r="E537" s="207"/>
      <c r="F537" s="177"/>
      <c r="G537" s="177"/>
      <c r="H537" s="177"/>
      <c r="I537" s="177"/>
      <c r="J537" s="177"/>
      <c r="K537" s="177"/>
      <c r="L537" s="152"/>
      <c r="M537" s="133"/>
      <c r="N537" s="200"/>
      <c r="P537" s="1">
        <f>IF(AND(N535&gt;=4,N535&lt;=12),N535,IF(AND(N535&gt;=1,N535&lt;=3),N535+12,0))</f>
        <v>0</v>
      </c>
      <c r="R537" s="147" t="s">
        <v>339</v>
      </c>
      <c r="S537" s="217">
        <f>ROUNDDOWN(S536*3/4,0)</f>
        <v>0</v>
      </c>
      <c r="T537" s="216">
        <f>ROUNDDOWN(T536*3/4,0)</f>
        <v>0</v>
      </c>
      <c r="U537" s="216">
        <f>ROUNDDOWN(U536*3/4,0)</f>
        <v>0</v>
      </c>
      <c r="V537" s="216">
        <f>ROUNDDOWN(V536*3/4,0)</f>
        <v>0</v>
      </c>
      <c r="W537" s="216">
        <f>ROUNDDOWN(W536*3/4,0)</f>
        <v>0</v>
      </c>
      <c r="X537" s="216">
        <f t="shared" ref="X537:AD537" si="220">ROUNDDOWN(X536*3/4,0)</f>
        <v>0</v>
      </c>
      <c r="Y537" s="216">
        <f t="shared" si="220"/>
        <v>0</v>
      </c>
      <c r="Z537" s="216">
        <f t="shared" si="220"/>
        <v>0</v>
      </c>
      <c r="AA537" s="216">
        <f t="shared" si="220"/>
        <v>0</v>
      </c>
      <c r="AB537" s="216">
        <f t="shared" si="220"/>
        <v>0</v>
      </c>
      <c r="AC537" s="216">
        <f t="shared" si="220"/>
        <v>0</v>
      </c>
      <c r="AD537" s="216">
        <f t="shared" si="220"/>
        <v>0</v>
      </c>
      <c r="AE537" s="216">
        <f>ROUNDDOWN(SUM(S537:AD537),-2)</f>
        <v>0</v>
      </c>
    </row>
    <row r="538" spans="2:31" ht="19.5" customHeight="1">
      <c r="B538" s="393"/>
      <c r="C538" s="348" t="s">
        <v>353</v>
      </c>
      <c r="D538" s="348"/>
      <c r="E538" s="348"/>
      <c r="F538" s="348"/>
      <c r="G538" s="348"/>
      <c r="H538" s="348"/>
      <c r="I538" s="348"/>
      <c r="J538" s="348"/>
      <c r="K538" s="349"/>
      <c r="L538" s="152"/>
      <c r="M538" s="157" t="s">
        <v>168</v>
      </c>
      <c r="N538" s="173" t="s">
        <v>168</v>
      </c>
      <c r="P538" s="1" t="s">
        <v>347</v>
      </c>
    </row>
    <row r="539" spans="2:31" ht="19.5" customHeight="1">
      <c r="B539" s="393"/>
      <c r="C539" s="350"/>
      <c r="D539" s="350"/>
      <c r="E539" s="350"/>
      <c r="F539" s="350"/>
      <c r="G539" s="350"/>
      <c r="H539" s="350"/>
      <c r="I539" s="350"/>
      <c r="J539" s="350"/>
      <c r="K539" s="351"/>
      <c r="L539" s="152"/>
      <c r="M539" s="133"/>
      <c r="N539" s="200"/>
      <c r="P539" s="1">
        <f>IF(AND(E556&gt;=4,E556&lt;=12),E556,IF(AND(E556&gt;=1,E556&lt;=3),E556+12,0))</f>
        <v>0</v>
      </c>
    </row>
    <row r="540" spans="2:31" ht="19.5" customHeight="1">
      <c r="B540" s="393"/>
      <c r="C540" s="350"/>
      <c r="D540" s="350"/>
      <c r="E540" s="350"/>
      <c r="F540" s="350"/>
      <c r="G540" s="350"/>
      <c r="H540" s="350"/>
      <c r="I540" s="350"/>
      <c r="J540" s="350"/>
      <c r="K540" s="351"/>
      <c r="L540" s="152"/>
      <c r="M540" s="172" t="s">
        <v>314</v>
      </c>
      <c r="N540" s="201" t="s">
        <v>314</v>
      </c>
      <c r="R540" s="178"/>
    </row>
    <row r="541" spans="2:31" ht="19.5" customHeight="1" thickBot="1">
      <c r="B541" s="393"/>
      <c r="C541" s="350"/>
      <c r="D541" s="350"/>
      <c r="E541" s="350"/>
      <c r="F541" s="350"/>
      <c r="G541" s="350"/>
      <c r="H541" s="350"/>
      <c r="I541" s="350"/>
      <c r="J541" s="350"/>
      <c r="K541" s="351"/>
      <c r="L541" s="152"/>
      <c r="M541" s="133"/>
      <c r="N541" s="200"/>
    </row>
    <row r="542" spans="2:31" ht="18" customHeight="1" thickBot="1">
      <c r="B542" s="393"/>
      <c r="C542" s="352" t="s">
        <v>318</v>
      </c>
      <c r="D542" s="355" t="s">
        <v>327</v>
      </c>
      <c r="E542" s="356"/>
      <c r="F542" s="356"/>
      <c r="G542" s="356"/>
      <c r="H542" s="356"/>
      <c r="I542" s="356"/>
      <c r="J542" s="356"/>
      <c r="K542" s="357"/>
      <c r="L542" s="152"/>
      <c r="M542" s="157" t="s">
        <v>169</v>
      </c>
      <c r="N542" s="173" t="s">
        <v>169</v>
      </c>
    </row>
    <row r="543" spans="2:31" ht="15" customHeight="1" thickBot="1">
      <c r="B543" s="393"/>
      <c r="C543" s="353"/>
      <c r="D543" s="196" t="s">
        <v>324</v>
      </c>
      <c r="E543" s="182"/>
      <c r="F543" s="358" t="s">
        <v>82</v>
      </c>
      <c r="G543" s="358"/>
      <c r="H543" s="359">
        <f>IF(E543="",0,IF(E545="",ROUNDDOWN(E543/24,0),ROUNDDOWN(E543/E545,0)))</f>
        <v>0</v>
      </c>
      <c r="I543" s="360"/>
      <c r="J543" s="360"/>
      <c r="K543" s="361"/>
      <c r="L543" s="152"/>
      <c r="M543" s="135"/>
      <c r="N543" s="202"/>
    </row>
    <row r="544" spans="2:31" ht="15" customHeight="1" thickBot="1">
      <c r="B544" s="393"/>
      <c r="C544" s="353"/>
      <c r="D544" s="214" t="s">
        <v>346</v>
      </c>
      <c r="E544" s="130"/>
      <c r="F544" s="368" t="s">
        <v>9</v>
      </c>
      <c r="G544" s="368"/>
      <c r="H544" s="362"/>
      <c r="I544" s="363"/>
      <c r="J544" s="363"/>
      <c r="K544" s="364"/>
      <c r="L544" s="152"/>
      <c r="M544" s="180"/>
      <c r="N544" s="205"/>
    </row>
    <row r="545" spans="2:14" ht="15" customHeight="1" thickBot="1">
      <c r="B545" s="393"/>
      <c r="C545" s="353"/>
      <c r="D545" s="195" t="s">
        <v>171</v>
      </c>
      <c r="E545" s="129">
        <v>24</v>
      </c>
      <c r="F545" s="221" t="s">
        <v>172</v>
      </c>
      <c r="G545" s="221"/>
      <c r="H545" s="365"/>
      <c r="I545" s="366"/>
      <c r="J545" s="366"/>
      <c r="K545" s="367"/>
      <c r="L545" s="152"/>
      <c r="M545" s="369" t="s">
        <v>349</v>
      </c>
      <c r="N545" s="370"/>
    </row>
    <row r="546" spans="2:14" ht="18" customHeight="1" thickBot="1">
      <c r="B546" s="393"/>
      <c r="C546" s="353"/>
      <c r="D546" s="355" t="s">
        <v>405</v>
      </c>
      <c r="E546" s="356"/>
      <c r="F546" s="356"/>
      <c r="G546" s="356"/>
      <c r="H546" s="356"/>
      <c r="I546" s="356"/>
      <c r="J546" s="356"/>
      <c r="K546" s="357"/>
      <c r="L546" s="152"/>
      <c r="M546" s="371"/>
      <c r="N546" s="372"/>
    </row>
    <row r="547" spans="2:14" ht="15" customHeight="1">
      <c r="B547" s="393"/>
      <c r="C547" s="353"/>
      <c r="D547" s="139" t="s">
        <v>319</v>
      </c>
      <c r="E547" s="143" t="s">
        <v>159</v>
      </c>
      <c r="F547" s="339"/>
      <c r="G547" s="192" t="s">
        <v>8</v>
      </c>
      <c r="H547" s="191"/>
      <c r="I547" s="192" t="s">
        <v>9</v>
      </c>
      <c r="J547" s="191"/>
      <c r="K547" s="193" t="s">
        <v>102</v>
      </c>
      <c r="L547" s="152"/>
      <c r="M547" s="373"/>
      <c r="N547" s="374"/>
    </row>
    <row r="548" spans="2:14" ht="15" customHeight="1">
      <c r="B548" s="393"/>
      <c r="C548" s="353"/>
      <c r="D548" s="142" t="s">
        <v>161</v>
      </c>
      <c r="E548" s="379"/>
      <c r="F548" s="379"/>
      <c r="G548" s="379"/>
      <c r="H548" s="379"/>
      <c r="I548" s="379"/>
      <c r="J548" s="379"/>
      <c r="K548" s="380"/>
      <c r="L548" s="152"/>
      <c r="M548" s="375"/>
      <c r="N548" s="376"/>
    </row>
    <row r="549" spans="2:14" ht="15" customHeight="1">
      <c r="B549" s="393"/>
      <c r="C549" s="353"/>
      <c r="D549" s="189" t="s">
        <v>309</v>
      </c>
      <c r="E549" s="381"/>
      <c r="F549" s="381"/>
      <c r="G549" s="381"/>
      <c r="H549" s="381"/>
      <c r="I549" s="381"/>
      <c r="J549" s="381"/>
      <c r="K549" s="382"/>
      <c r="L549" s="152"/>
      <c r="M549" s="375"/>
      <c r="N549" s="376"/>
    </row>
    <row r="550" spans="2:14" ht="15" customHeight="1">
      <c r="B550" s="393"/>
      <c r="C550" s="353"/>
      <c r="D550" s="140" t="s">
        <v>156</v>
      </c>
      <c r="E550" s="137"/>
      <c r="F550" s="368" t="s">
        <v>82</v>
      </c>
      <c r="G550" s="368"/>
      <c r="H550" s="368"/>
      <c r="I550" s="368"/>
      <c r="J550" s="368"/>
      <c r="K550" s="383"/>
      <c r="L550" s="152"/>
      <c r="M550" s="375"/>
      <c r="N550" s="376"/>
    </row>
    <row r="551" spans="2:14" ht="15" customHeight="1" thickBot="1">
      <c r="B551" s="393"/>
      <c r="C551" s="353"/>
      <c r="D551" s="140" t="s">
        <v>157</v>
      </c>
      <c r="E551" s="137"/>
      <c r="F551" s="368" t="s">
        <v>82</v>
      </c>
      <c r="G551" s="368"/>
      <c r="H551" s="368"/>
      <c r="I551" s="368"/>
      <c r="J551" s="368"/>
      <c r="K551" s="383"/>
      <c r="L551" s="152"/>
      <c r="M551" s="377"/>
      <c r="N551" s="378"/>
    </row>
    <row r="552" spans="2:14" ht="15" customHeight="1">
      <c r="B552" s="393"/>
      <c r="C552" s="353"/>
      <c r="D552" s="140" t="s">
        <v>158</v>
      </c>
      <c r="E552" s="182"/>
      <c r="F552" s="368" t="s">
        <v>82</v>
      </c>
      <c r="G552" s="368"/>
      <c r="H552" s="384">
        <f>IF(E552="",0,IF(E553="",ROUNDDOWN(E552/24,0),ROUNDDOWN(E552/E553,0)))</f>
        <v>0</v>
      </c>
      <c r="I552" s="384"/>
      <c r="J552" s="384"/>
      <c r="K552" s="385"/>
      <c r="L552" s="152"/>
      <c r="M552" s="208"/>
      <c r="N552" s="209"/>
    </row>
    <row r="553" spans="2:14" ht="15" customHeight="1">
      <c r="B553" s="393"/>
      <c r="C553" s="353"/>
      <c r="D553" s="140" t="s">
        <v>171</v>
      </c>
      <c r="E553" s="130">
        <v>24</v>
      </c>
      <c r="F553" s="368" t="s">
        <v>172</v>
      </c>
      <c r="G553" s="368"/>
      <c r="H553" s="384"/>
      <c r="I553" s="384"/>
      <c r="J553" s="384"/>
      <c r="K553" s="385"/>
      <c r="L553" s="152"/>
      <c r="M553" s="179"/>
      <c r="N553" s="206"/>
    </row>
    <row r="554" spans="2:14" ht="15" customHeight="1" thickBot="1">
      <c r="B554" s="393"/>
      <c r="C554" s="353"/>
      <c r="D554" s="190" t="s">
        <v>33</v>
      </c>
      <c r="E554" s="138"/>
      <c r="F554" s="386" t="s">
        <v>82</v>
      </c>
      <c r="G554" s="386"/>
      <c r="H554" s="386"/>
      <c r="I554" s="386"/>
      <c r="J554" s="386"/>
      <c r="K554" s="387"/>
      <c r="L554" s="152"/>
      <c r="M554" s="179"/>
      <c r="N554" s="206"/>
    </row>
    <row r="555" spans="2:14" ht="54" customHeight="1" thickBot="1">
      <c r="B555" s="393"/>
      <c r="C555" s="353"/>
      <c r="D555" s="388" t="s">
        <v>406</v>
      </c>
      <c r="E555" s="356"/>
      <c r="F555" s="356"/>
      <c r="G555" s="356"/>
      <c r="H555" s="356"/>
      <c r="I555" s="356"/>
      <c r="J555" s="356"/>
      <c r="K555" s="357"/>
      <c r="L555" s="152"/>
      <c r="M555" s="210"/>
      <c r="N555" s="211"/>
    </row>
    <row r="556" spans="2:14" ht="15" customHeight="1">
      <c r="B556" s="393"/>
      <c r="C556" s="353"/>
      <c r="D556" s="194" t="s">
        <v>320</v>
      </c>
      <c r="E556" s="191"/>
      <c r="F556" s="358" t="s">
        <v>325</v>
      </c>
      <c r="G556" s="358"/>
      <c r="H556" s="358"/>
      <c r="I556" s="358"/>
      <c r="J556" s="358"/>
      <c r="K556" s="389"/>
      <c r="L556" s="152"/>
      <c r="M556" s="210"/>
      <c r="N556" s="211"/>
    </row>
    <row r="557" spans="2:14" ht="15" customHeight="1">
      <c r="B557" s="393"/>
      <c r="C557" s="353"/>
      <c r="D557" s="140" t="s">
        <v>321</v>
      </c>
      <c r="E557" s="137"/>
      <c r="F557" s="368" t="s">
        <v>82</v>
      </c>
      <c r="G557" s="368"/>
      <c r="H557" s="368"/>
      <c r="I557" s="368"/>
      <c r="J557" s="368"/>
      <c r="K557" s="383"/>
      <c r="L557" s="152"/>
      <c r="M557" s="210"/>
      <c r="N557" s="211"/>
    </row>
    <row r="558" spans="2:14" ht="15" customHeight="1">
      <c r="B558" s="393"/>
      <c r="C558" s="353"/>
      <c r="D558" s="140" t="s">
        <v>322</v>
      </c>
      <c r="E558" s="137"/>
      <c r="F558" s="368" t="s">
        <v>82</v>
      </c>
      <c r="G558" s="368"/>
      <c r="H558" s="368"/>
      <c r="I558" s="368"/>
      <c r="J558" s="368"/>
      <c r="K558" s="383"/>
      <c r="L558" s="152"/>
      <c r="M558" s="210"/>
      <c r="N558" s="211"/>
    </row>
    <row r="559" spans="2:14" ht="15" customHeight="1" thickBot="1">
      <c r="B559" s="394"/>
      <c r="C559" s="354"/>
      <c r="D559" s="190" t="s">
        <v>323</v>
      </c>
      <c r="E559" s="138"/>
      <c r="F559" s="386" t="s">
        <v>82</v>
      </c>
      <c r="G559" s="386"/>
      <c r="H559" s="386"/>
      <c r="I559" s="386"/>
      <c r="J559" s="386"/>
      <c r="K559" s="387"/>
      <c r="L559" s="160"/>
      <c r="M559" s="212"/>
      <c r="N559" s="213"/>
    </row>
    <row r="560" spans="2:14" ht="20.25" customHeight="1" thickBot="1">
      <c r="C560" s="222"/>
      <c r="D560" s="222"/>
      <c r="E560" s="222"/>
      <c r="F560" s="222"/>
      <c r="G560" s="222"/>
      <c r="H560" s="222"/>
      <c r="I560" s="222"/>
      <c r="J560" s="222"/>
      <c r="K560" s="222"/>
      <c r="L560" s="222"/>
      <c r="M560" s="222"/>
      <c r="N560" s="222"/>
    </row>
    <row r="561" spans="2:31" ht="21.75" customHeight="1" thickBot="1">
      <c r="B561" s="390" t="s">
        <v>438</v>
      </c>
      <c r="C561" s="391"/>
      <c r="D561" s="391"/>
      <c r="E561" s="391"/>
      <c r="F561" s="391"/>
      <c r="G561" s="391"/>
      <c r="H561" s="391"/>
      <c r="I561" s="391"/>
      <c r="J561" s="391"/>
      <c r="K561" s="391"/>
      <c r="L561" s="391"/>
      <c r="M561" s="391"/>
      <c r="N561" s="392"/>
      <c r="R561" s="218" t="s">
        <v>328</v>
      </c>
      <c r="S561" s="219" t="str">
        <f>IF($E562="","",$E562)</f>
        <v/>
      </c>
      <c r="T561" s="219"/>
    </row>
    <row r="562" spans="2:31" ht="20.25" thickBot="1">
      <c r="B562" s="393" t="s">
        <v>439</v>
      </c>
      <c r="C562" s="395" t="s">
        <v>152</v>
      </c>
      <c r="D562" s="396"/>
      <c r="E562" s="397"/>
      <c r="F562" s="397"/>
      <c r="G562" s="397"/>
      <c r="H562" s="397"/>
      <c r="I562" s="397"/>
      <c r="J562" s="397"/>
      <c r="K562" s="398"/>
      <c r="L562" s="152"/>
      <c r="M562" s="399" t="s">
        <v>404</v>
      </c>
      <c r="N562" s="400"/>
      <c r="R562" s="219" t="s">
        <v>342</v>
      </c>
      <c r="S562" s="219" t="str">
        <f>IF($E567="","",$E567&amp;"　　"&amp;$E568)</f>
        <v/>
      </c>
      <c r="T562" s="219"/>
    </row>
    <row r="563" spans="2:31" ht="18" customHeight="1">
      <c r="B563" s="393"/>
      <c r="C563" s="401" t="s">
        <v>154</v>
      </c>
      <c r="D563" s="402"/>
      <c r="E563" s="136"/>
      <c r="F563" s="130"/>
      <c r="G563" s="158" t="s">
        <v>8</v>
      </c>
      <c r="H563" s="130"/>
      <c r="I563" s="158" t="s">
        <v>9</v>
      </c>
      <c r="J563" s="130"/>
      <c r="K563" s="159" t="s">
        <v>102</v>
      </c>
      <c r="L563" s="152"/>
      <c r="M563" s="403" t="s">
        <v>445</v>
      </c>
      <c r="N563" s="404"/>
      <c r="P563" s="1" t="s">
        <v>173</v>
      </c>
      <c r="R563" s="219" t="s">
        <v>343</v>
      </c>
      <c r="S563" s="219" t="str">
        <f>IF($E587="","",$E587&amp;"　　"&amp;$E588)</f>
        <v/>
      </c>
      <c r="T563" s="219"/>
    </row>
    <row r="564" spans="2:31" ht="18" customHeight="1">
      <c r="B564" s="393"/>
      <c r="C564" s="401" t="s">
        <v>155</v>
      </c>
      <c r="D564" s="402"/>
      <c r="E564" s="136"/>
      <c r="F564" s="130"/>
      <c r="G564" s="158" t="s">
        <v>8</v>
      </c>
      <c r="H564" s="130"/>
      <c r="I564" s="158" t="s">
        <v>9</v>
      </c>
      <c r="J564" s="130"/>
      <c r="K564" s="159" t="s">
        <v>102</v>
      </c>
      <c r="L564" s="152"/>
      <c r="M564" s="405"/>
      <c r="N564" s="406"/>
      <c r="P564" s="1">
        <f>IF(M564="○",IF(M566="○",IF(M568="○",1,0),0),0)</f>
        <v>0</v>
      </c>
      <c r="R564" s="219" t="s">
        <v>329</v>
      </c>
      <c r="S564" s="219" t="str">
        <f>IF($E563="","",$E563&amp;$F563&amp;"年"&amp;$H563&amp;"月"&amp;$J563&amp;"日")</f>
        <v/>
      </c>
      <c r="T564" s="219"/>
    </row>
    <row r="565" spans="2:31" ht="18" customHeight="1" thickBot="1">
      <c r="B565" s="393"/>
      <c r="C565" s="407" t="s">
        <v>164</v>
      </c>
      <c r="D565" s="408"/>
      <c r="E565" s="128"/>
      <c r="F565" s="129"/>
      <c r="G565" s="153" t="s">
        <v>8</v>
      </c>
      <c r="H565" s="129"/>
      <c r="I565" s="153" t="s">
        <v>160</v>
      </c>
      <c r="J565" s="129"/>
      <c r="K565" s="154" t="s">
        <v>10</v>
      </c>
      <c r="L565" s="152"/>
      <c r="M565" s="409" t="s">
        <v>311</v>
      </c>
      <c r="N565" s="410"/>
      <c r="P565" s="1" t="s">
        <v>176</v>
      </c>
      <c r="R565" s="219" t="s">
        <v>330</v>
      </c>
      <c r="S565" s="219" t="str">
        <f>IF($E564="","",IF($E564="年度当初","令和5年4月1日",$E564&amp;$F564&amp;"年"&amp;$H564&amp;"月"&amp;$J564&amp;"日"))</f>
        <v/>
      </c>
      <c r="T565" s="219"/>
    </row>
    <row r="566" spans="2:31" ht="15" thickBot="1">
      <c r="B566" s="393"/>
      <c r="C566" s="170"/>
      <c r="D566" s="152"/>
      <c r="E566" s="155"/>
      <c r="F566" s="155"/>
      <c r="G566" s="155"/>
      <c r="H566" s="155"/>
      <c r="I566" s="155"/>
      <c r="J566" s="155"/>
      <c r="K566" s="155"/>
      <c r="L566" s="152"/>
      <c r="M566" s="405"/>
      <c r="N566" s="406"/>
      <c r="P566" s="1">
        <f>IF(E564="年度当初",4,IF(AND(H564&gt;=4,H564&lt;=12),H564,IF(AND(H564&gt;=1,H564&lt;=3),H564+12,0)))</f>
        <v>0</v>
      </c>
      <c r="R566" s="219" t="s">
        <v>331</v>
      </c>
      <c r="S566" s="219" t="str">
        <f>IF(E565="","",IF(E565="年度末","令和6年3月31日",E565&amp;F565&amp;"年"&amp;H565&amp;"月"&amp;J565&amp;"日"))</f>
        <v/>
      </c>
      <c r="T566" s="219"/>
    </row>
    <row r="567" spans="2:31" ht="19.5" customHeight="1">
      <c r="B567" s="393"/>
      <c r="C567" s="411" t="s">
        <v>313</v>
      </c>
      <c r="D567" s="184" t="s">
        <v>153</v>
      </c>
      <c r="E567" s="414"/>
      <c r="F567" s="414"/>
      <c r="G567" s="414"/>
      <c r="H567" s="414"/>
      <c r="I567" s="414"/>
      <c r="J567" s="414"/>
      <c r="K567" s="415"/>
      <c r="L567" s="152"/>
      <c r="M567" s="409" t="s">
        <v>312</v>
      </c>
      <c r="N567" s="410"/>
      <c r="P567" s="1" t="s">
        <v>177</v>
      </c>
      <c r="R567" s="219" t="s">
        <v>332</v>
      </c>
      <c r="S567" s="219" t="str">
        <f>IF($M586="","",M586)</f>
        <v/>
      </c>
      <c r="T567" s="219"/>
    </row>
    <row r="568" spans="2:31" ht="19.5" thickBot="1">
      <c r="B568" s="393"/>
      <c r="C568" s="412"/>
      <c r="D568" s="185" t="s">
        <v>308</v>
      </c>
      <c r="E568" s="416"/>
      <c r="F568" s="416"/>
      <c r="G568" s="416"/>
      <c r="H568" s="416"/>
      <c r="I568" s="416"/>
      <c r="J568" s="416"/>
      <c r="K568" s="417"/>
      <c r="L568" s="152"/>
      <c r="M568" s="418"/>
      <c r="N568" s="419"/>
      <c r="P568" s="1">
        <f>IF(E565="年度末",15,IF(AND(H565&gt;=4,H565&lt;=12),H565,IF(AND(H565&gt;=1,H565&lt;=3),H565+12,0)))</f>
        <v>0</v>
      </c>
      <c r="R568" s="219" t="s">
        <v>344</v>
      </c>
      <c r="S568" s="220" t="str">
        <f>"補助基準額上限："&amp;N569&amp;"円"</f>
        <v>補助基準額上限：63000円</v>
      </c>
      <c r="T568" s="219"/>
      <c r="V568" s="1" t="s">
        <v>319</v>
      </c>
      <c r="W568" s="1" t="str">
        <f>IF(P570=0,"","転居日："&amp;E586&amp;F586&amp;"年"&amp;H586&amp;"月"&amp;J586&amp;"日")</f>
        <v/>
      </c>
    </row>
    <row r="569" spans="2:31" ht="19.5">
      <c r="B569" s="393"/>
      <c r="C569" s="412"/>
      <c r="D569" s="186" t="s">
        <v>156</v>
      </c>
      <c r="E569" s="182"/>
      <c r="F569" s="358" t="s">
        <v>82</v>
      </c>
      <c r="G569" s="358"/>
      <c r="H569" s="358"/>
      <c r="I569" s="358"/>
      <c r="J569" s="358"/>
      <c r="K569" s="389"/>
      <c r="L569" s="152"/>
      <c r="M569" s="420" t="s">
        <v>296</v>
      </c>
      <c r="N569" s="422">
        <f>IF(P564=1,82000,63000)</f>
        <v>63000</v>
      </c>
      <c r="P569" s="1" t="s">
        <v>348</v>
      </c>
      <c r="R569" s="215"/>
      <c r="S569" s="215" t="s">
        <v>340</v>
      </c>
      <c r="T569" s="215" t="s">
        <v>17</v>
      </c>
      <c r="U569" s="215" t="s">
        <v>18</v>
      </c>
      <c r="V569" s="215" t="s">
        <v>19</v>
      </c>
      <c r="W569" s="215" t="s">
        <v>20</v>
      </c>
      <c r="X569" s="215" t="s">
        <v>21</v>
      </c>
      <c r="Y569" s="215" t="s">
        <v>22</v>
      </c>
      <c r="Z569" s="215" t="s">
        <v>23</v>
      </c>
      <c r="AA569" s="215" t="s">
        <v>24</v>
      </c>
      <c r="AB569" s="215" t="s">
        <v>25</v>
      </c>
      <c r="AC569" s="215" t="s">
        <v>26</v>
      </c>
      <c r="AD569" s="215" t="s">
        <v>27</v>
      </c>
      <c r="AE569" s="215" t="s">
        <v>341</v>
      </c>
    </row>
    <row r="570" spans="2:31" ht="20.25" thickBot="1">
      <c r="B570" s="393"/>
      <c r="C570" s="412"/>
      <c r="D570" s="187" t="s">
        <v>157</v>
      </c>
      <c r="E570" s="183"/>
      <c r="F570" s="424" t="s">
        <v>82</v>
      </c>
      <c r="G570" s="424"/>
      <c r="H570" s="424"/>
      <c r="I570" s="424"/>
      <c r="J570" s="424"/>
      <c r="K570" s="425"/>
      <c r="L570" s="152"/>
      <c r="M570" s="421"/>
      <c r="N570" s="423"/>
      <c r="P570" s="1">
        <f>IF(AND(H586&gt;=4,H586&lt;=12),H586,IF(AND(H586&gt;=1,H586&lt;=3),H586+12,0))</f>
        <v>0</v>
      </c>
      <c r="R570" s="215" t="s">
        <v>335</v>
      </c>
      <c r="S570" s="217">
        <f>IF(P566=4,IF(P574=4,M576,IF(P576=4,N576,IF(P570=4,E589,E569))),0)</f>
        <v>0</v>
      </c>
      <c r="T570" s="217">
        <f>IF(P566&lt;=5,
IF(P568&lt;5,0,
IF(P574=5,M576,
IF(P576=5,N576,
IF(AND(P570&gt;0,P570&lt;=5),E589,
IF(AND(P578&gt;0,P578&lt;=5),E596,E569))))),0)</f>
        <v>0</v>
      </c>
      <c r="U570" s="217">
        <f>IF(P566&lt;=6,
IF(P568&lt;6,0,
IF(P574=6,M576,
IF(P576=6,N576,
IF(AND(P570&gt;0,P570&lt;=6),E589,
IF(AND(P578&gt;0,P578&lt;=6),E596,E569))))),0)</f>
        <v>0</v>
      </c>
      <c r="V570" s="217">
        <f>IF(P566&lt;=7,
IF(P568&lt;7,0,
IF(P574=7,M576,
IF(P576=7,N576,
IF(AND(P570&gt;0,P570&lt;=7),E589,
IF(AND(P578&gt;0,P578&lt;=7),E596,E569))))),0)</f>
        <v>0</v>
      </c>
      <c r="W570" s="217">
        <f>IF(P566&lt;=8,
IF(P568&lt;8,0,
IF(P574=8,M576,
IF(P576=8,N576,
IF(AND(P570&gt;0,P570&lt;=8),E589,
IF(AND(P578&gt;0,P578&lt;=8),E596,E569))))),0)</f>
        <v>0</v>
      </c>
      <c r="X570" s="217">
        <f>IF(P566&lt;=9,
IF(P568&lt;9,0,
IF(P574=9,M576,
IF(P576=9,N576,
IF(AND(P570&gt;0,P570&lt;=9),E589,
IF(AND(P578&gt;0,P578&lt;=9),E596,E569))))),0)</f>
        <v>0</v>
      </c>
      <c r="Y570" s="217">
        <f>IF(P566&lt;=10,
IF(P568&lt;10,0,
IF(P574=10,M576,
IF(P576=10,N576,
IF(AND(P570&gt;0,P570&lt;=10),E589,
IF(AND(P578&gt;0,P578&lt;=10),E596,E569))))),0)</f>
        <v>0</v>
      </c>
      <c r="Z570" s="217">
        <f>IF(P566&lt;=11,
IF(P568&lt;11,0,
IF(P574=11,M576,
IF(P576=11,N576,
IF(AND(P570&gt;0,P570&lt;=11),E589,
IF(AND(P578&gt;0,P578&lt;=11),E596,E569))))),0)</f>
        <v>0</v>
      </c>
      <c r="AA570" s="217">
        <f>IF(P566&lt;=12,
IF(P568&lt;12,0,
IF(P574=12,M576,
IF(P576=12,N576,
IF(AND(P570&gt;0,P570&lt;=12),E589,
IF(AND(P578&gt;0,P578&lt;=12),E596,E569))))),0)</f>
        <v>0</v>
      </c>
      <c r="AB570" s="217">
        <f>IF(P566&lt;=13,
IF(P568&lt;13,0,
IF(P574=13,M576,
IF(P576=13,N576,
IF(AND(P570&gt;0,P570&lt;=13),E589,
IF(AND(P578&gt;0,P578&lt;=13),E596,E569))))),0)</f>
        <v>0</v>
      </c>
      <c r="AC570" s="217">
        <f>IF(P566&lt;=14,
IF(P568&lt;14,0,
IF(P574=14,M576,
IF(P576=14,N576,
IF(AND(P570&gt;0,P570&lt;=14),E589,
IF(AND(P578&gt;0,P578&lt;=14),E596,E569))))),0)</f>
        <v>0</v>
      </c>
      <c r="AD570" s="217">
        <f>IF(P566&lt;=15,
IF(P568&lt;15,0,
IF(P574=15,M576,
IF(P576=15,N576,
IF(AND(P570&gt;0,P570&lt;=15),E589,
IF(AND(P578&gt;0,P578&lt;=15),E596,E569))))),0)</f>
        <v>0</v>
      </c>
      <c r="AE570" s="216">
        <f>SUM(S570:AD570)</f>
        <v>0</v>
      </c>
    </row>
    <row r="571" spans="2:31" ht="23.25" customHeight="1" thickBot="1">
      <c r="B571" s="393"/>
      <c r="C571" s="412"/>
      <c r="D571" s="174" t="s">
        <v>326</v>
      </c>
      <c r="E571" s="132"/>
      <c r="F571" s="426" t="s">
        <v>82</v>
      </c>
      <c r="G571" s="426"/>
      <c r="H571" s="427">
        <f>IF(E571="",0,IF(E572="",ROUNDDOWN(E571/24,0),ROUNDDOWN(E571/E572,0)))</f>
        <v>0</v>
      </c>
      <c r="I571" s="427"/>
      <c r="J571" s="427"/>
      <c r="K571" s="428"/>
      <c r="L571" s="152"/>
      <c r="M571" s="181"/>
      <c r="N571" s="204"/>
      <c r="P571" s="1" t="s">
        <v>170</v>
      </c>
      <c r="R571" s="215" t="s">
        <v>333</v>
      </c>
      <c r="S571" s="217">
        <f>IF(P566=4,IF(P574=4,$M578,IF(P576=4,$N578,IF(P570=4,$E590,$E570))),0)</f>
        <v>0</v>
      </c>
      <c r="T571" s="217">
        <f>IF(P566&lt;=5,
IF(P568&lt;5,0,
IF(P574=5,M578,
IF(P576=5,N578,
IF(AND(P570&gt;0,P570&lt;=5),E590,
IF(AND(P578&gt;0,P578&lt;=5),E597,E570))))),0)</f>
        <v>0</v>
      </c>
      <c r="U571" s="217">
        <f>IF(P566&lt;=6,
IF(P568&lt;6,0,
IF(P574=6,M578,
IF(P576=6,N578,
IF(AND(P570&gt;0,P570&lt;=6),E590,
IF(AND(P578&gt;0,P578&lt;=6),E597,E570))))),0)</f>
        <v>0</v>
      </c>
      <c r="V571" s="217">
        <f>IF(P566&lt;=7,
IF(P568&lt;7,0,
IF(P574=7,M578,
IF(P576=7,N578,
IF(AND(P570&gt;0,P570&lt;=7),E590,
IF(AND(P578&gt;0,P578&lt;=7),E597,E570))))),0)</f>
        <v>0</v>
      </c>
      <c r="W571" s="217">
        <f>IF(P566&lt;=8,
IF(P568&lt;8,0,
IF(P574=8,M578,
IF(P576=8,N578,
IF(AND(P570&gt;0,P570&lt;=8),E590,
IF(AND(P578&gt;0,P578&lt;=8),E597,E570))))),0)</f>
        <v>0</v>
      </c>
      <c r="X571" s="217">
        <f>IF(P566&lt;=9,
IF(P568&lt;9,0,
IF(P574=9,M578,
IF(P576=9,N578,
IF(AND(P570&gt;0,P570&lt;=9),E590,
IF(AND(P578&gt;0,P578&lt;=9),E597,E570))))),0)</f>
        <v>0</v>
      </c>
      <c r="Y571" s="217">
        <f>IF(P566&lt;=10,
IF(P568&lt;10,0,
IF(P574=10,M578,
IF(P576=10,N578,
IF(AND(P570&gt;0,P570&lt;=10),E590,
IF(AND(P578&gt;0,P578&lt;=10),E597,E570))))),0)</f>
        <v>0</v>
      </c>
      <c r="Z571" s="217">
        <f>IF(P566&lt;=11,
IF(P568&lt;11,0,
IF(P574=11,M578,
IF(P576=11,N578,
IF(AND(P570&gt;0,P570&lt;=11),E590,
IF(AND(P578&gt;0,P578&lt;=11),E597,E570))))),0)</f>
        <v>0</v>
      </c>
      <c r="AA571" s="217">
        <f>IF(P566&lt;=12,
IF(P568&lt;12,0,
IF(P574=12,M578,
IF(P576=12,N578,
IF(AND(P570&gt;0,P570&lt;=12),E590,
IF(AND(P578&gt;0,P578&lt;=12),E597,E570))))),0)</f>
        <v>0</v>
      </c>
      <c r="AB571" s="217">
        <f>IF(P566&lt;=13,
IF(P568&lt;13,0,
IF(P574=13,M578,
IF(P576=13,N578,
IF(AND(P570&gt;0,P570&lt;=13),E590,
IF(AND(P578&gt;0,P578&lt;=13),E597,E570))))),0)</f>
        <v>0</v>
      </c>
      <c r="AC571" s="217">
        <f>IF(P566&lt;=14,
IF(P568&lt;14,0,
IF(P574=14,M578,
IF(P576=14,N578,
IF(AND(P570&gt;0,P570&lt;=14),E590,
IF(AND(P578&gt;0,P578&lt;=14),E597,E570))))),0)</f>
        <v>0</v>
      </c>
      <c r="AD571" s="217">
        <f>IF(P566&lt;=15,
IF(P568&lt;15,0,
IF(P574=15,M578,
IF(P576=15,N578,
IF(AND(P570&gt;0,P570&lt;=15),E590,
IF(AND(P578&gt;0,P578&lt;=15),E597,E570))))),0)</f>
        <v>0</v>
      </c>
      <c r="AE571" s="216">
        <f>SUM(S571:AD571)</f>
        <v>0</v>
      </c>
    </row>
    <row r="572" spans="2:31" ht="24" customHeight="1" thickBot="1">
      <c r="B572" s="393"/>
      <c r="C572" s="412"/>
      <c r="D572" s="171" t="s">
        <v>171</v>
      </c>
      <c r="E572" s="130">
        <v>24</v>
      </c>
      <c r="F572" s="368" t="s">
        <v>172</v>
      </c>
      <c r="G572" s="368"/>
      <c r="H572" s="384"/>
      <c r="I572" s="384"/>
      <c r="J572" s="384"/>
      <c r="K572" s="385"/>
      <c r="L572" s="152"/>
      <c r="M572" s="203" t="s">
        <v>315</v>
      </c>
      <c r="N572" s="197" t="s">
        <v>316</v>
      </c>
      <c r="P572" s="1">
        <f>IF(AND(E583&gt;=4,E583&lt;=12),E583,IF(AND(E583&gt;=1,E583&lt;=3),E583+12,0))</f>
        <v>0</v>
      </c>
      <c r="R572" s="215" t="s">
        <v>334</v>
      </c>
      <c r="S572" s="217">
        <f>IF(P566=4,IF(P574=4,M580,IF(P576=4,N580,IF(P570=4,H591,IF(P572=4,H582,H571)))),0)</f>
        <v>0</v>
      </c>
      <c r="T572" s="217">
        <f>IF(P566&lt;=5,
IF(P568&lt;5,0,
IF(P574=5,M580,
IF(P576=5,N580,
IF(AND(P570&gt;0,P570&lt;=5),H591,
IF(AND(P572&gt;0,P572&lt;=5),H582,H571))))),0)</f>
        <v>0</v>
      </c>
      <c r="U572" s="217">
        <f>IF(P566&lt;=6,
IF(P568&lt;6,0,
IF(P574=6,M580,
IF(P576=6,N580,
IF(AND(P570&gt;0,P570&lt;=6),H591,
IF(AND(P572&gt;0,P572&lt;=6),H582,H571))))),0)</f>
        <v>0</v>
      </c>
      <c r="V572" s="217">
        <f>IF(P566&lt;=7,
IF(P568&lt;7,0,
IF(P574=7,M580,
IF(P576=7,N580,
IF(AND(P570&gt;0,P570&lt;=7),H591,
IF(AND(P572&gt;0,P572&lt;=7),H582,H571))))),0)</f>
        <v>0</v>
      </c>
      <c r="W572" s="217">
        <f>IF(P566&lt;=8,
IF(P568&lt;8,0,
IF(P574=8,M580,
IF(P576=8,N580,
IF(AND(P570&gt;0,P570&lt;=8),H591,
IF(AND(P572&gt;0,P572&lt;=8),H582,H571))))),0)</f>
        <v>0</v>
      </c>
      <c r="X572" s="217">
        <f>IF(P566&lt;=9,
IF(P568&lt;9,0,
IF(P574=9,M580,
IF(P576=9,N580,
IF(AND(P570&gt;0,P570&lt;=9),H591,
IF(AND(P572&gt;0,P572&lt;=9),H582,H571))))),0)</f>
        <v>0</v>
      </c>
      <c r="Y572" s="217">
        <f>IF(P566&lt;=10,
IF(P568&lt;10,0,
IF(P574=10,M580,
IF(P576=10,N580,
IF(AND(P570&gt;0,P570&lt;=10),H591,
IF(AND(P572&gt;0,P572&lt;=10),H582,H571))))),0)</f>
        <v>0</v>
      </c>
      <c r="Z572" s="217">
        <f>IF(P566&lt;=11,
IF(P568&lt;11,0,
IF(P574=11,M580,
IF(P576=11,N580,
IF(AND(P570&gt;0,P570&lt;=11),H591,
IF(AND(P572&gt;0,P572&lt;=11),H582,H571))))),0)</f>
        <v>0</v>
      </c>
      <c r="AA572" s="217">
        <f>IF(P566&lt;=12,
IF(P568&lt;12,0,
IF(P574=12,M580,
IF(P576=12,N580,
IF(AND(P570&gt;0,P570&lt;=12),H591,
IF(AND(P572&gt;0,P572&lt;=12),H582,H571))))),0)</f>
        <v>0</v>
      </c>
      <c r="AB572" s="217">
        <f>IF(P566&lt;=13,
IF(P568&lt;13,0,
IF(P574=13,M580,
IF(P576=13,N580,
IF(AND(P570&gt;0,P570&lt;=13),H591,
IF(AND(P572&gt;0,P572&lt;=13),H582,H571))))),0)</f>
        <v>0</v>
      </c>
      <c r="AC572" s="217">
        <f>IF(P566&lt;=14,
IF(P568&lt;14,0,
IF(P574=14,M580,
IF(P576=14,N580,
IF(AND(P570&gt;0,P570&lt;=14),H591,
IF(AND(P572&gt;0,P572&lt;=14),H582,H571))))),0)</f>
        <v>0</v>
      </c>
      <c r="AD572" s="217">
        <f>IF(P566&lt;=15,
IF(P568&lt;15,0,
IF(P574=15,M580,
IF(P576=15,N580,
IF(AND(P570&gt;0,P570&lt;=15),H591,
IF(AND(P572&gt;0,P572&lt;=15),H582,H571))))),0)</f>
        <v>0</v>
      </c>
      <c r="AE572" s="216">
        <f t="shared" ref="AE572:AE574" si="221">SUM(S572:AD572)</f>
        <v>0</v>
      </c>
    </row>
    <row r="573" spans="2:31" ht="19.5" customHeight="1">
      <c r="B573" s="393"/>
      <c r="C573" s="412"/>
      <c r="D573" s="340" t="s">
        <v>317</v>
      </c>
      <c r="E573" s="341"/>
      <c r="F573" s="341"/>
      <c r="G573" s="341"/>
      <c r="H573" s="341"/>
      <c r="I573" s="341"/>
      <c r="J573" s="341"/>
      <c r="K573" s="342"/>
      <c r="L573" s="152"/>
      <c r="M573" s="156" t="s">
        <v>166</v>
      </c>
      <c r="N573" s="198" t="s">
        <v>166</v>
      </c>
      <c r="P573" s="1" t="s">
        <v>178</v>
      </c>
      <c r="R573" s="147" t="s">
        <v>336</v>
      </c>
      <c r="S573" s="217">
        <f>IF(P566=4,IF(P574=4,M582,IF(P576=4,N582,IF(P570=4,E593,E575))),0)</f>
        <v>0</v>
      </c>
      <c r="T573" s="217">
        <f>IF(P566&lt;=5,
IF(P568&lt;5,0,
IF(P574=5,M582,
IF(P576=5,N582,
IF(AND(P570&gt;0,P570&lt;=5),E593,
IF(AND(P578&gt;0,P578&lt;=5),E598,E575))))),0)</f>
        <v>0</v>
      </c>
      <c r="U573" s="217">
        <f>IF(P566&lt;=6,
IF(P568&lt;6,0,
IF(P574=6,M582,
IF(P576=6,N582,
IF(AND(P570&gt;0,P570&lt;=6),E593,
IF(AND(P578&gt;0,P578&lt;=6),E598,E575))))),0)</f>
        <v>0</v>
      </c>
      <c r="V573" s="217">
        <f>IF(P566&lt;=7,
IF(P568&lt;7,0,
IF(P574=7,M582,
IF(P576=7,N582,
IF(AND(P570&gt;0,P570&lt;=7),E593,
IF(AND(P578&gt;0,P578&lt;=7),E598,E575))))),0)</f>
        <v>0</v>
      </c>
      <c r="W573" s="217">
        <f>IF(P566&lt;=8,
IF(P568&lt;8,0,
IF(P574=8,M582,
IF(P576=8,N582,
IF(AND(P570&gt;0,P570&lt;=8),E593,
IF(AND(P578&gt;0,P578&lt;=8),E598,E575))))),0)</f>
        <v>0</v>
      </c>
      <c r="X573" s="217">
        <f>IF(P566&lt;=9,
IF(P568&lt;9,0,
IF(P574=9,M582,
IF(P576=9,N582,
IF(AND(P570&gt;0,P570&lt;=9),E593,
IF(AND(P578&gt;0,P578&lt;=9),E598,E575))))),0)</f>
        <v>0</v>
      </c>
      <c r="Y573" s="217">
        <f>IF(P566&lt;=10,
IF(P568&lt;10,0,
IF(P574=10,M582,
IF(P576=10,N582,
IF(AND(P570&gt;0,P570&lt;=10),E593,
IF(AND(P578&gt;0,P578&lt;=10),E598,E575))))),0)</f>
        <v>0</v>
      </c>
      <c r="Z573" s="217">
        <f>IF(P566&lt;=11,
IF(P568&lt;11,0,
IF(P574=11,M582,
IF(P576=11,N582,
IF(AND(P570&gt;0,P570&lt;=11),E593,
IF(AND(P578&gt;0,P578&lt;=11),E598,E575))))),0)</f>
        <v>0</v>
      </c>
      <c r="AA573" s="217">
        <f>IF(P566&lt;=12,
IF(P568&lt;12,0,
IF(P574=12,M582,
IF(P576=12,N582,
IF(AND(P570&gt;0,P570&lt;=12),E593,
IF(AND(P578&gt;0,P578&lt;=12),E598,E575))))),0)</f>
        <v>0</v>
      </c>
      <c r="AB573" s="217">
        <f>IF(P566&lt;=13,
IF(P568&lt;13,0,
IF(P574=13,M582,
IF(P576=13,N582,
IF(AND(P570&gt;0,P570&lt;=13),E593,
IF(AND(P578&gt;0,P578&lt;=13),E598,E575))))),0)</f>
        <v>0</v>
      </c>
      <c r="AC573" s="217">
        <f>IF(P566&lt;=14,
IF(P568&lt;14,0,
IF(P574=14,M582,
IF(P576=14,N582,
IF(AND(P570&gt;0,P570&lt;=14),E593,
IF(AND(P578&gt;0,P578&lt;=14),E598,E575))))),0)</f>
        <v>0</v>
      </c>
      <c r="AD573" s="217">
        <f>IF(P566&lt;=15,
IF(P568&lt;15,0,
IF(P574=15,M582,
IF(P576=15,N582,
IF(AND(P570&gt;0,P570&lt;=15),E593,
IF(AND(P578&gt;0,P578&lt;=15),E598,E575))))),0)</f>
        <v>0</v>
      </c>
      <c r="AE573" s="216">
        <f t="shared" si="221"/>
        <v>0</v>
      </c>
    </row>
    <row r="574" spans="2:31" ht="19.5" customHeight="1" thickBot="1">
      <c r="B574" s="393"/>
      <c r="C574" s="412"/>
      <c r="D574" s="343"/>
      <c r="E574" s="344"/>
      <c r="F574" s="344"/>
      <c r="G574" s="344"/>
      <c r="H574" s="344"/>
      <c r="I574" s="344"/>
      <c r="J574" s="344"/>
      <c r="K574" s="345"/>
      <c r="L574" s="152"/>
      <c r="M574" s="131"/>
      <c r="N574" s="199"/>
      <c r="P574" s="1">
        <f>IF(AND(M574&gt;=4,M574&lt;=12),M574,IF(AND(M574&gt;=1,M574&lt;=3),M574+12,0))</f>
        <v>0</v>
      </c>
      <c r="R574" s="147" t="s">
        <v>337</v>
      </c>
      <c r="S574" s="217">
        <f>SUM(S570:S572)-S573</f>
        <v>0</v>
      </c>
      <c r="T574" s="217">
        <f>SUM(T570:T572)-T573</f>
        <v>0</v>
      </c>
      <c r="U574" s="217">
        <f t="shared" ref="U574" si="222">SUM(U570:U572)-U573</f>
        <v>0</v>
      </c>
      <c r="V574" s="217">
        <f t="shared" ref="V574" si="223">SUM(V570:V572)-V573</f>
        <v>0</v>
      </c>
      <c r="W574" s="217">
        <f t="shared" ref="W574:AD574" si="224">SUM(W570:W572)-W573</f>
        <v>0</v>
      </c>
      <c r="X574" s="217">
        <f t="shared" si="224"/>
        <v>0</v>
      </c>
      <c r="Y574" s="217">
        <f t="shared" si="224"/>
        <v>0</v>
      </c>
      <c r="Z574" s="217">
        <f t="shared" si="224"/>
        <v>0</v>
      </c>
      <c r="AA574" s="217">
        <f t="shared" si="224"/>
        <v>0</v>
      </c>
      <c r="AB574" s="217">
        <f t="shared" si="224"/>
        <v>0</v>
      </c>
      <c r="AC574" s="217">
        <f t="shared" si="224"/>
        <v>0</v>
      </c>
      <c r="AD574" s="217">
        <f t="shared" si="224"/>
        <v>0</v>
      </c>
      <c r="AE574" s="216">
        <f t="shared" si="221"/>
        <v>0</v>
      </c>
    </row>
    <row r="575" spans="2:31" ht="24" customHeight="1" thickBot="1">
      <c r="B575" s="393"/>
      <c r="C575" s="413"/>
      <c r="D575" s="188" t="s">
        <v>33</v>
      </c>
      <c r="E575" s="134"/>
      <c r="F575" s="346" t="s">
        <v>82</v>
      </c>
      <c r="G575" s="346"/>
      <c r="H575" s="346"/>
      <c r="I575" s="346"/>
      <c r="J575" s="346"/>
      <c r="K575" s="347"/>
      <c r="L575" s="152"/>
      <c r="M575" s="157" t="s">
        <v>167</v>
      </c>
      <c r="N575" s="173" t="s">
        <v>167</v>
      </c>
      <c r="P575" s="1" t="s">
        <v>179</v>
      </c>
      <c r="R575" s="147" t="s">
        <v>338</v>
      </c>
      <c r="S575" s="217">
        <f>IF(P564=1,IF(AND(P570&gt;0,P570&lt;=4),IF(S574&gt;=63000,63000,S574),IF(S574&gt;=82000,82000,S574)),IF(S574&gt;=63000,63000,S574))</f>
        <v>0</v>
      </c>
      <c r="T575" s="217">
        <f>IF(P564=1,IF(AND(P570&gt;0,P570&lt;=5),IF(T574&gt;=63000,63000,T574),IF(T574&gt;=82000,82000,T574)),IF(T574&gt;=63000,63000,T574))</f>
        <v>0</v>
      </c>
      <c r="U575" s="217">
        <f>IF(P564=1,IF(AND(P570&gt;0,P570&lt;=6),IF(U574&gt;=63000,63000,U574),IF(U574&gt;=82000,82000,U574)),IF(U574&gt;=63000,63000,U574))</f>
        <v>0</v>
      </c>
      <c r="V575" s="217">
        <f>IF(P564=1,IF(AND(P570&gt;0,P570&lt;=7),IF(V574&gt;=63000,63000,V574),IF(V574&gt;=82000,82000,V574)),IF(V574&gt;=63000,63000,V574))</f>
        <v>0</v>
      </c>
      <c r="W575" s="217">
        <f>IF(P564=1,IF(AND(P570&gt;0,P570&lt;=8),IF(W574&gt;=63000,63000,W574),IF(W574&gt;=82000,82000,W574)),IF(W574&gt;=63000,63000,W574))</f>
        <v>0</v>
      </c>
      <c r="X575" s="217">
        <f>IF(P564=1,IF(AND(P570&gt;0,P570&lt;=9),IF(X574&gt;=63000,63000,X574),IF(X574&gt;=82000,82000,X574)),IF(X574&gt;=63000,63000,X574))</f>
        <v>0</v>
      </c>
      <c r="Y575" s="217">
        <f>IF(P564=1,IF(AND(P570&gt;0,P570&lt;=10),IF(Y574&gt;=63000,63000,Y574),IF(Y574&gt;=82000,82000,Y574)),IF(Y574&gt;=63000,63000,Y574))</f>
        <v>0</v>
      </c>
      <c r="Z575" s="217">
        <f>IF(P564=1,IF(AND(P570&gt;0,P570&lt;=11),IF(Z574&gt;=63000,63000,Z574),IF(Z574&gt;=82000,82000,Z574)),IF(Z574&gt;=63000,63000,Z574))</f>
        <v>0</v>
      </c>
      <c r="AA575" s="217">
        <f>IF(P564=1,IF(AND(P570&gt;0,P570&lt;=12),IF(AA574&gt;=63000,63000,AA574),IF(AA574&gt;=82000,82000,AA574)),IF(AA574&gt;=63000,63000,AA574))</f>
        <v>0</v>
      </c>
      <c r="AB575" s="217">
        <f>IF(P564=1,IF(AND(P570&gt;0,P570&lt;=13),IF(AB574&gt;=63000,63000,AB574),IF(AB574&gt;=82000,82000,AB574)),IF(AB574&gt;=63000,63000,AB574))</f>
        <v>0</v>
      </c>
      <c r="AC575" s="217">
        <f>IF(P564=1,IF(AND(P570&gt;0,P570&lt;=14),IF(AC574&gt;=63000,63000,AC574),IF(AC574&gt;=82000,82000,AC574)),IF(AC574&gt;=63000,63000,AC574))</f>
        <v>0</v>
      </c>
      <c r="AD575" s="217">
        <f>IF(P564=1,IF(AND(P570&gt;0,P570&lt;=15),IF(AD574&gt;=63000,63000,AD574),IF(AD574&gt;=82000,82000,AD574)),IF(AD574&gt;=63000,63000,AD574))</f>
        <v>0</v>
      </c>
      <c r="AE575" s="216"/>
    </row>
    <row r="576" spans="2:31" ht="19.5" customHeight="1">
      <c r="B576" s="393"/>
      <c r="C576" s="175"/>
      <c r="D576" s="176"/>
      <c r="E576" s="207"/>
      <c r="F576" s="177"/>
      <c r="G576" s="177"/>
      <c r="H576" s="177"/>
      <c r="I576" s="177"/>
      <c r="J576" s="177"/>
      <c r="K576" s="177"/>
      <c r="L576" s="152"/>
      <c r="M576" s="133"/>
      <c r="N576" s="200"/>
      <c r="P576" s="1">
        <f>IF(AND(N574&gt;=4,N574&lt;=12),N574,IF(AND(N574&gt;=1,N574&lt;=3),N574+12,0))</f>
        <v>0</v>
      </c>
      <c r="R576" s="147" t="s">
        <v>339</v>
      </c>
      <c r="S576" s="217">
        <f>ROUNDDOWN(S575*3/4,0)</f>
        <v>0</v>
      </c>
      <c r="T576" s="216">
        <f>ROUNDDOWN(T575*3/4,0)</f>
        <v>0</v>
      </c>
      <c r="U576" s="216">
        <f>ROUNDDOWN(U575*3/4,0)</f>
        <v>0</v>
      </c>
      <c r="V576" s="216">
        <f>ROUNDDOWN(V575*3/4,0)</f>
        <v>0</v>
      </c>
      <c r="W576" s="216">
        <f>ROUNDDOWN(W575*3/4,0)</f>
        <v>0</v>
      </c>
      <c r="X576" s="216">
        <f t="shared" ref="X576:AD576" si="225">ROUNDDOWN(X575*3/4,0)</f>
        <v>0</v>
      </c>
      <c r="Y576" s="216">
        <f t="shared" si="225"/>
        <v>0</v>
      </c>
      <c r="Z576" s="216">
        <f t="shared" si="225"/>
        <v>0</v>
      </c>
      <c r="AA576" s="216">
        <f t="shared" si="225"/>
        <v>0</v>
      </c>
      <c r="AB576" s="216">
        <f t="shared" si="225"/>
        <v>0</v>
      </c>
      <c r="AC576" s="216">
        <f t="shared" si="225"/>
        <v>0</v>
      </c>
      <c r="AD576" s="216">
        <f t="shared" si="225"/>
        <v>0</v>
      </c>
      <c r="AE576" s="216">
        <f>ROUNDDOWN(SUM(S576:AD576),-2)</f>
        <v>0</v>
      </c>
    </row>
    <row r="577" spans="2:18" ht="19.5" customHeight="1">
      <c r="B577" s="393"/>
      <c r="C577" s="348" t="s">
        <v>353</v>
      </c>
      <c r="D577" s="348"/>
      <c r="E577" s="348"/>
      <c r="F577" s="348"/>
      <c r="G577" s="348"/>
      <c r="H577" s="348"/>
      <c r="I577" s="348"/>
      <c r="J577" s="348"/>
      <c r="K577" s="349"/>
      <c r="L577" s="152"/>
      <c r="M577" s="157" t="s">
        <v>168</v>
      </c>
      <c r="N577" s="173" t="s">
        <v>168</v>
      </c>
      <c r="P577" s="1" t="s">
        <v>347</v>
      </c>
    </row>
    <row r="578" spans="2:18" ht="19.5" customHeight="1">
      <c r="B578" s="393"/>
      <c r="C578" s="350"/>
      <c r="D578" s="350"/>
      <c r="E578" s="350"/>
      <c r="F578" s="350"/>
      <c r="G578" s="350"/>
      <c r="H578" s="350"/>
      <c r="I578" s="350"/>
      <c r="J578" s="350"/>
      <c r="K578" s="351"/>
      <c r="L578" s="152"/>
      <c r="M578" s="133"/>
      <c r="N578" s="200"/>
      <c r="P578" s="1">
        <f>IF(AND(E595&gt;=4,E595&lt;=12),E595,IF(AND(E595&gt;=1,E595&lt;=3),E595+12,0))</f>
        <v>0</v>
      </c>
    </row>
    <row r="579" spans="2:18" ht="19.5" customHeight="1">
      <c r="B579" s="393"/>
      <c r="C579" s="350"/>
      <c r="D579" s="350"/>
      <c r="E579" s="350"/>
      <c r="F579" s="350"/>
      <c r="G579" s="350"/>
      <c r="H579" s="350"/>
      <c r="I579" s="350"/>
      <c r="J579" s="350"/>
      <c r="K579" s="351"/>
      <c r="L579" s="152"/>
      <c r="M579" s="172" t="s">
        <v>314</v>
      </c>
      <c r="N579" s="201" t="s">
        <v>314</v>
      </c>
      <c r="R579" s="178"/>
    </row>
    <row r="580" spans="2:18" ht="19.5" customHeight="1" thickBot="1">
      <c r="B580" s="393"/>
      <c r="C580" s="350"/>
      <c r="D580" s="350"/>
      <c r="E580" s="350"/>
      <c r="F580" s="350"/>
      <c r="G580" s="350"/>
      <c r="H580" s="350"/>
      <c r="I580" s="350"/>
      <c r="J580" s="350"/>
      <c r="K580" s="351"/>
      <c r="L580" s="152"/>
      <c r="M580" s="133"/>
      <c r="N580" s="200"/>
    </row>
    <row r="581" spans="2:18" ht="18" customHeight="1" thickBot="1">
      <c r="B581" s="393"/>
      <c r="C581" s="352" t="s">
        <v>318</v>
      </c>
      <c r="D581" s="355" t="s">
        <v>327</v>
      </c>
      <c r="E581" s="356"/>
      <c r="F581" s="356"/>
      <c r="G581" s="356"/>
      <c r="H581" s="356"/>
      <c r="I581" s="356"/>
      <c r="J581" s="356"/>
      <c r="K581" s="357"/>
      <c r="L581" s="152"/>
      <c r="M581" s="157" t="s">
        <v>169</v>
      </c>
      <c r="N581" s="173" t="s">
        <v>169</v>
      </c>
    </row>
    <row r="582" spans="2:18" ht="15" customHeight="1" thickBot="1">
      <c r="B582" s="393"/>
      <c r="C582" s="353"/>
      <c r="D582" s="196" t="s">
        <v>324</v>
      </c>
      <c r="E582" s="182"/>
      <c r="F582" s="358" t="s">
        <v>82</v>
      </c>
      <c r="G582" s="358"/>
      <c r="H582" s="359">
        <f>IF(E582="",0,IF(E584="",ROUNDDOWN(E582/24,0),ROUNDDOWN(E582/E584,0)))</f>
        <v>0</v>
      </c>
      <c r="I582" s="360"/>
      <c r="J582" s="360"/>
      <c r="K582" s="361"/>
      <c r="L582" s="152"/>
      <c r="M582" s="135"/>
      <c r="N582" s="202"/>
    </row>
    <row r="583" spans="2:18" ht="15" customHeight="1" thickBot="1">
      <c r="B583" s="393"/>
      <c r="C583" s="353"/>
      <c r="D583" s="214" t="s">
        <v>346</v>
      </c>
      <c r="E583" s="130"/>
      <c r="F583" s="368" t="s">
        <v>9</v>
      </c>
      <c r="G583" s="368"/>
      <c r="H583" s="362"/>
      <c r="I583" s="363"/>
      <c r="J583" s="363"/>
      <c r="K583" s="364"/>
      <c r="L583" s="152"/>
      <c r="M583" s="180"/>
      <c r="N583" s="205"/>
    </row>
    <row r="584" spans="2:18" ht="15" customHeight="1" thickBot="1">
      <c r="B584" s="393"/>
      <c r="C584" s="353"/>
      <c r="D584" s="195" t="s">
        <v>171</v>
      </c>
      <c r="E584" s="129">
        <v>24</v>
      </c>
      <c r="F584" s="221" t="s">
        <v>172</v>
      </c>
      <c r="G584" s="221"/>
      <c r="H584" s="365"/>
      <c r="I584" s="366"/>
      <c r="J584" s="366"/>
      <c r="K584" s="367"/>
      <c r="L584" s="152"/>
      <c r="M584" s="369" t="s">
        <v>349</v>
      </c>
      <c r="N584" s="370"/>
    </row>
    <row r="585" spans="2:18" ht="18" customHeight="1" thickBot="1">
      <c r="B585" s="393"/>
      <c r="C585" s="353"/>
      <c r="D585" s="355" t="s">
        <v>405</v>
      </c>
      <c r="E585" s="356"/>
      <c r="F585" s="356"/>
      <c r="G585" s="356"/>
      <c r="H585" s="356"/>
      <c r="I585" s="356"/>
      <c r="J585" s="356"/>
      <c r="K585" s="357"/>
      <c r="L585" s="152"/>
      <c r="M585" s="371"/>
      <c r="N585" s="372"/>
    </row>
    <row r="586" spans="2:18" ht="15" customHeight="1">
      <c r="B586" s="393"/>
      <c r="C586" s="353"/>
      <c r="D586" s="139" t="s">
        <v>319</v>
      </c>
      <c r="E586" s="143" t="s">
        <v>159</v>
      </c>
      <c r="F586" s="339"/>
      <c r="G586" s="192" t="s">
        <v>8</v>
      </c>
      <c r="H586" s="191"/>
      <c r="I586" s="192" t="s">
        <v>9</v>
      </c>
      <c r="J586" s="191"/>
      <c r="K586" s="193" t="s">
        <v>102</v>
      </c>
      <c r="L586" s="152"/>
      <c r="M586" s="373"/>
      <c r="N586" s="374"/>
    </row>
    <row r="587" spans="2:18" ht="15" customHeight="1">
      <c r="B587" s="393"/>
      <c r="C587" s="353"/>
      <c r="D587" s="142" t="s">
        <v>161</v>
      </c>
      <c r="E587" s="379"/>
      <c r="F587" s="379"/>
      <c r="G587" s="379"/>
      <c r="H587" s="379"/>
      <c r="I587" s="379"/>
      <c r="J587" s="379"/>
      <c r="K587" s="380"/>
      <c r="L587" s="152"/>
      <c r="M587" s="375"/>
      <c r="N587" s="376"/>
    </row>
    <row r="588" spans="2:18" ht="15" customHeight="1">
      <c r="B588" s="393"/>
      <c r="C588" s="353"/>
      <c r="D588" s="189" t="s">
        <v>309</v>
      </c>
      <c r="E588" s="381"/>
      <c r="F588" s="381"/>
      <c r="G588" s="381"/>
      <c r="H588" s="381"/>
      <c r="I588" s="381"/>
      <c r="J588" s="381"/>
      <c r="K588" s="382"/>
      <c r="L588" s="152"/>
      <c r="M588" s="375"/>
      <c r="N588" s="376"/>
    </row>
    <row r="589" spans="2:18" ht="15" customHeight="1">
      <c r="B589" s="393"/>
      <c r="C589" s="353"/>
      <c r="D589" s="140" t="s">
        <v>156</v>
      </c>
      <c r="E589" s="137"/>
      <c r="F589" s="368" t="s">
        <v>82</v>
      </c>
      <c r="G589" s="368"/>
      <c r="H589" s="368"/>
      <c r="I589" s="368"/>
      <c r="J589" s="368"/>
      <c r="K589" s="383"/>
      <c r="L589" s="152"/>
      <c r="M589" s="375"/>
      <c r="N589" s="376"/>
    </row>
    <row r="590" spans="2:18" ht="15" customHeight="1" thickBot="1">
      <c r="B590" s="393"/>
      <c r="C590" s="353"/>
      <c r="D590" s="140" t="s">
        <v>157</v>
      </c>
      <c r="E590" s="137"/>
      <c r="F590" s="368" t="s">
        <v>82</v>
      </c>
      <c r="G590" s="368"/>
      <c r="H590" s="368"/>
      <c r="I590" s="368"/>
      <c r="J590" s="368"/>
      <c r="K590" s="383"/>
      <c r="L590" s="152"/>
      <c r="M590" s="377"/>
      <c r="N590" s="378"/>
    </row>
    <row r="591" spans="2:18" ht="15" customHeight="1">
      <c r="B591" s="393"/>
      <c r="C591" s="353"/>
      <c r="D591" s="140" t="s">
        <v>158</v>
      </c>
      <c r="E591" s="182"/>
      <c r="F591" s="368" t="s">
        <v>82</v>
      </c>
      <c r="G591" s="368"/>
      <c r="H591" s="384">
        <f>IF(E591="",0,IF(E592="",ROUNDDOWN(E591/24,0),ROUNDDOWN(E591/E592,0)))</f>
        <v>0</v>
      </c>
      <c r="I591" s="384"/>
      <c r="J591" s="384"/>
      <c r="K591" s="385"/>
      <c r="L591" s="152"/>
      <c r="M591" s="208"/>
      <c r="N591" s="209"/>
    </row>
    <row r="592" spans="2:18" ht="15" customHeight="1">
      <c r="B592" s="393"/>
      <c r="C592" s="353"/>
      <c r="D592" s="140" t="s">
        <v>171</v>
      </c>
      <c r="E592" s="130">
        <v>24</v>
      </c>
      <c r="F592" s="368" t="s">
        <v>172</v>
      </c>
      <c r="G592" s="368"/>
      <c r="H592" s="384"/>
      <c r="I592" s="384"/>
      <c r="J592" s="384"/>
      <c r="K592" s="385"/>
      <c r="L592" s="152"/>
      <c r="M592" s="179"/>
      <c r="N592" s="206"/>
    </row>
    <row r="593" spans="2:14" ht="15" customHeight="1" thickBot="1">
      <c r="B593" s="393"/>
      <c r="C593" s="353"/>
      <c r="D593" s="190" t="s">
        <v>33</v>
      </c>
      <c r="E593" s="138"/>
      <c r="F593" s="386" t="s">
        <v>82</v>
      </c>
      <c r="G593" s="386"/>
      <c r="H593" s="386"/>
      <c r="I593" s="386"/>
      <c r="J593" s="386"/>
      <c r="K593" s="387"/>
      <c r="L593" s="152"/>
      <c r="M593" s="179"/>
      <c r="N593" s="206"/>
    </row>
    <row r="594" spans="2:14" ht="54" customHeight="1" thickBot="1">
      <c r="B594" s="393"/>
      <c r="C594" s="353"/>
      <c r="D594" s="388" t="s">
        <v>406</v>
      </c>
      <c r="E594" s="356"/>
      <c r="F594" s="356"/>
      <c r="G594" s="356"/>
      <c r="H594" s="356"/>
      <c r="I594" s="356"/>
      <c r="J594" s="356"/>
      <c r="K594" s="357"/>
      <c r="L594" s="152"/>
      <c r="M594" s="210"/>
      <c r="N594" s="211"/>
    </row>
    <row r="595" spans="2:14" ht="15" customHeight="1">
      <c r="B595" s="393"/>
      <c r="C595" s="353"/>
      <c r="D595" s="194" t="s">
        <v>320</v>
      </c>
      <c r="E595" s="191"/>
      <c r="F595" s="358" t="s">
        <v>325</v>
      </c>
      <c r="G595" s="358"/>
      <c r="H595" s="358"/>
      <c r="I595" s="358"/>
      <c r="J595" s="358"/>
      <c r="K595" s="389"/>
      <c r="L595" s="152"/>
      <c r="M595" s="210"/>
      <c r="N595" s="211"/>
    </row>
    <row r="596" spans="2:14" ht="15" customHeight="1">
      <c r="B596" s="393"/>
      <c r="C596" s="353"/>
      <c r="D596" s="140" t="s">
        <v>321</v>
      </c>
      <c r="E596" s="137"/>
      <c r="F596" s="368" t="s">
        <v>82</v>
      </c>
      <c r="G596" s="368"/>
      <c r="H596" s="368"/>
      <c r="I596" s="368"/>
      <c r="J596" s="368"/>
      <c r="K596" s="383"/>
      <c r="L596" s="152"/>
      <c r="M596" s="210"/>
      <c r="N596" s="211"/>
    </row>
    <row r="597" spans="2:14" ht="15" customHeight="1">
      <c r="B597" s="393"/>
      <c r="C597" s="353"/>
      <c r="D597" s="140" t="s">
        <v>322</v>
      </c>
      <c r="E597" s="137"/>
      <c r="F597" s="368" t="s">
        <v>82</v>
      </c>
      <c r="G597" s="368"/>
      <c r="H597" s="368"/>
      <c r="I597" s="368"/>
      <c r="J597" s="368"/>
      <c r="K597" s="383"/>
      <c r="L597" s="152"/>
      <c r="M597" s="210"/>
      <c r="N597" s="211"/>
    </row>
    <row r="598" spans="2:14" ht="15" customHeight="1" thickBot="1">
      <c r="B598" s="394"/>
      <c r="C598" s="354"/>
      <c r="D598" s="190" t="s">
        <v>323</v>
      </c>
      <c r="E598" s="138"/>
      <c r="F598" s="386" t="s">
        <v>82</v>
      </c>
      <c r="G598" s="386"/>
      <c r="H598" s="386"/>
      <c r="I598" s="386"/>
      <c r="J598" s="386"/>
      <c r="K598" s="387"/>
      <c r="L598" s="160"/>
      <c r="M598" s="212"/>
      <c r="N598" s="213"/>
    </row>
    <row r="599" spans="2:14" ht="15" customHeight="1">
      <c r="C599" s="222"/>
      <c r="D599" s="222"/>
      <c r="E599" s="222"/>
      <c r="F599" s="222"/>
      <c r="G599" s="222"/>
      <c r="H599" s="222"/>
      <c r="I599" s="222"/>
      <c r="J599" s="222"/>
      <c r="K599" s="222"/>
      <c r="L599" s="222"/>
      <c r="M599" s="222"/>
      <c r="N599" s="222"/>
    </row>
    <row r="600" spans="2:14" ht="15" customHeight="1"/>
    <row r="601" spans="2:14" ht="15" customHeight="1"/>
    <row r="602" spans="2:14" ht="19.5" customHeight="1"/>
    <row r="603" spans="2:14" ht="15" customHeight="1"/>
    <row r="604" spans="2:14" ht="15" customHeight="1"/>
    <row r="605" spans="2:14" ht="15" customHeight="1"/>
    <row r="606" spans="2:14" ht="14.25" customHeight="1"/>
    <row r="608" spans="2:14" ht="14.25" customHeight="1"/>
    <row r="609" ht="15" customHeight="1"/>
    <row r="612" ht="14.25" customHeight="1"/>
    <row r="616" ht="20.25" customHeight="1"/>
    <row r="619" ht="15" customHeight="1"/>
    <row r="629" ht="20.25" customHeight="1"/>
  </sheetData>
  <sheetProtection sheet="1" objects="1" scenarios="1" selectLockedCells="1"/>
  <mergeCells count="743">
    <mergeCell ref="D222:K223"/>
    <mergeCell ref="F224:K224"/>
    <mergeCell ref="B288:N288"/>
    <mergeCell ref="B289:B325"/>
    <mergeCell ref="C289:D289"/>
    <mergeCell ref="E289:K289"/>
    <mergeCell ref="M289:N289"/>
    <mergeCell ref="C290:D290"/>
    <mergeCell ref="C291:D291"/>
    <mergeCell ref="C292:D292"/>
    <mergeCell ref="C294:C302"/>
    <mergeCell ref="E294:K294"/>
    <mergeCell ref="M294:N294"/>
    <mergeCell ref="M290:N290"/>
    <mergeCell ref="M291:N291"/>
    <mergeCell ref="M292:N292"/>
    <mergeCell ref="M293:N293"/>
    <mergeCell ref="E295:K295"/>
    <mergeCell ref="M295:N295"/>
    <mergeCell ref="F296:K296"/>
    <mergeCell ref="M296:M297"/>
    <mergeCell ref="N296:N297"/>
    <mergeCell ref="F297:K297"/>
    <mergeCell ref="B249:N249"/>
    <mergeCell ref="B250:B286"/>
    <mergeCell ref="C250:D250"/>
    <mergeCell ref="E250:K250"/>
    <mergeCell ref="M250:N250"/>
    <mergeCell ref="C251:D251"/>
    <mergeCell ref="M251:N251"/>
    <mergeCell ref="C252:D252"/>
    <mergeCell ref="M252:N252"/>
    <mergeCell ref="C253:D253"/>
    <mergeCell ref="M253:N253"/>
    <mergeCell ref="M254:N254"/>
    <mergeCell ref="C255:C263"/>
    <mergeCell ref="E255:K255"/>
    <mergeCell ref="M255:N255"/>
    <mergeCell ref="F270:G270"/>
    <mergeCell ref="F271:G271"/>
    <mergeCell ref="F281:K281"/>
    <mergeCell ref="E276:K276"/>
    <mergeCell ref="E256:K256"/>
    <mergeCell ref="M256:N256"/>
    <mergeCell ref="F257:K257"/>
    <mergeCell ref="M257:M258"/>
    <mergeCell ref="N257:N258"/>
    <mergeCell ref="F258:K258"/>
    <mergeCell ref="F121:K121"/>
    <mergeCell ref="F127:K127"/>
    <mergeCell ref="F128:K128"/>
    <mergeCell ref="F154:G154"/>
    <mergeCell ref="B132:N132"/>
    <mergeCell ref="B133:B169"/>
    <mergeCell ref="C133:D133"/>
    <mergeCell ref="E133:K133"/>
    <mergeCell ref="M133:N133"/>
    <mergeCell ref="C134:D134"/>
    <mergeCell ref="M134:N134"/>
    <mergeCell ref="C135:D135"/>
    <mergeCell ref="M135:N135"/>
    <mergeCell ref="C136:D136"/>
    <mergeCell ref="M136:N136"/>
    <mergeCell ref="M137:N137"/>
    <mergeCell ref="F164:K164"/>
    <mergeCell ref="F168:K168"/>
    <mergeCell ref="C138:C146"/>
    <mergeCell ref="E138:K138"/>
    <mergeCell ref="M138:N138"/>
    <mergeCell ref="E139:K139"/>
    <mergeCell ref="M139:N139"/>
    <mergeCell ref="F140:K140"/>
    <mergeCell ref="M58:N58"/>
    <mergeCell ref="M59:N59"/>
    <mergeCell ref="M60:N60"/>
    <mergeCell ref="F62:K62"/>
    <mergeCell ref="M62:M63"/>
    <mergeCell ref="N62:N63"/>
    <mergeCell ref="B54:N54"/>
    <mergeCell ref="E55:K55"/>
    <mergeCell ref="M61:N61"/>
    <mergeCell ref="F63:K63"/>
    <mergeCell ref="B55:B91"/>
    <mergeCell ref="C58:D58"/>
    <mergeCell ref="C60:C68"/>
    <mergeCell ref="E60:K60"/>
    <mergeCell ref="E61:K61"/>
    <mergeCell ref="D66:K67"/>
    <mergeCell ref="F68:K68"/>
    <mergeCell ref="C70:K73"/>
    <mergeCell ref="C74:C91"/>
    <mergeCell ref="D74:K74"/>
    <mergeCell ref="F89:K89"/>
    <mergeCell ref="F90:K90"/>
    <mergeCell ref="H64:K65"/>
    <mergeCell ref="F65:G65"/>
    <mergeCell ref="M55:N55"/>
    <mergeCell ref="M56:N56"/>
    <mergeCell ref="M57:N57"/>
    <mergeCell ref="F52:K52"/>
    <mergeCell ref="F49:K49"/>
    <mergeCell ref="F45:G45"/>
    <mergeCell ref="H45:K46"/>
    <mergeCell ref="F47:K47"/>
    <mergeCell ref="C55:D55"/>
    <mergeCell ref="C56:D56"/>
    <mergeCell ref="C57:D57"/>
    <mergeCell ref="F36:G36"/>
    <mergeCell ref="F37:G37"/>
    <mergeCell ref="F29:K29"/>
    <mergeCell ref="M38:N39"/>
    <mergeCell ref="D27:K28"/>
    <mergeCell ref="C31:K34"/>
    <mergeCell ref="C35:C52"/>
    <mergeCell ref="D35:K35"/>
    <mergeCell ref="D39:K39"/>
    <mergeCell ref="C18:D18"/>
    <mergeCell ref="C19:D19"/>
    <mergeCell ref="M18:N18"/>
    <mergeCell ref="M19:N19"/>
    <mergeCell ref="F23:K23"/>
    <mergeCell ref="F24:K24"/>
    <mergeCell ref="F25:G25"/>
    <mergeCell ref="H25:K26"/>
    <mergeCell ref="F26:G26"/>
    <mergeCell ref="C21:C29"/>
    <mergeCell ref="M23:M24"/>
    <mergeCell ref="N23:N24"/>
    <mergeCell ref="B2:H2"/>
    <mergeCell ref="D8:H8"/>
    <mergeCell ref="D9:H9"/>
    <mergeCell ref="B15:N15"/>
    <mergeCell ref="D3:H3"/>
    <mergeCell ref="D4:H4"/>
    <mergeCell ref="D5:H5"/>
    <mergeCell ref="D6:H6"/>
    <mergeCell ref="D7:H7"/>
    <mergeCell ref="B3:C3"/>
    <mergeCell ref="B4:C4"/>
    <mergeCell ref="B5:C5"/>
    <mergeCell ref="B6:C6"/>
    <mergeCell ref="B7:C7"/>
    <mergeCell ref="B8:C8"/>
    <mergeCell ref="B9:C9"/>
    <mergeCell ref="M12:N12"/>
    <mergeCell ref="M13:N13"/>
    <mergeCell ref="M11:N11"/>
    <mergeCell ref="J4:N5"/>
    <mergeCell ref="B16:B52"/>
    <mergeCell ref="E21:K21"/>
    <mergeCell ref="E22:K22"/>
    <mergeCell ref="E16:K16"/>
    <mergeCell ref="B11:D11"/>
    <mergeCell ref="B12:D12"/>
    <mergeCell ref="B13:D13"/>
    <mergeCell ref="B10:K10"/>
    <mergeCell ref="M16:N16"/>
    <mergeCell ref="M17:N17"/>
    <mergeCell ref="M20:N20"/>
    <mergeCell ref="M21:N21"/>
    <mergeCell ref="M22:N22"/>
    <mergeCell ref="C16:D16"/>
    <mergeCell ref="C17:D17"/>
    <mergeCell ref="D48:K48"/>
    <mergeCell ref="F50:K50"/>
    <mergeCell ref="F51:K51"/>
    <mergeCell ref="M40:N44"/>
    <mergeCell ref="F46:G46"/>
    <mergeCell ref="E41:K41"/>
    <mergeCell ref="F43:K43"/>
    <mergeCell ref="E42:K42"/>
    <mergeCell ref="F44:K44"/>
    <mergeCell ref="B171:N171"/>
    <mergeCell ref="B172:B208"/>
    <mergeCell ref="C172:D172"/>
    <mergeCell ref="E172:K172"/>
    <mergeCell ref="C173:D173"/>
    <mergeCell ref="C174:D174"/>
    <mergeCell ref="C175:D175"/>
    <mergeCell ref="C177:C185"/>
    <mergeCell ref="E177:K177"/>
    <mergeCell ref="E178:K178"/>
    <mergeCell ref="M178:N178"/>
    <mergeCell ref="M179:M180"/>
    <mergeCell ref="N179:N180"/>
    <mergeCell ref="F181:G181"/>
    <mergeCell ref="M172:N172"/>
    <mergeCell ref="M173:N173"/>
    <mergeCell ref="M174:N174"/>
    <mergeCell ref="M175:N175"/>
    <mergeCell ref="M176:N176"/>
    <mergeCell ref="M177:N177"/>
    <mergeCell ref="F179:K179"/>
    <mergeCell ref="F185:K185"/>
    <mergeCell ref="M194:N195"/>
    <mergeCell ref="M196:N200"/>
    <mergeCell ref="M77:N78"/>
    <mergeCell ref="D78:K78"/>
    <mergeCell ref="H75:K77"/>
    <mergeCell ref="F84:G84"/>
    <mergeCell ref="H84:K85"/>
    <mergeCell ref="F85:G85"/>
    <mergeCell ref="F86:K86"/>
    <mergeCell ref="D87:K87"/>
    <mergeCell ref="F88:K88"/>
    <mergeCell ref="M79:N83"/>
    <mergeCell ref="E80:K80"/>
    <mergeCell ref="E81:K81"/>
    <mergeCell ref="F82:K82"/>
    <mergeCell ref="F83:K83"/>
    <mergeCell ref="F75:G75"/>
    <mergeCell ref="F76:G76"/>
    <mergeCell ref="F64:G64"/>
    <mergeCell ref="F91:K91"/>
    <mergeCell ref="H36:K38"/>
    <mergeCell ref="B93:N93"/>
    <mergeCell ref="B94:B130"/>
    <mergeCell ref="C94:D94"/>
    <mergeCell ref="E94:K94"/>
    <mergeCell ref="M94:N94"/>
    <mergeCell ref="C95:D95"/>
    <mergeCell ref="M95:N95"/>
    <mergeCell ref="C96:D96"/>
    <mergeCell ref="M96:N96"/>
    <mergeCell ref="C97:D97"/>
    <mergeCell ref="M97:N97"/>
    <mergeCell ref="M98:N98"/>
    <mergeCell ref="C99:C107"/>
    <mergeCell ref="E99:K99"/>
    <mergeCell ref="M99:N99"/>
    <mergeCell ref="E100:K100"/>
    <mergeCell ref="M100:N100"/>
    <mergeCell ref="F101:K101"/>
    <mergeCell ref="M101:M102"/>
    <mergeCell ref="N101:N102"/>
    <mergeCell ref="F102:K102"/>
    <mergeCell ref="F103:G103"/>
    <mergeCell ref="H103:K104"/>
    <mergeCell ref="C113:C130"/>
    <mergeCell ref="D113:K113"/>
    <mergeCell ref="F114:G114"/>
    <mergeCell ref="H114:K116"/>
    <mergeCell ref="F115:G115"/>
    <mergeCell ref="M116:N117"/>
    <mergeCell ref="D117:K117"/>
    <mergeCell ref="M118:N122"/>
    <mergeCell ref="E119:K119"/>
    <mergeCell ref="E120:K120"/>
    <mergeCell ref="F122:K122"/>
    <mergeCell ref="H123:K124"/>
    <mergeCell ref="F124:G124"/>
    <mergeCell ref="F125:K125"/>
    <mergeCell ref="D126:K126"/>
    <mergeCell ref="F129:K129"/>
    <mergeCell ref="F130:K130"/>
    <mergeCell ref="F107:K107"/>
    <mergeCell ref="F104:G104"/>
    <mergeCell ref="D105:K106"/>
    <mergeCell ref="C109:K112"/>
    <mergeCell ref="F123:G123"/>
    <mergeCell ref="M140:M141"/>
    <mergeCell ref="N140:N141"/>
    <mergeCell ref="F141:K141"/>
    <mergeCell ref="F142:G142"/>
    <mergeCell ref="H142:K143"/>
    <mergeCell ref="F143:G143"/>
    <mergeCell ref="D144:K145"/>
    <mergeCell ref="F146:K146"/>
    <mergeCell ref="C148:K151"/>
    <mergeCell ref="C152:C169"/>
    <mergeCell ref="D152:K152"/>
    <mergeCell ref="F153:G153"/>
    <mergeCell ref="H153:K155"/>
    <mergeCell ref="M155:N156"/>
    <mergeCell ref="D156:K156"/>
    <mergeCell ref="M157:N161"/>
    <mergeCell ref="E158:K158"/>
    <mergeCell ref="E159:K159"/>
    <mergeCell ref="F160:K160"/>
    <mergeCell ref="F161:K161"/>
    <mergeCell ref="F162:G162"/>
    <mergeCell ref="H162:K163"/>
    <mergeCell ref="F163:G163"/>
    <mergeCell ref="D165:K165"/>
    <mergeCell ref="F166:K166"/>
    <mergeCell ref="F167:K167"/>
    <mergeCell ref="F169:K169"/>
    <mergeCell ref="F180:K180"/>
    <mergeCell ref="H181:K182"/>
    <mergeCell ref="F182:G182"/>
    <mergeCell ref="D183:K184"/>
    <mergeCell ref="C187:K190"/>
    <mergeCell ref="C191:C208"/>
    <mergeCell ref="D191:K191"/>
    <mergeCell ref="F192:G192"/>
    <mergeCell ref="H192:K194"/>
    <mergeCell ref="F193:G193"/>
    <mergeCell ref="D195:K195"/>
    <mergeCell ref="E197:K197"/>
    <mergeCell ref="E198:K198"/>
    <mergeCell ref="F199:K199"/>
    <mergeCell ref="F200:K200"/>
    <mergeCell ref="F201:G201"/>
    <mergeCell ref="H201:K202"/>
    <mergeCell ref="F202:G202"/>
    <mergeCell ref="F203:K203"/>
    <mergeCell ref="D204:K204"/>
    <mergeCell ref="F205:K205"/>
    <mergeCell ref="F206:K206"/>
    <mergeCell ref="F207:K207"/>
    <mergeCell ref="F208:K208"/>
    <mergeCell ref="B210:N210"/>
    <mergeCell ref="B211:B247"/>
    <mergeCell ref="C211:D211"/>
    <mergeCell ref="E211:K211"/>
    <mergeCell ref="M211:N211"/>
    <mergeCell ref="C212:D212"/>
    <mergeCell ref="M212:N212"/>
    <mergeCell ref="C213:D213"/>
    <mergeCell ref="M213:N213"/>
    <mergeCell ref="C214:D214"/>
    <mergeCell ref="M214:N214"/>
    <mergeCell ref="M215:N215"/>
    <mergeCell ref="C216:C224"/>
    <mergeCell ref="E216:K216"/>
    <mergeCell ref="M216:N216"/>
    <mergeCell ref="E217:K217"/>
    <mergeCell ref="M217:N217"/>
    <mergeCell ref="F218:K218"/>
    <mergeCell ref="M218:M219"/>
    <mergeCell ref="N218:N219"/>
    <mergeCell ref="F219:K219"/>
    <mergeCell ref="F220:G220"/>
    <mergeCell ref="H220:K221"/>
    <mergeCell ref="F221:G221"/>
    <mergeCell ref="C226:K229"/>
    <mergeCell ref="C230:C247"/>
    <mergeCell ref="D230:K230"/>
    <mergeCell ref="F231:G231"/>
    <mergeCell ref="H231:K233"/>
    <mergeCell ref="F232:G232"/>
    <mergeCell ref="M233:N234"/>
    <mergeCell ref="D234:K234"/>
    <mergeCell ref="M235:N239"/>
    <mergeCell ref="E236:K236"/>
    <mergeCell ref="E237:K237"/>
    <mergeCell ref="F238:K238"/>
    <mergeCell ref="F239:K239"/>
    <mergeCell ref="F240:G240"/>
    <mergeCell ref="H240:K241"/>
    <mergeCell ref="F242:K242"/>
    <mergeCell ref="D243:K243"/>
    <mergeCell ref="F245:K245"/>
    <mergeCell ref="F246:K246"/>
    <mergeCell ref="F247:K247"/>
    <mergeCell ref="F241:G241"/>
    <mergeCell ref="F244:K244"/>
    <mergeCell ref="F259:G259"/>
    <mergeCell ref="H259:K260"/>
    <mergeCell ref="F260:G260"/>
    <mergeCell ref="D261:K262"/>
    <mergeCell ref="F263:K263"/>
    <mergeCell ref="C265:K268"/>
    <mergeCell ref="C269:C286"/>
    <mergeCell ref="D269:K269"/>
    <mergeCell ref="H270:K272"/>
    <mergeCell ref="D282:K282"/>
    <mergeCell ref="F283:K283"/>
    <mergeCell ref="F284:K284"/>
    <mergeCell ref="F285:K285"/>
    <mergeCell ref="F286:K286"/>
    <mergeCell ref="M272:N273"/>
    <mergeCell ref="D273:K273"/>
    <mergeCell ref="M274:N278"/>
    <mergeCell ref="E275:K275"/>
    <mergeCell ref="F277:K277"/>
    <mergeCell ref="F278:K278"/>
    <mergeCell ref="F279:G279"/>
    <mergeCell ref="H279:K280"/>
    <mergeCell ref="F280:G280"/>
    <mergeCell ref="F298:G298"/>
    <mergeCell ref="H298:K299"/>
    <mergeCell ref="F299:G299"/>
    <mergeCell ref="D300:K301"/>
    <mergeCell ref="F302:K302"/>
    <mergeCell ref="C304:K307"/>
    <mergeCell ref="C308:C325"/>
    <mergeCell ref="D308:K308"/>
    <mergeCell ref="F309:G309"/>
    <mergeCell ref="H309:K311"/>
    <mergeCell ref="F310:G310"/>
    <mergeCell ref="F320:K320"/>
    <mergeCell ref="D321:K321"/>
    <mergeCell ref="F322:K322"/>
    <mergeCell ref="F323:K323"/>
    <mergeCell ref="F324:K324"/>
    <mergeCell ref="F325:K325"/>
    <mergeCell ref="M311:N312"/>
    <mergeCell ref="D312:K312"/>
    <mergeCell ref="M313:N317"/>
    <mergeCell ref="E314:K314"/>
    <mergeCell ref="E315:K315"/>
    <mergeCell ref="F316:K316"/>
    <mergeCell ref="F317:K317"/>
    <mergeCell ref="F318:G318"/>
    <mergeCell ref="H318:K319"/>
    <mergeCell ref="F319:G319"/>
    <mergeCell ref="B327:N327"/>
    <mergeCell ref="B328:B364"/>
    <mergeCell ref="C328:D328"/>
    <mergeCell ref="E328:K328"/>
    <mergeCell ref="M328:N328"/>
    <mergeCell ref="C329:D329"/>
    <mergeCell ref="M329:N329"/>
    <mergeCell ref="C330:D330"/>
    <mergeCell ref="M330:N330"/>
    <mergeCell ref="C331:D331"/>
    <mergeCell ref="M331:N331"/>
    <mergeCell ref="M332:N332"/>
    <mergeCell ref="C333:C341"/>
    <mergeCell ref="E333:K333"/>
    <mergeCell ref="M333:N333"/>
    <mergeCell ref="E334:K334"/>
    <mergeCell ref="M334:N334"/>
    <mergeCell ref="F335:K335"/>
    <mergeCell ref="M335:M336"/>
    <mergeCell ref="N335:N336"/>
    <mergeCell ref="F336:K336"/>
    <mergeCell ref="F337:G337"/>
    <mergeCell ref="H337:K338"/>
    <mergeCell ref="F338:G338"/>
    <mergeCell ref="D339:K340"/>
    <mergeCell ref="F341:K341"/>
    <mergeCell ref="C343:K346"/>
    <mergeCell ref="C347:C364"/>
    <mergeCell ref="D347:K347"/>
    <mergeCell ref="F348:G348"/>
    <mergeCell ref="H348:K350"/>
    <mergeCell ref="F349:G349"/>
    <mergeCell ref="M350:N351"/>
    <mergeCell ref="D351:K351"/>
    <mergeCell ref="M352:N356"/>
    <mergeCell ref="E353:K353"/>
    <mergeCell ref="E354:K354"/>
    <mergeCell ref="F355:K355"/>
    <mergeCell ref="F356:K356"/>
    <mergeCell ref="F357:G357"/>
    <mergeCell ref="H357:K358"/>
    <mergeCell ref="F358:G358"/>
    <mergeCell ref="F359:K359"/>
    <mergeCell ref="D360:K360"/>
    <mergeCell ref="F361:K361"/>
    <mergeCell ref="F362:K362"/>
    <mergeCell ref="F363:K363"/>
    <mergeCell ref="F364:K364"/>
    <mergeCell ref="B366:N366"/>
    <mergeCell ref="B367:B403"/>
    <mergeCell ref="C367:D367"/>
    <mergeCell ref="E367:K367"/>
    <mergeCell ref="M367:N367"/>
    <mergeCell ref="C368:D368"/>
    <mergeCell ref="M368:N368"/>
    <mergeCell ref="C369:D369"/>
    <mergeCell ref="M369:N369"/>
    <mergeCell ref="C370:D370"/>
    <mergeCell ref="M370:N370"/>
    <mergeCell ref="M371:N371"/>
    <mergeCell ref="C372:C380"/>
    <mergeCell ref="E372:K372"/>
    <mergeCell ref="M372:N372"/>
    <mergeCell ref="E373:K373"/>
    <mergeCell ref="M373:N373"/>
    <mergeCell ref="F374:K374"/>
    <mergeCell ref="M374:M375"/>
    <mergeCell ref="N374:N375"/>
    <mergeCell ref="F375:K375"/>
    <mergeCell ref="F376:G376"/>
    <mergeCell ref="H376:K377"/>
    <mergeCell ref="F377:G377"/>
    <mergeCell ref="D378:K379"/>
    <mergeCell ref="F380:K380"/>
    <mergeCell ref="C382:K385"/>
    <mergeCell ref="C386:C403"/>
    <mergeCell ref="D386:K386"/>
    <mergeCell ref="F387:G387"/>
    <mergeCell ref="H387:K389"/>
    <mergeCell ref="F388:G388"/>
    <mergeCell ref="M389:N390"/>
    <mergeCell ref="D390:K390"/>
    <mergeCell ref="M391:N395"/>
    <mergeCell ref="E392:K392"/>
    <mergeCell ref="E393:K393"/>
    <mergeCell ref="F394:K394"/>
    <mergeCell ref="F395:K395"/>
    <mergeCell ref="F396:G396"/>
    <mergeCell ref="H396:K397"/>
    <mergeCell ref="F397:G397"/>
    <mergeCell ref="F398:K398"/>
    <mergeCell ref="D399:K399"/>
    <mergeCell ref="F400:K400"/>
    <mergeCell ref="F401:K401"/>
    <mergeCell ref="F402:K402"/>
    <mergeCell ref="F403:K403"/>
    <mergeCell ref="B405:N405"/>
    <mergeCell ref="B406:B442"/>
    <mergeCell ref="C406:D406"/>
    <mergeCell ref="E406:K406"/>
    <mergeCell ref="M406:N406"/>
    <mergeCell ref="C407:D407"/>
    <mergeCell ref="M407:N407"/>
    <mergeCell ref="C408:D408"/>
    <mergeCell ref="M408:N408"/>
    <mergeCell ref="C409:D409"/>
    <mergeCell ref="M409:N409"/>
    <mergeCell ref="M410:N410"/>
    <mergeCell ref="C411:C419"/>
    <mergeCell ref="E411:K411"/>
    <mergeCell ref="M411:N411"/>
    <mergeCell ref="E412:K412"/>
    <mergeCell ref="M412:N412"/>
    <mergeCell ref="F413:K413"/>
    <mergeCell ref="M413:M414"/>
    <mergeCell ref="N413:N414"/>
    <mergeCell ref="F414:K414"/>
    <mergeCell ref="F415:G415"/>
    <mergeCell ref="H415:K416"/>
    <mergeCell ref="F416:G416"/>
    <mergeCell ref="D417:K418"/>
    <mergeCell ref="F419:K419"/>
    <mergeCell ref="C421:K424"/>
    <mergeCell ref="C425:C442"/>
    <mergeCell ref="D425:K425"/>
    <mergeCell ref="F426:G426"/>
    <mergeCell ref="H426:K428"/>
    <mergeCell ref="F427:G427"/>
    <mergeCell ref="M428:N429"/>
    <mergeCell ref="D429:K429"/>
    <mergeCell ref="M430:N434"/>
    <mergeCell ref="E431:K431"/>
    <mergeCell ref="E432:K432"/>
    <mergeCell ref="F433:K433"/>
    <mergeCell ref="F434:K434"/>
    <mergeCell ref="F435:G435"/>
    <mergeCell ref="H435:K436"/>
    <mergeCell ref="F436:G436"/>
    <mergeCell ref="F437:K437"/>
    <mergeCell ref="D438:K438"/>
    <mergeCell ref="F439:K439"/>
    <mergeCell ref="F440:K440"/>
    <mergeCell ref="F441:K441"/>
    <mergeCell ref="F442:K442"/>
    <mergeCell ref="B444:N444"/>
    <mergeCell ref="B445:B481"/>
    <mergeCell ref="C445:D445"/>
    <mergeCell ref="E445:K445"/>
    <mergeCell ref="M445:N445"/>
    <mergeCell ref="C446:D446"/>
    <mergeCell ref="M446:N446"/>
    <mergeCell ref="C447:D447"/>
    <mergeCell ref="M447:N447"/>
    <mergeCell ref="C448:D448"/>
    <mergeCell ref="M448:N448"/>
    <mergeCell ref="M449:N449"/>
    <mergeCell ref="C450:C458"/>
    <mergeCell ref="E450:K450"/>
    <mergeCell ref="M450:N450"/>
    <mergeCell ref="E451:K451"/>
    <mergeCell ref="M451:N451"/>
    <mergeCell ref="F452:K452"/>
    <mergeCell ref="M452:M453"/>
    <mergeCell ref="N452:N453"/>
    <mergeCell ref="F453:K453"/>
    <mergeCell ref="F454:G454"/>
    <mergeCell ref="H454:K455"/>
    <mergeCell ref="F455:G455"/>
    <mergeCell ref="D456:K457"/>
    <mergeCell ref="F458:K458"/>
    <mergeCell ref="C460:K463"/>
    <mergeCell ref="C464:C481"/>
    <mergeCell ref="D464:K464"/>
    <mergeCell ref="F465:G465"/>
    <mergeCell ref="H465:K467"/>
    <mergeCell ref="F466:G466"/>
    <mergeCell ref="M467:N468"/>
    <mergeCell ref="D468:K468"/>
    <mergeCell ref="M469:N473"/>
    <mergeCell ref="E470:K470"/>
    <mergeCell ref="E471:K471"/>
    <mergeCell ref="F472:K472"/>
    <mergeCell ref="F473:K473"/>
    <mergeCell ref="F474:G474"/>
    <mergeCell ref="H474:K475"/>
    <mergeCell ref="F475:G475"/>
    <mergeCell ref="F476:K476"/>
    <mergeCell ref="D477:K477"/>
    <mergeCell ref="F478:K478"/>
    <mergeCell ref="F479:K479"/>
    <mergeCell ref="F480:K480"/>
    <mergeCell ref="F481:K481"/>
    <mergeCell ref="B483:N483"/>
    <mergeCell ref="B484:B520"/>
    <mergeCell ref="C484:D484"/>
    <mergeCell ref="E484:K484"/>
    <mergeCell ref="M484:N484"/>
    <mergeCell ref="C485:D485"/>
    <mergeCell ref="M485:N485"/>
    <mergeCell ref="C486:D486"/>
    <mergeCell ref="M486:N486"/>
    <mergeCell ref="C487:D487"/>
    <mergeCell ref="M487:N487"/>
    <mergeCell ref="M488:N488"/>
    <mergeCell ref="C489:C497"/>
    <mergeCell ref="E489:K489"/>
    <mergeCell ref="M489:N489"/>
    <mergeCell ref="E490:K490"/>
    <mergeCell ref="M490:N490"/>
    <mergeCell ref="F491:K491"/>
    <mergeCell ref="M491:M492"/>
    <mergeCell ref="N491:N492"/>
    <mergeCell ref="F492:K492"/>
    <mergeCell ref="F493:G493"/>
    <mergeCell ref="H493:K494"/>
    <mergeCell ref="F494:G494"/>
    <mergeCell ref="D495:K496"/>
    <mergeCell ref="F497:K497"/>
    <mergeCell ref="C499:K502"/>
    <mergeCell ref="C503:C520"/>
    <mergeCell ref="D503:K503"/>
    <mergeCell ref="F504:G504"/>
    <mergeCell ref="H504:K506"/>
    <mergeCell ref="F505:G505"/>
    <mergeCell ref="M506:N507"/>
    <mergeCell ref="D507:K507"/>
    <mergeCell ref="M508:N512"/>
    <mergeCell ref="E509:K509"/>
    <mergeCell ref="E510:K510"/>
    <mergeCell ref="F511:K511"/>
    <mergeCell ref="F512:K512"/>
    <mergeCell ref="F513:G513"/>
    <mergeCell ref="H513:K514"/>
    <mergeCell ref="F514:G514"/>
    <mergeCell ref="F515:K515"/>
    <mergeCell ref="D516:K516"/>
    <mergeCell ref="F517:K517"/>
    <mergeCell ref="F518:K518"/>
    <mergeCell ref="F519:K519"/>
    <mergeCell ref="F520:K520"/>
    <mergeCell ref="B522:N522"/>
    <mergeCell ref="B523:B559"/>
    <mergeCell ref="C523:D523"/>
    <mergeCell ref="E523:K523"/>
    <mergeCell ref="M523:N523"/>
    <mergeCell ref="C524:D524"/>
    <mergeCell ref="M524:N524"/>
    <mergeCell ref="C525:D525"/>
    <mergeCell ref="M525:N525"/>
    <mergeCell ref="C526:D526"/>
    <mergeCell ref="M526:N526"/>
    <mergeCell ref="M527:N527"/>
    <mergeCell ref="C528:C536"/>
    <mergeCell ref="E528:K528"/>
    <mergeCell ref="M528:N528"/>
    <mergeCell ref="E529:K529"/>
    <mergeCell ref="M529:N529"/>
    <mergeCell ref="F530:K530"/>
    <mergeCell ref="M530:M531"/>
    <mergeCell ref="N530:N531"/>
    <mergeCell ref="F531:K531"/>
    <mergeCell ref="F532:G532"/>
    <mergeCell ref="H532:K533"/>
    <mergeCell ref="F533:G533"/>
    <mergeCell ref="D534:K535"/>
    <mergeCell ref="F536:K536"/>
    <mergeCell ref="C538:K541"/>
    <mergeCell ref="C542:C559"/>
    <mergeCell ref="D542:K542"/>
    <mergeCell ref="F543:G543"/>
    <mergeCell ref="H543:K545"/>
    <mergeCell ref="F544:G544"/>
    <mergeCell ref="M545:N546"/>
    <mergeCell ref="D546:K546"/>
    <mergeCell ref="M547:N551"/>
    <mergeCell ref="E548:K548"/>
    <mergeCell ref="E549:K549"/>
    <mergeCell ref="F550:K550"/>
    <mergeCell ref="F551:K551"/>
    <mergeCell ref="F552:G552"/>
    <mergeCell ref="H552:K553"/>
    <mergeCell ref="F553:G553"/>
    <mergeCell ref="F554:K554"/>
    <mergeCell ref="D555:K555"/>
    <mergeCell ref="F556:K556"/>
    <mergeCell ref="F557:K557"/>
    <mergeCell ref="F558:K558"/>
    <mergeCell ref="F559:K559"/>
    <mergeCell ref="B561:N561"/>
    <mergeCell ref="B562:B598"/>
    <mergeCell ref="C562:D562"/>
    <mergeCell ref="E562:K562"/>
    <mergeCell ref="M562:N562"/>
    <mergeCell ref="C563:D563"/>
    <mergeCell ref="M563:N563"/>
    <mergeCell ref="C564:D564"/>
    <mergeCell ref="M564:N564"/>
    <mergeCell ref="C565:D565"/>
    <mergeCell ref="M565:N565"/>
    <mergeCell ref="M566:N566"/>
    <mergeCell ref="C567:C575"/>
    <mergeCell ref="E567:K567"/>
    <mergeCell ref="M567:N567"/>
    <mergeCell ref="E568:K568"/>
    <mergeCell ref="M568:N568"/>
    <mergeCell ref="F569:K569"/>
    <mergeCell ref="M569:M570"/>
    <mergeCell ref="N569:N570"/>
    <mergeCell ref="F570:K570"/>
    <mergeCell ref="F571:G571"/>
    <mergeCell ref="H571:K572"/>
    <mergeCell ref="F572:G572"/>
    <mergeCell ref="D573:K574"/>
    <mergeCell ref="F575:K575"/>
    <mergeCell ref="C577:K580"/>
    <mergeCell ref="C581:C598"/>
    <mergeCell ref="D581:K581"/>
    <mergeCell ref="F582:G582"/>
    <mergeCell ref="H582:K584"/>
    <mergeCell ref="F583:G583"/>
    <mergeCell ref="M584:N585"/>
    <mergeCell ref="D585:K585"/>
    <mergeCell ref="M586:N590"/>
    <mergeCell ref="E587:K587"/>
    <mergeCell ref="E588:K588"/>
    <mergeCell ref="F589:K589"/>
    <mergeCell ref="F590:K590"/>
    <mergeCell ref="F591:G591"/>
    <mergeCell ref="H591:K592"/>
    <mergeCell ref="F592:G592"/>
    <mergeCell ref="F593:K593"/>
    <mergeCell ref="D594:K594"/>
    <mergeCell ref="F595:K595"/>
    <mergeCell ref="F596:K596"/>
    <mergeCell ref="F597:K597"/>
    <mergeCell ref="F598:K598"/>
  </mergeCells>
  <phoneticPr fontId="3"/>
  <conditionalFormatting sqref="F19:K19">
    <cfRule type="expression" dxfId="39" priority="61">
      <formula>$E19="年度末"</formula>
    </cfRule>
  </conditionalFormatting>
  <conditionalFormatting sqref="F18:K18">
    <cfRule type="expression" dxfId="38" priority="60">
      <formula>$E18="年度当初"</formula>
    </cfRule>
  </conditionalFormatting>
  <conditionalFormatting sqref="F58:K58">
    <cfRule type="expression" dxfId="37" priority="28">
      <formula>$E58="年度末"</formula>
    </cfRule>
  </conditionalFormatting>
  <conditionalFormatting sqref="F57:K57">
    <cfRule type="expression" dxfId="36" priority="27">
      <formula>$E57="年度当初"</formula>
    </cfRule>
  </conditionalFormatting>
  <conditionalFormatting sqref="F97:K97">
    <cfRule type="expression" dxfId="35" priority="26">
      <formula>$E97="年度末"</formula>
    </cfRule>
  </conditionalFormatting>
  <conditionalFormatting sqref="F96:K96">
    <cfRule type="expression" dxfId="34" priority="25">
      <formula>$E96="年度当初"</formula>
    </cfRule>
  </conditionalFormatting>
  <conditionalFormatting sqref="F136:K136">
    <cfRule type="expression" dxfId="33" priority="24">
      <formula>$E136="年度末"</formula>
    </cfRule>
  </conditionalFormatting>
  <conditionalFormatting sqref="F135:K135">
    <cfRule type="expression" dxfId="32" priority="23">
      <formula>$E135="年度当初"</formula>
    </cfRule>
  </conditionalFormatting>
  <conditionalFormatting sqref="F175:K175">
    <cfRule type="expression" dxfId="31" priority="22">
      <formula>$E175="年度末"</formula>
    </cfRule>
  </conditionalFormatting>
  <conditionalFormatting sqref="F174:K174">
    <cfRule type="expression" dxfId="30" priority="21">
      <formula>$E174="年度当初"</formula>
    </cfRule>
  </conditionalFormatting>
  <conditionalFormatting sqref="F214:K214">
    <cfRule type="expression" dxfId="29" priority="20">
      <formula>$E214="年度末"</formula>
    </cfRule>
  </conditionalFormatting>
  <conditionalFormatting sqref="F213:K213">
    <cfRule type="expression" dxfId="28" priority="19">
      <formula>$E213="年度当初"</formula>
    </cfRule>
  </conditionalFormatting>
  <conditionalFormatting sqref="F253:K253">
    <cfRule type="expression" dxfId="27" priority="18">
      <formula>$E253="年度末"</formula>
    </cfRule>
  </conditionalFormatting>
  <conditionalFormatting sqref="F252:K252">
    <cfRule type="expression" dxfId="26" priority="17">
      <formula>$E252="年度当初"</formula>
    </cfRule>
  </conditionalFormatting>
  <conditionalFormatting sqref="F292:K292">
    <cfRule type="expression" dxfId="25" priority="16">
      <formula>$E292="年度末"</formula>
    </cfRule>
  </conditionalFormatting>
  <conditionalFormatting sqref="F291:K291">
    <cfRule type="expression" dxfId="24" priority="15">
      <formula>$E291="年度当初"</formula>
    </cfRule>
  </conditionalFormatting>
  <conditionalFormatting sqref="F331:K331">
    <cfRule type="expression" dxfId="23" priority="14">
      <formula>$E331="年度末"</formula>
    </cfRule>
  </conditionalFormatting>
  <conditionalFormatting sqref="F330:K330">
    <cfRule type="expression" dxfId="22" priority="13">
      <formula>$E330="年度当初"</formula>
    </cfRule>
  </conditionalFormatting>
  <conditionalFormatting sqref="F370:K370">
    <cfRule type="expression" dxfId="21" priority="12">
      <formula>$E370="年度末"</formula>
    </cfRule>
  </conditionalFormatting>
  <conditionalFormatting sqref="F369:K369">
    <cfRule type="expression" dxfId="20" priority="11">
      <formula>$E369="年度当初"</formula>
    </cfRule>
  </conditionalFormatting>
  <conditionalFormatting sqref="F409:K409">
    <cfRule type="expression" dxfId="19" priority="10">
      <formula>$E409="年度末"</formula>
    </cfRule>
  </conditionalFormatting>
  <conditionalFormatting sqref="F408:K408">
    <cfRule type="expression" dxfId="18" priority="9">
      <formula>$E408="年度当初"</formula>
    </cfRule>
  </conditionalFormatting>
  <conditionalFormatting sqref="F448:K448">
    <cfRule type="expression" dxfId="17" priority="8">
      <formula>$E448="年度末"</formula>
    </cfRule>
  </conditionalFormatting>
  <conditionalFormatting sqref="F447:K447">
    <cfRule type="expression" dxfId="16" priority="7">
      <formula>$E447="年度当初"</formula>
    </cfRule>
  </conditionalFormatting>
  <conditionalFormatting sqref="F487:K487">
    <cfRule type="expression" dxfId="15" priority="6">
      <formula>$E487="年度末"</formula>
    </cfRule>
  </conditionalFormatting>
  <conditionalFormatting sqref="F486:K486">
    <cfRule type="expression" dxfId="14" priority="5">
      <formula>$E486="年度当初"</formula>
    </cfRule>
  </conditionalFormatting>
  <conditionalFormatting sqref="F526:K526">
    <cfRule type="expression" dxfId="13" priority="4">
      <formula>$E526="年度末"</formula>
    </cfRule>
  </conditionalFormatting>
  <conditionalFormatting sqref="F525:K525">
    <cfRule type="expression" dxfId="12" priority="3">
      <formula>$E525="年度当初"</formula>
    </cfRule>
  </conditionalFormatting>
  <conditionalFormatting sqref="F565:K565">
    <cfRule type="expression" dxfId="11" priority="2">
      <formula>$E565="年度末"</formula>
    </cfRule>
  </conditionalFormatting>
  <conditionalFormatting sqref="F564:K564">
    <cfRule type="expression" dxfId="10" priority="1">
      <formula>$E564="年度当初"</formula>
    </cfRule>
  </conditionalFormatting>
  <dataValidations count="5">
    <dataValidation type="list" allowBlank="1" showInputMessage="1" showErrorMessage="1" sqref="M18:N18 M22:N22 M20:N20 M525:N525 M529:N529 M527:N527 M57:N57 M61:N61 M59:N59 M96:N96 M100:N100 M98:N98 M135:N135 M139:N139 M137:N137 M174:N174 M178:N178 M176:N176 M213:N213 M217:N217 M215:N215 M252:N252 M256:N256 M254:N254 M291:N291 M295:N295 M293:N293 M330:N330 M334:N334 M332:N332 M369:N369 M373:N373 M371:N371 M408:N408 M412:N412 M410:N410 M447:N447 M451:N451 M449:N449 M486:N486 M490:N490 M488:N488 M564:N564 M568:N568 M566:N566" xr:uid="{1DAE1607-5785-44A7-AF41-F1D733EA1216}">
      <formula1>$P$6:$P$7</formula1>
    </dataValidation>
    <dataValidation type="list" allowBlank="1" showInputMessage="1" showErrorMessage="1" sqref="E17 E290 E524 E56 E95 E134 E173 E212 E251 E329 E368 E407 E446 E485 E563" xr:uid="{F3F473F3-0D90-437B-BC31-0797B6D5B53C}">
      <formula1>$P$2:$P$4</formula1>
    </dataValidation>
    <dataValidation type="list" allowBlank="1" showInputMessage="1" showErrorMessage="1" sqref="E18 E291 E525 E57 E96 E135 E174 E213 E252 E330 E369 E408 E447 E486 E564" xr:uid="{AF48F71A-5A2F-411D-85DA-4C0794298ED3}">
      <formula1>$R$3:$R$5</formula1>
    </dataValidation>
    <dataValidation type="list" allowBlank="1" showInputMessage="1" showErrorMessage="1" sqref="E19 E292 E526 E58 E97 E136 E175 E214 E253 E331 E370 E409 E448 E487 E565" xr:uid="{78291E60-2C99-47D1-914D-AB8E3AE9C246}">
      <formula1>$Q$3:$Q$5</formula1>
    </dataValidation>
    <dataValidation type="list" allowBlank="1" showInputMessage="1" showErrorMessage="1" error="令和3年4月1日以降、令和4年3月31日以内の日付を入力してください" sqref="F11:F13 F18:F19 F40 F57:F58 F79 F96:F97 F118 F135:F136 F157 F174:F175 F196 F213:F214 F235 F252:F253 F274 F291:F292 F313 F330:F331 F352 F369:F370 F391 F408:F409 F430 F447:F448 F469 F486:F487 F508 F525:F526 F547 F564:F565 F586" xr:uid="{12FD71E5-B960-4060-B4C6-4051BA9A7C03}">
      <formula1>"5,6"</formula1>
    </dataValidation>
  </dataValidations>
  <pageMargins left="0.7" right="0.7" top="0.75" bottom="0.75" header="0.3" footer="0.3"/>
  <pageSetup paperSize="9" scale="60"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00D1C-D0EB-4761-AE5F-B6574E84C13B}">
  <sheetPr>
    <tabColor rgb="FF00B050"/>
  </sheetPr>
  <dimension ref="A1:AH435"/>
  <sheetViews>
    <sheetView view="pageBreakPreview" zoomScale="60" zoomScaleNormal="70" zoomScalePageLayoutView="60" workbookViewId="0">
      <selection activeCell="Z2" sqref="Z2:Z3"/>
    </sheetView>
  </sheetViews>
  <sheetFormatPr defaultRowHeight="17.25"/>
  <cols>
    <col min="1" max="1" width="5.25" style="2" customWidth="1"/>
    <col min="2" max="2" width="6.875" style="2" customWidth="1"/>
    <col min="3" max="3" width="9.375" style="2" customWidth="1"/>
    <col min="4" max="4" width="12.625" style="2" customWidth="1"/>
    <col min="5" max="5" width="2.375" style="2" customWidth="1"/>
    <col min="6" max="6" width="15.5" style="2" customWidth="1"/>
    <col min="7" max="32" width="6.5" style="2" customWidth="1"/>
    <col min="33" max="33" width="0" style="1" hidden="1" customWidth="1"/>
    <col min="34" max="40" width="6.125" style="1" customWidth="1"/>
    <col min="41" max="46" width="4.875" style="1" customWidth="1"/>
    <col min="47" max="51" width="4.375" style="1" customWidth="1"/>
    <col min="52" max="16384" width="9" style="1"/>
  </cols>
  <sheetData>
    <row r="1" spans="1:32" ht="17.25" customHeight="1">
      <c r="A1" s="981" t="s">
        <v>115</v>
      </c>
      <c r="B1" s="981"/>
    </row>
    <row r="2" spans="1:32" ht="17.25" customHeight="1">
      <c r="A2" s="981"/>
      <c r="B2" s="981"/>
      <c r="Z2" s="1165" t="s">
        <v>159</v>
      </c>
      <c r="AA2" s="1164"/>
      <c r="AB2" s="1164" t="s">
        <v>8</v>
      </c>
      <c r="AC2" s="1164"/>
      <c r="AD2" s="1164" t="s">
        <v>9</v>
      </c>
      <c r="AE2" s="1164"/>
      <c r="AF2" s="1164" t="s">
        <v>10</v>
      </c>
    </row>
    <row r="3" spans="1:32" ht="17.25" customHeight="1">
      <c r="A3" s="967" t="s">
        <v>11</v>
      </c>
      <c r="B3" s="967"/>
      <c r="C3" s="967"/>
      <c r="D3" s="967"/>
      <c r="E3" s="967"/>
      <c r="F3" s="967"/>
      <c r="G3" s="967"/>
      <c r="H3" s="967"/>
      <c r="I3" s="967"/>
      <c r="L3" s="968" t="s">
        <v>12</v>
      </c>
      <c r="M3" s="968"/>
      <c r="N3" s="969">
        <v>1</v>
      </c>
      <c r="O3" s="969"/>
      <c r="P3" s="970" t="s">
        <v>13</v>
      </c>
      <c r="Q3" s="970"/>
      <c r="R3" s="5"/>
      <c r="S3" s="5"/>
      <c r="Y3" s="5"/>
      <c r="Z3" s="1165"/>
      <c r="AA3" s="1164"/>
      <c r="AB3" s="1164"/>
      <c r="AC3" s="1164"/>
      <c r="AD3" s="1164"/>
      <c r="AE3" s="1164"/>
      <c r="AF3" s="1164"/>
    </row>
    <row r="4" spans="1:32" ht="17.25" customHeight="1">
      <c r="A4" s="967"/>
      <c r="B4" s="967"/>
      <c r="C4" s="967"/>
      <c r="D4" s="967"/>
      <c r="E4" s="967"/>
      <c r="F4" s="967"/>
      <c r="G4" s="967"/>
      <c r="H4" s="967"/>
      <c r="I4" s="967"/>
      <c r="L4" s="968"/>
      <c r="M4" s="968"/>
      <c r="N4" s="969"/>
      <c r="O4" s="969"/>
      <c r="P4" s="970"/>
      <c r="Q4" s="970"/>
      <c r="R4" s="5"/>
      <c r="S4" s="5"/>
    </row>
    <row r="5" spans="1:32" ht="17.25" customHeight="1">
      <c r="A5" s="967"/>
      <c r="B5" s="967"/>
      <c r="C5" s="967"/>
      <c r="D5" s="967"/>
      <c r="E5" s="967"/>
      <c r="F5" s="967"/>
      <c r="G5" s="967"/>
      <c r="H5" s="967"/>
      <c r="I5" s="967"/>
      <c r="L5" s="968"/>
      <c r="M5" s="968"/>
      <c r="N5" s="969"/>
      <c r="O5" s="969"/>
      <c r="P5" s="970"/>
      <c r="Q5" s="970"/>
      <c r="R5" s="5"/>
      <c r="S5" s="5"/>
    </row>
    <row r="6" spans="1:32" ht="17.25" customHeight="1" thickBot="1">
      <c r="D6" s="3"/>
      <c r="E6" s="3"/>
      <c r="F6" s="3"/>
      <c r="G6" s="3"/>
      <c r="H6" s="3"/>
      <c r="I6" s="3"/>
      <c r="J6" s="3"/>
      <c r="K6" s="3"/>
    </row>
    <row r="7" spans="1:32" ht="42" customHeight="1" thickBot="1">
      <c r="A7" s="971" t="s">
        <v>81</v>
      </c>
      <c r="B7" s="972"/>
      <c r="C7" s="978" t="str">
        <f>'【様式２】計画書（自動計算）（当初）'!C7:I7</f>
        <v/>
      </c>
      <c r="D7" s="980"/>
      <c r="E7" s="980"/>
      <c r="F7" s="980"/>
      <c r="G7" s="980"/>
      <c r="H7" s="980"/>
      <c r="I7" s="979"/>
      <c r="J7" s="5"/>
      <c r="K7" s="5"/>
    </row>
    <row r="8" spans="1:32" ht="17.25" customHeight="1">
      <c r="C8" s="6"/>
      <c r="D8" s="6"/>
      <c r="E8" s="4"/>
      <c r="F8" s="6"/>
      <c r="G8" s="6"/>
      <c r="H8" s="6"/>
      <c r="I8" s="6"/>
      <c r="J8" s="6"/>
    </row>
    <row r="9" spans="1:32" ht="17.25" customHeight="1" thickBot="1">
      <c r="E9" s="4"/>
    </row>
    <row r="10" spans="1:32" ht="24" customHeight="1" thickBot="1">
      <c r="A10" s="975" t="s">
        <v>14</v>
      </c>
      <c r="B10" s="976"/>
      <c r="C10" s="976"/>
      <c r="D10" s="977"/>
      <c r="E10" s="4"/>
      <c r="F10" s="7" t="s">
        <v>15</v>
      </c>
      <c r="G10" s="971" t="s">
        <v>16</v>
      </c>
      <c r="H10" s="972"/>
      <c r="I10" s="978" t="s">
        <v>17</v>
      </c>
      <c r="J10" s="972"/>
      <c r="K10" s="978" t="s">
        <v>18</v>
      </c>
      <c r="L10" s="979"/>
      <c r="M10" s="971" t="s">
        <v>19</v>
      </c>
      <c r="N10" s="972"/>
      <c r="O10" s="978" t="s">
        <v>20</v>
      </c>
      <c r="P10" s="972"/>
      <c r="Q10" s="978" t="s">
        <v>21</v>
      </c>
      <c r="R10" s="979"/>
      <c r="S10" s="971" t="s">
        <v>22</v>
      </c>
      <c r="T10" s="972"/>
      <c r="U10" s="978" t="s">
        <v>23</v>
      </c>
      <c r="V10" s="972"/>
      <c r="W10" s="978" t="s">
        <v>24</v>
      </c>
      <c r="X10" s="979"/>
      <c r="Y10" s="971" t="s">
        <v>25</v>
      </c>
      <c r="Z10" s="972"/>
      <c r="AA10" s="978" t="s">
        <v>26</v>
      </c>
      <c r="AB10" s="972"/>
      <c r="AC10" s="978" t="s">
        <v>27</v>
      </c>
      <c r="AD10" s="979"/>
      <c r="AE10" s="995" t="s">
        <v>28</v>
      </c>
      <c r="AF10" s="979"/>
    </row>
    <row r="11" spans="1:32" ht="37.5" customHeight="1">
      <c r="A11" s="959" t="s">
        <v>86</v>
      </c>
      <c r="B11" s="960"/>
      <c r="C11" s="993" t="str">
        <f>'【様式２】計画書（自動計算）（当初）'!C11:D11</f>
        <v/>
      </c>
      <c r="D11" s="994"/>
      <c r="E11" s="4"/>
      <c r="F11" s="307" t="s">
        <v>71</v>
      </c>
      <c r="G11" s="953">
        <f>'【様式２】計画書（自動計算）（当初）'!G11:H11</f>
        <v>0</v>
      </c>
      <c r="H11" s="953"/>
      <c r="I11" s="947">
        <f>'【様式２】計画書（自動計算）（当初）'!I11:J11</f>
        <v>0</v>
      </c>
      <c r="J11" s="988"/>
      <c r="K11" s="947">
        <f>'【様式２】計画書（自動計算）（当初）'!K11:L11</f>
        <v>0</v>
      </c>
      <c r="L11" s="988"/>
      <c r="M11" s="947">
        <f>'【様式２】計画書（自動計算）（当初）'!M11:N11</f>
        <v>0</v>
      </c>
      <c r="N11" s="988"/>
      <c r="O11" s="947">
        <f>'【様式２】計画書（自動計算）（当初）'!O11:P11</f>
        <v>0</v>
      </c>
      <c r="P11" s="988"/>
      <c r="Q11" s="947">
        <f>'【様式２】計画書（自動計算）（当初）'!Q11:R11</f>
        <v>0</v>
      </c>
      <c r="R11" s="988"/>
      <c r="S11" s="947">
        <f>'【様式２】計画書（自動計算）（当初）'!S11:T11</f>
        <v>0</v>
      </c>
      <c r="T11" s="988"/>
      <c r="U11" s="947">
        <f>'【様式２】計画書（自動計算）（当初）'!U11:V11</f>
        <v>0</v>
      </c>
      <c r="V11" s="988"/>
      <c r="W11" s="947">
        <f>'【様式２】計画書（自動計算）（当初）'!W11:X11</f>
        <v>0</v>
      </c>
      <c r="X11" s="988"/>
      <c r="Y11" s="947">
        <f>'【様式２】計画書（自動計算）（当初）'!Y11:Z11</f>
        <v>0</v>
      </c>
      <c r="Z11" s="988"/>
      <c r="AA11" s="947">
        <f>'【様式２】計画書（自動計算）（当初）'!AA11:AB11</f>
        <v>0</v>
      </c>
      <c r="AB11" s="988"/>
      <c r="AC11" s="947">
        <f>'【様式２】計画書（自動計算）（当初）'!AC11:AD11</f>
        <v>0</v>
      </c>
      <c r="AD11" s="988"/>
      <c r="AE11" s="935">
        <f>SUM(G11:AD11)</f>
        <v>0</v>
      </c>
      <c r="AF11" s="936"/>
    </row>
    <row r="12" spans="1:32" ht="37.5" customHeight="1">
      <c r="A12" s="963" t="s">
        <v>30</v>
      </c>
      <c r="B12" s="964"/>
      <c r="C12" s="949" t="str">
        <f>'【様式２】計画書（自動計算）（当初）'!C12:D13</f>
        <v/>
      </c>
      <c r="D12" s="950"/>
      <c r="E12" s="4"/>
      <c r="F12" s="8" t="s">
        <v>72</v>
      </c>
      <c r="G12" s="953">
        <f>'【様式２】計画書（自動計算）（当初）'!G12:H12</f>
        <v>0</v>
      </c>
      <c r="H12" s="953"/>
      <c r="I12" s="991">
        <f>'【様式２】計画書（自動計算）（当初）'!I12:J12</f>
        <v>0</v>
      </c>
      <c r="J12" s="992"/>
      <c r="K12" s="991">
        <f>'【様式２】計画書（自動計算）（当初）'!K12:L12</f>
        <v>0</v>
      </c>
      <c r="L12" s="992"/>
      <c r="M12" s="991">
        <f>'【様式２】計画書（自動計算）（当初）'!M12:N12</f>
        <v>0</v>
      </c>
      <c r="N12" s="992"/>
      <c r="O12" s="991">
        <f>'【様式２】計画書（自動計算）（当初）'!O12:P12</f>
        <v>0</v>
      </c>
      <c r="P12" s="992"/>
      <c r="Q12" s="991">
        <f>'【様式２】計画書（自動計算）（当初）'!Q12:R12</f>
        <v>0</v>
      </c>
      <c r="R12" s="992"/>
      <c r="S12" s="991">
        <f>'【様式２】計画書（自動計算）（当初）'!S12:T12</f>
        <v>0</v>
      </c>
      <c r="T12" s="992"/>
      <c r="U12" s="991">
        <f>'【様式２】計画書（自動計算）（当初）'!U12:V12</f>
        <v>0</v>
      </c>
      <c r="V12" s="992"/>
      <c r="W12" s="991">
        <f>'【様式２】計画書（自動計算）（当初）'!W12:X12</f>
        <v>0</v>
      </c>
      <c r="X12" s="992"/>
      <c r="Y12" s="991">
        <f>'【様式２】計画書（自動計算）（当初）'!Y12:Z12</f>
        <v>0</v>
      </c>
      <c r="Z12" s="992"/>
      <c r="AA12" s="991">
        <f>'【様式２】計画書（自動計算）（当初）'!AA12:AB12</f>
        <v>0</v>
      </c>
      <c r="AB12" s="992"/>
      <c r="AC12" s="991">
        <f>'【様式２】計画書（自動計算）（当初）'!AC12:AD12</f>
        <v>0</v>
      </c>
      <c r="AD12" s="992"/>
      <c r="AE12" s="935">
        <f t="shared" ref="AE12:AE15" si="0">SUM(G12:AD12)</f>
        <v>0</v>
      </c>
      <c r="AF12" s="936"/>
    </row>
    <row r="13" spans="1:32" ht="37.5" customHeight="1">
      <c r="A13" s="965"/>
      <c r="B13" s="964"/>
      <c r="C13" s="951"/>
      <c r="D13" s="952"/>
      <c r="E13" s="4"/>
      <c r="F13" s="8" t="s">
        <v>73</v>
      </c>
      <c r="G13" s="953">
        <f>'【様式２】計画書（自動計算）（当初）'!G13:H13</f>
        <v>0</v>
      </c>
      <c r="H13" s="953"/>
      <c r="I13" s="954">
        <f>'【様式２】計画書（自動計算）（当初）'!I13:J13</f>
        <v>0</v>
      </c>
      <c r="J13" s="955"/>
      <c r="K13" s="954">
        <f>'【様式２】計画書（自動計算）（当初）'!K13:L13</f>
        <v>0</v>
      </c>
      <c r="L13" s="955"/>
      <c r="M13" s="954">
        <f>'【様式２】計画書（自動計算）（当初）'!M13:N13</f>
        <v>0</v>
      </c>
      <c r="N13" s="955"/>
      <c r="O13" s="954">
        <f>'【様式２】計画書（自動計算）（当初）'!O13:P13</f>
        <v>0</v>
      </c>
      <c r="P13" s="955"/>
      <c r="Q13" s="954">
        <f>'【様式２】計画書（自動計算）（当初）'!Q13:R13</f>
        <v>0</v>
      </c>
      <c r="R13" s="955"/>
      <c r="S13" s="954">
        <f>'【様式２】計画書（自動計算）（当初）'!S13:T13</f>
        <v>0</v>
      </c>
      <c r="T13" s="955"/>
      <c r="U13" s="954">
        <f>'【様式２】計画書（自動計算）（当初）'!U13:V13</f>
        <v>0</v>
      </c>
      <c r="V13" s="955"/>
      <c r="W13" s="954">
        <f>'【様式２】計画書（自動計算）（当初）'!W13:X13</f>
        <v>0</v>
      </c>
      <c r="X13" s="955"/>
      <c r="Y13" s="954">
        <f>'【様式２】計画書（自動計算）（当初）'!Y13:Z13</f>
        <v>0</v>
      </c>
      <c r="Z13" s="955"/>
      <c r="AA13" s="954">
        <f>'【様式２】計画書（自動計算）（当初）'!AA13:AB13</f>
        <v>0</v>
      </c>
      <c r="AB13" s="955"/>
      <c r="AC13" s="954">
        <f>'【様式２】計画書（自動計算）（当初）'!AC13:AD13</f>
        <v>0</v>
      </c>
      <c r="AD13" s="955"/>
      <c r="AE13" s="935">
        <f t="shared" si="0"/>
        <v>0</v>
      </c>
      <c r="AF13" s="936"/>
    </row>
    <row r="14" spans="1:32" ht="37.5" customHeight="1">
      <c r="A14" s="965"/>
      <c r="B14" s="964"/>
      <c r="C14" s="903" t="str">
        <f>'【様式２】計画書（自動計算）（当初）'!C14:D15</f>
        <v/>
      </c>
      <c r="D14" s="989"/>
      <c r="E14" s="4"/>
      <c r="F14" s="9" t="s">
        <v>74</v>
      </c>
      <c r="G14" s="991">
        <v>0</v>
      </c>
      <c r="H14" s="992"/>
      <c r="I14" s="991">
        <v>0</v>
      </c>
      <c r="J14" s="992"/>
      <c r="K14" s="954">
        <v>0</v>
      </c>
      <c r="L14" s="955"/>
      <c r="M14" s="954">
        <v>0</v>
      </c>
      <c r="N14" s="955"/>
      <c r="O14" s="954">
        <v>0</v>
      </c>
      <c r="P14" s="955"/>
      <c r="Q14" s="954">
        <v>0</v>
      </c>
      <c r="R14" s="955"/>
      <c r="S14" s="954">
        <v>0</v>
      </c>
      <c r="T14" s="955"/>
      <c r="U14" s="954">
        <v>0</v>
      </c>
      <c r="V14" s="955"/>
      <c r="W14" s="954">
        <v>0</v>
      </c>
      <c r="X14" s="955"/>
      <c r="Y14" s="954">
        <v>0</v>
      </c>
      <c r="Z14" s="955"/>
      <c r="AA14" s="954">
        <v>0</v>
      </c>
      <c r="AB14" s="955"/>
      <c r="AC14" s="954">
        <v>0</v>
      </c>
      <c r="AD14" s="955"/>
      <c r="AE14" s="957">
        <f t="shared" si="0"/>
        <v>0</v>
      </c>
      <c r="AF14" s="958"/>
    </row>
    <row r="15" spans="1:32" ht="37.5" customHeight="1" thickBot="1">
      <c r="A15" s="965"/>
      <c r="B15" s="964"/>
      <c r="C15" s="906"/>
      <c r="D15" s="990"/>
      <c r="E15" s="4"/>
      <c r="F15" s="10" t="s">
        <v>75</v>
      </c>
      <c r="G15" s="932">
        <f>'【様式２】計画書（自動計算）（当初）'!G15:H15</f>
        <v>0</v>
      </c>
      <c r="H15" s="933"/>
      <c r="I15" s="932">
        <f>'【様式２】計画書（自動計算）（当初）'!I15:J15</f>
        <v>0</v>
      </c>
      <c r="J15" s="933"/>
      <c r="K15" s="932">
        <f>'【様式２】計画書（自動計算）（当初）'!K15:L15</f>
        <v>0</v>
      </c>
      <c r="L15" s="933"/>
      <c r="M15" s="932">
        <f>'【様式２】計画書（自動計算）（当初）'!M15:N15</f>
        <v>0</v>
      </c>
      <c r="N15" s="933"/>
      <c r="O15" s="932">
        <f>'【様式２】計画書（自動計算）（当初）'!O15:P15</f>
        <v>0</v>
      </c>
      <c r="P15" s="933"/>
      <c r="Q15" s="932">
        <f>'【様式２】計画書（自動計算）（当初）'!Q15:R15</f>
        <v>0</v>
      </c>
      <c r="R15" s="933"/>
      <c r="S15" s="932">
        <f>'【様式２】計画書（自動計算）（当初）'!S15:T15</f>
        <v>0</v>
      </c>
      <c r="T15" s="933"/>
      <c r="U15" s="932">
        <f>'【様式２】計画書（自動計算）（当初）'!U15:V15</f>
        <v>0</v>
      </c>
      <c r="V15" s="933"/>
      <c r="W15" s="932">
        <f>'【様式２】計画書（自動計算）（当初）'!W15:X15</f>
        <v>0</v>
      </c>
      <c r="X15" s="933"/>
      <c r="Y15" s="932">
        <f>'【様式２】計画書（自動計算）（当初）'!Y15:Z15</f>
        <v>0</v>
      </c>
      <c r="Z15" s="933"/>
      <c r="AA15" s="932">
        <f>'【様式２】計画書（自動計算）（当初）'!AA15:AB15</f>
        <v>0</v>
      </c>
      <c r="AB15" s="933"/>
      <c r="AC15" s="932">
        <f>'【様式２】計画書（自動計算）（当初）'!AC15:AD15</f>
        <v>0</v>
      </c>
      <c r="AD15" s="933"/>
      <c r="AE15" s="935">
        <f t="shared" si="0"/>
        <v>0</v>
      </c>
      <c r="AF15" s="936"/>
    </row>
    <row r="16" spans="1:32" ht="37.5" customHeight="1" thickTop="1" thickBot="1">
      <c r="A16" s="937" t="s">
        <v>34</v>
      </c>
      <c r="B16" s="938"/>
      <c r="C16" s="983" t="str">
        <f>'【様式２】計画書（自動計算）（当初）'!C16:D16</f>
        <v/>
      </c>
      <c r="D16" s="984"/>
      <c r="E16" s="4"/>
      <c r="F16" s="11" t="s">
        <v>76</v>
      </c>
      <c r="G16" s="939">
        <f>SUM(G11:H14)-G15</f>
        <v>0</v>
      </c>
      <c r="H16" s="940"/>
      <c r="I16" s="939">
        <f t="shared" ref="I16" si="1">SUM(I11:J14)-I15</f>
        <v>0</v>
      </c>
      <c r="J16" s="940"/>
      <c r="K16" s="939">
        <f t="shared" ref="K16" si="2">SUM(K11:L14)-K15</f>
        <v>0</v>
      </c>
      <c r="L16" s="941"/>
      <c r="M16" s="942">
        <f t="shared" ref="M16" si="3">SUM(M11:N14)-M15</f>
        <v>0</v>
      </c>
      <c r="N16" s="940"/>
      <c r="O16" s="939">
        <f t="shared" ref="O16" si="4">SUM(O11:P14)-O15</f>
        <v>0</v>
      </c>
      <c r="P16" s="940"/>
      <c r="Q16" s="939">
        <f t="shared" ref="Q16" si="5">SUM(Q11:R14)-Q15</f>
        <v>0</v>
      </c>
      <c r="R16" s="941"/>
      <c r="S16" s="942">
        <f t="shared" ref="S16" si="6">SUM(S11:T14)-S15</f>
        <v>0</v>
      </c>
      <c r="T16" s="940"/>
      <c r="U16" s="939">
        <f t="shared" ref="U16" si="7">SUM(U11:V14)-U15</f>
        <v>0</v>
      </c>
      <c r="V16" s="940"/>
      <c r="W16" s="939">
        <f t="shared" ref="W16" si="8">SUM(W11:X14)-W15</f>
        <v>0</v>
      </c>
      <c r="X16" s="941"/>
      <c r="Y16" s="942">
        <f t="shared" ref="Y16" si="9">SUM(Y11:Z14)-Y15</f>
        <v>0</v>
      </c>
      <c r="Z16" s="940"/>
      <c r="AA16" s="939">
        <f>SUM(AA11:AB14)-AA15</f>
        <v>0</v>
      </c>
      <c r="AB16" s="940"/>
      <c r="AC16" s="939">
        <f t="shared" ref="AC16" si="10">SUM(AC11:AD14)-AC15</f>
        <v>0</v>
      </c>
      <c r="AD16" s="943"/>
      <c r="AE16" s="944">
        <f>SUM(G16:AD16)</f>
        <v>0</v>
      </c>
      <c r="AF16" s="945"/>
    </row>
    <row r="17" spans="1:32" ht="50.25" customHeight="1" thickTop="1" thickBot="1">
      <c r="A17" s="916" t="s">
        <v>87</v>
      </c>
      <c r="B17" s="917"/>
      <c r="C17" s="983" t="str">
        <f>'【様式２】計画書（自動計算）（当初）'!C17:D17</f>
        <v/>
      </c>
      <c r="D17" s="984"/>
      <c r="E17" s="4"/>
      <c r="F17" s="12" t="s">
        <v>77</v>
      </c>
      <c r="G17" s="920">
        <f>IF(入力用!P18=1,IF(AND(入力用!P24&gt;0,入力用!P24&lt;=4),IF(G16&gt;=63000,63000,G16),IF(G16&gt;=82000,82000,G16)),IF(G16&gt;=63000,63000,G16))</f>
        <v>0</v>
      </c>
      <c r="H17" s="921"/>
      <c r="I17" s="920">
        <f>IF(入力用!P18=1,IF(AND(入力用!P24&gt;0,入力用!P24&lt;=5),IF(I16&gt;=63000,63000,I16),IF(I16&gt;=82000,82000,I16)),IF(I16&gt;=63000,63000,I16))</f>
        <v>0</v>
      </c>
      <c r="J17" s="921"/>
      <c r="K17" s="920">
        <f>IF(入力用!P18=1,IF(AND(入力用!P24&gt;0,入力用!P24&lt;=6),IF(K16&gt;=63000,63000,K16),IF(K16&gt;=82000,82000,K16)),IF(K16&gt;=63000,63000,K16))</f>
        <v>0</v>
      </c>
      <c r="L17" s="921"/>
      <c r="M17" s="920">
        <f>IF(入力用!P18=1,IF(AND(入力用!P24&gt;0,入力用!P24&lt;=7),IF(M16&gt;=63000,63000,M16),IF(M16&gt;=82000,82000,M16)),IF(M16&gt;=63000,63000,M16))</f>
        <v>0</v>
      </c>
      <c r="N17" s="921"/>
      <c r="O17" s="920">
        <f>IF(入力用!P18=1,IF(AND(入力用!P24&gt;0,入力用!P24&lt;=8),IF(O16&gt;=63000,63000,O16),IF(O16&gt;=82000,82000,O16)),IF(O16&gt;=63000,63000,O16))</f>
        <v>0</v>
      </c>
      <c r="P17" s="921"/>
      <c r="Q17" s="920">
        <f>IF(入力用!P18=1,IF(AND(入力用!P24&gt;0,入力用!P24&lt;=9),IF(Q16&gt;=63000,63000,Q16),IF(Q16&gt;=82000,82000,Q16)),IF(Q16&gt;=63000,63000,Q16))</f>
        <v>0</v>
      </c>
      <c r="R17" s="921"/>
      <c r="S17" s="920">
        <f>IF(入力用!P18=1,IF(AND(入力用!P24&gt;0,入力用!P24&lt;=10),IF(S16&gt;=63000,63000,S16),IF(S16&gt;=82000,82000,S16)),IF(S16&gt;=63000,63000,S16))</f>
        <v>0</v>
      </c>
      <c r="T17" s="921"/>
      <c r="U17" s="920">
        <f>IF(入力用!P18=1,IF(AND(入力用!P24&gt;0,入力用!P24&lt;=11),IF(U16&gt;=63000,63000,U16),IF(U16&gt;=82000,82000,U16)),IF(U16&gt;=63000,63000,U16))</f>
        <v>0</v>
      </c>
      <c r="V17" s="921"/>
      <c r="W17" s="920">
        <f>IF(入力用!P18=1,IF(AND(入力用!P24&gt;0,入力用!P24&lt;=12),IF(W16&gt;=63000,63000,W16),IF(W16&gt;=82000,82000,W16)),IF(W16&gt;=63000,63000,W16))</f>
        <v>0</v>
      </c>
      <c r="X17" s="921"/>
      <c r="Y17" s="920">
        <f>IF(入力用!P18=1,IF(AND(入力用!P24&gt;0,入力用!P24&lt;=13),IF(Y16&gt;=63000,63000,Y16),IF(Y16&gt;=82000,82000,Y16)),IF(Y16&gt;=63000,63000,Y16))</f>
        <v>0</v>
      </c>
      <c r="Z17" s="921"/>
      <c r="AA17" s="920">
        <f>IF(入力用!P18=1,IF(AND(入力用!P24&gt;0,入力用!P24&lt;=14),IF(AA16&gt;=63000,63000,AA16),IF(AA16&gt;=82000,82000,AA16)),IF(AA16&gt;=63000,63000,AA16))</f>
        <v>0</v>
      </c>
      <c r="AB17" s="921"/>
      <c r="AC17" s="920">
        <f>IF(入力用!P18=1,IF(AND(入力用!P24&gt;0,入力用!P24&lt;=15),IF(AC16&gt;=63000,63000,AC16),IF(AC16&gt;=82000,82000,AC16)),IF(AC16&gt;=63000,63000,AC16))</f>
        <v>0</v>
      </c>
      <c r="AD17" s="987"/>
      <c r="AE17" s="922"/>
      <c r="AF17" s="923"/>
    </row>
    <row r="18" spans="1:32" ht="50.25" customHeight="1" thickBot="1">
      <c r="A18" s="924" t="s">
        <v>88</v>
      </c>
      <c r="B18" s="925"/>
      <c r="C18" s="985" t="str">
        <f>'【様式２】計画書（自動計算）（当初）'!C18:D18</f>
        <v/>
      </c>
      <c r="D18" s="986"/>
      <c r="E18" s="4"/>
      <c r="F18" s="13" t="s">
        <v>262</v>
      </c>
      <c r="G18" s="926">
        <f>ROUNDDOWN(G17*3/4,0)</f>
        <v>0</v>
      </c>
      <c r="H18" s="926"/>
      <c r="I18" s="926">
        <f>ROUNDDOWN(I17*3/4,0)</f>
        <v>0</v>
      </c>
      <c r="J18" s="926"/>
      <c r="K18" s="926">
        <f>ROUNDDOWN(K17*3/4,0)</f>
        <v>0</v>
      </c>
      <c r="L18" s="927"/>
      <c r="M18" s="928">
        <f>ROUNDDOWN(M17*3/4,0)</f>
        <v>0</v>
      </c>
      <c r="N18" s="926"/>
      <c r="O18" s="926">
        <f>ROUNDDOWN(O17*3/4,0)</f>
        <v>0</v>
      </c>
      <c r="P18" s="926"/>
      <c r="Q18" s="926">
        <f>ROUNDDOWN(Q17*3/4,0)</f>
        <v>0</v>
      </c>
      <c r="R18" s="927"/>
      <c r="S18" s="928">
        <f>ROUNDDOWN(S17*3/4,0)</f>
        <v>0</v>
      </c>
      <c r="T18" s="926"/>
      <c r="U18" s="926">
        <f>ROUNDDOWN(U17*3/4,0)</f>
        <v>0</v>
      </c>
      <c r="V18" s="926"/>
      <c r="W18" s="926">
        <f>ROUNDDOWN(W17*3/4,0)</f>
        <v>0</v>
      </c>
      <c r="X18" s="927"/>
      <c r="Y18" s="928">
        <f>ROUNDDOWN(Y17*3/4,0)</f>
        <v>0</v>
      </c>
      <c r="Z18" s="926"/>
      <c r="AA18" s="926">
        <f>ROUNDDOWN(AA17*3/4,0)</f>
        <v>0</v>
      </c>
      <c r="AB18" s="926"/>
      <c r="AC18" s="926">
        <f>ROUNDDOWN(AC17*3/4,0)</f>
        <v>0</v>
      </c>
      <c r="AD18" s="929"/>
      <c r="AE18" s="930">
        <f>ROUNDDOWN(SUM(G18:AD18),-2)</f>
        <v>0</v>
      </c>
      <c r="AF18" s="931"/>
    </row>
    <row r="19" spans="1:32" ht="17.25" customHeight="1">
      <c r="A19" s="898" t="s">
        <v>85</v>
      </c>
      <c r="B19" s="900" t="str">
        <f>'【様式２】計画書（自動計算）（当初）'!B19:D23</f>
        <v/>
      </c>
      <c r="C19" s="901"/>
      <c r="D19" s="902"/>
      <c r="E19" s="4"/>
    </row>
    <row r="20" spans="1:32" ht="33.75" customHeight="1">
      <c r="A20" s="899"/>
      <c r="B20" s="903"/>
      <c r="C20" s="904"/>
      <c r="D20" s="905"/>
      <c r="E20" s="4"/>
      <c r="G20" s="909"/>
      <c r="H20" s="910"/>
      <c r="I20" s="911" t="s">
        <v>36</v>
      </c>
      <c r="J20" s="912"/>
      <c r="K20" s="913"/>
      <c r="L20" s="4"/>
      <c r="M20" s="914"/>
      <c r="N20" s="914"/>
      <c r="O20" s="915" t="s">
        <v>37</v>
      </c>
      <c r="P20" s="914"/>
      <c r="Q20" s="914"/>
      <c r="R20" s="4"/>
      <c r="S20" s="914"/>
      <c r="T20" s="914"/>
      <c r="U20" s="915" t="s">
        <v>38</v>
      </c>
      <c r="V20" s="914"/>
      <c r="W20" s="914"/>
      <c r="X20" s="4"/>
      <c r="Y20" s="914"/>
      <c r="Z20" s="914"/>
      <c r="AA20" s="915" t="s">
        <v>39</v>
      </c>
      <c r="AB20" s="914"/>
      <c r="AC20" s="914"/>
      <c r="AD20" s="4"/>
      <c r="AE20" s="3"/>
      <c r="AF20" s="3"/>
    </row>
    <row r="21" spans="1:32" ht="27" customHeight="1">
      <c r="A21" s="899"/>
      <c r="B21" s="903"/>
      <c r="C21" s="904"/>
      <c r="D21" s="905"/>
      <c r="E21" s="4"/>
      <c r="G21" s="897" t="s">
        <v>29</v>
      </c>
      <c r="H21" s="431"/>
      <c r="I21" s="883">
        <f t="shared" ref="I21:I26" si="11">SUM(G11:L11)</f>
        <v>0</v>
      </c>
      <c r="J21" s="884"/>
      <c r="K21" s="885"/>
      <c r="L21" s="3"/>
      <c r="M21" s="897" t="s">
        <v>29</v>
      </c>
      <c r="N21" s="431"/>
      <c r="O21" s="883">
        <f t="shared" ref="O21:O26" si="12">SUM(M11:R11)</f>
        <v>0</v>
      </c>
      <c r="P21" s="884"/>
      <c r="Q21" s="885"/>
      <c r="R21" s="3"/>
      <c r="S21" s="897" t="s">
        <v>29</v>
      </c>
      <c r="T21" s="431"/>
      <c r="U21" s="883">
        <f t="shared" ref="U21:U26" si="13">SUM(S11:X11)</f>
        <v>0</v>
      </c>
      <c r="V21" s="884"/>
      <c r="W21" s="885"/>
      <c r="Y21" s="897" t="s">
        <v>29</v>
      </c>
      <c r="Z21" s="431"/>
      <c r="AA21" s="883">
        <f>SUM(Y11:AD11)</f>
        <v>0</v>
      </c>
      <c r="AB21" s="884"/>
      <c r="AC21" s="885"/>
    </row>
    <row r="22" spans="1:32" ht="27" customHeight="1">
      <c r="A22" s="899"/>
      <c r="B22" s="903"/>
      <c r="C22" s="904"/>
      <c r="D22" s="905"/>
      <c r="E22" s="4"/>
      <c r="G22" s="890" t="s">
        <v>31</v>
      </c>
      <c r="H22" s="891"/>
      <c r="I22" s="883">
        <f t="shared" si="11"/>
        <v>0</v>
      </c>
      <c r="J22" s="884"/>
      <c r="K22" s="885"/>
      <c r="L22" s="3"/>
      <c r="M22" s="890" t="s">
        <v>31</v>
      </c>
      <c r="N22" s="891"/>
      <c r="O22" s="883">
        <f t="shared" si="12"/>
        <v>0</v>
      </c>
      <c r="P22" s="884"/>
      <c r="Q22" s="885"/>
      <c r="R22" s="3"/>
      <c r="S22" s="890" t="s">
        <v>31</v>
      </c>
      <c r="T22" s="891"/>
      <c r="U22" s="883">
        <f t="shared" si="13"/>
        <v>0</v>
      </c>
      <c r="V22" s="884"/>
      <c r="W22" s="885"/>
      <c r="Y22" s="890" t="s">
        <v>31</v>
      </c>
      <c r="Z22" s="891"/>
      <c r="AA22" s="883">
        <f t="shared" ref="AA22:AA26" si="14">SUM(Y12:AD12)</f>
        <v>0</v>
      </c>
      <c r="AB22" s="884"/>
      <c r="AC22" s="885"/>
    </row>
    <row r="23" spans="1:32" ht="27" customHeight="1">
      <c r="A23" s="899"/>
      <c r="B23" s="906"/>
      <c r="C23" s="907"/>
      <c r="D23" s="908"/>
      <c r="E23" s="4"/>
      <c r="G23" s="890" t="s">
        <v>40</v>
      </c>
      <c r="H23" s="891"/>
      <c r="I23" s="883">
        <f t="shared" si="11"/>
        <v>0</v>
      </c>
      <c r="J23" s="884"/>
      <c r="K23" s="885"/>
      <c r="L23" s="3"/>
      <c r="M23" s="890" t="s">
        <v>40</v>
      </c>
      <c r="N23" s="891"/>
      <c r="O23" s="883">
        <f t="shared" si="12"/>
        <v>0</v>
      </c>
      <c r="P23" s="884"/>
      <c r="Q23" s="885"/>
      <c r="R23" s="3"/>
      <c r="S23" s="890" t="s">
        <v>40</v>
      </c>
      <c r="T23" s="891"/>
      <c r="U23" s="883">
        <f t="shared" si="13"/>
        <v>0</v>
      </c>
      <c r="V23" s="884"/>
      <c r="W23" s="885"/>
      <c r="Y23" s="890" t="s">
        <v>40</v>
      </c>
      <c r="Z23" s="891"/>
      <c r="AA23" s="883">
        <f t="shared" si="14"/>
        <v>0</v>
      </c>
      <c r="AB23" s="884"/>
      <c r="AC23" s="885"/>
    </row>
    <row r="24" spans="1:32" ht="27" customHeight="1">
      <c r="B24" s="892" t="str">
        <f>'【様式２】計画書（自動計算）（当初）'!B24:D24</f>
        <v>補助基準額上限：63000円</v>
      </c>
      <c r="C24" s="892"/>
      <c r="D24" s="892"/>
      <c r="E24" s="4"/>
      <c r="G24" s="890" t="s">
        <v>32</v>
      </c>
      <c r="H24" s="891"/>
      <c r="I24" s="893">
        <f t="shared" si="11"/>
        <v>0</v>
      </c>
      <c r="J24" s="894"/>
      <c r="K24" s="895"/>
      <c r="L24" s="3"/>
      <c r="M24" s="890" t="s">
        <v>32</v>
      </c>
      <c r="N24" s="891"/>
      <c r="O24" s="893">
        <f t="shared" si="12"/>
        <v>0</v>
      </c>
      <c r="P24" s="894"/>
      <c r="Q24" s="895"/>
      <c r="R24" s="3"/>
      <c r="S24" s="890" t="s">
        <v>32</v>
      </c>
      <c r="T24" s="891"/>
      <c r="U24" s="893">
        <f t="shared" si="13"/>
        <v>0</v>
      </c>
      <c r="V24" s="894"/>
      <c r="W24" s="895"/>
      <c r="Y24" s="890" t="s">
        <v>32</v>
      </c>
      <c r="Z24" s="891"/>
      <c r="AA24" s="893">
        <f t="shared" si="14"/>
        <v>0</v>
      </c>
      <c r="AB24" s="894"/>
      <c r="AC24" s="895"/>
    </row>
    <row r="25" spans="1:32" ht="27" customHeight="1">
      <c r="B25" s="896" t="str">
        <f>'【様式２】計画書（自動計算）（当初）'!B25:D25</f>
        <v/>
      </c>
      <c r="C25" s="896"/>
      <c r="D25" s="896"/>
      <c r="E25" s="4"/>
      <c r="G25" s="897" t="s">
        <v>33</v>
      </c>
      <c r="H25" s="431"/>
      <c r="I25" s="883">
        <f t="shared" si="11"/>
        <v>0</v>
      </c>
      <c r="J25" s="884"/>
      <c r="K25" s="885"/>
      <c r="L25" s="3"/>
      <c r="M25" s="897" t="s">
        <v>33</v>
      </c>
      <c r="N25" s="431"/>
      <c r="O25" s="883">
        <f t="shared" si="12"/>
        <v>0</v>
      </c>
      <c r="P25" s="884"/>
      <c r="Q25" s="885"/>
      <c r="R25" s="3"/>
      <c r="S25" s="897" t="s">
        <v>33</v>
      </c>
      <c r="T25" s="431"/>
      <c r="U25" s="883">
        <f t="shared" si="13"/>
        <v>0</v>
      </c>
      <c r="V25" s="884"/>
      <c r="W25" s="885"/>
      <c r="Y25" s="897" t="s">
        <v>33</v>
      </c>
      <c r="Z25" s="431"/>
      <c r="AA25" s="883">
        <f t="shared" si="14"/>
        <v>0</v>
      </c>
      <c r="AB25" s="884"/>
      <c r="AC25" s="885"/>
    </row>
    <row r="26" spans="1:32" ht="27" customHeight="1" thickBot="1">
      <c r="E26" s="4"/>
      <c r="G26" s="878" t="s">
        <v>35</v>
      </c>
      <c r="H26" s="879"/>
      <c r="I26" s="880">
        <f t="shared" si="11"/>
        <v>0</v>
      </c>
      <c r="J26" s="881"/>
      <c r="K26" s="882"/>
      <c r="L26" s="3"/>
      <c r="M26" s="878" t="s">
        <v>35</v>
      </c>
      <c r="N26" s="879"/>
      <c r="O26" s="883">
        <f t="shared" si="12"/>
        <v>0</v>
      </c>
      <c r="P26" s="884"/>
      <c r="Q26" s="885"/>
      <c r="R26" s="3"/>
      <c r="S26" s="878" t="s">
        <v>35</v>
      </c>
      <c r="T26" s="879"/>
      <c r="U26" s="883">
        <f t="shared" si="13"/>
        <v>0</v>
      </c>
      <c r="V26" s="884"/>
      <c r="W26" s="885"/>
      <c r="Y26" s="878" t="s">
        <v>35</v>
      </c>
      <c r="Z26" s="879"/>
      <c r="AA26" s="883">
        <f t="shared" si="14"/>
        <v>0</v>
      </c>
      <c r="AB26" s="884"/>
      <c r="AC26" s="885"/>
    </row>
    <row r="27" spans="1:32" ht="45" customHeight="1" thickBot="1">
      <c r="E27" s="4"/>
      <c r="G27" s="886" t="s">
        <v>78</v>
      </c>
      <c r="H27" s="887"/>
      <c r="I27" s="888">
        <f>ROUNDDOWN(SUM(G18:L18),-2)</f>
        <v>0</v>
      </c>
      <c r="J27" s="889"/>
      <c r="K27" s="889"/>
      <c r="M27" s="886" t="s">
        <v>78</v>
      </c>
      <c r="N27" s="887"/>
      <c r="O27" s="888">
        <f>ROUNDDOWN(SUM(M18:R18),-2)</f>
        <v>0</v>
      </c>
      <c r="P27" s="889"/>
      <c r="Q27" s="889"/>
      <c r="S27" s="886" t="s">
        <v>78</v>
      </c>
      <c r="T27" s="887"/>
      <c r="U27" s="888">
        <f>ROUNDDOWN(SUM(S18:X18),-2)</f>
        <v>0</v>
      </c>
      <c r="V27" s="889"/>
      <c r="W27" s="889"/>
      <c r="Y27" s="886" t="s">
        <v>78</v>
      </c>
      <c r="Z27" s="887"/>
      <c r="AA27" s="888">
        <f>AE18-I27-O27-U27</f>
        <v>0</v>
      </c>
      <c r="AB27" s="889"/>
      <c r="AC27" s="889"/>
      <c r="AF27" s="14" t="s">
        <v>89</v>
      </c>
    </row>
    <row r="28" spans="1:32" ht="17.25" customHeight="1">
      <c r="E28" s="4"/>
    </row>
    <row r="29" spans="1:32" ht="17.25" customHeight="1"/>
    <row r="30" spans="1:32" ht="17.25" customHeight="1">
      <c r="A30" s="981" t="str">
        <f>$A$1</f>
        <v>様式第２号</v>
      </c>
      <c r="B30" s="981"/>
    </row>
    <row r="31" spans="1:32" ht="17.25" customHeight="1">
      <c r="A31" s="981"/>
      <c r="B31" s="981"/>
      <c r="Z31" s="982" t="str">
        <f>$Z$2</f>
        <v>令和</v>
      </c>
      <c r="AA31" s="966" t="str">
        <f>IF($AA$2="","",$AA$2)</f>
        <v/>
      </c>
      <c r="AB31" s="966" t="s">
        <v>8</v>
      </c>
      <c r="AC31" s="966" t="str">
        <f>IF($AC$2="","",$AC$2)</f>
        <v/>
      </c>
      <c r="AD31" s="966" t="s">
        <v>9</v>
      </c>
      <c r="AE31" s="966" t="str">
        <f>IF($AE$2="","",$AE$2)</f>
        <v/>
      </c>
      <c r="AF31" s="966" t="s">
        <v>10</v>
      </c>
    </row>
    <row r="32" spans="1:32" ht="17.25" customHeight="1">
      <c r="A32" s="967" t="s">
        <v>11</v>
      </c>
      <c r="B32" s="967"/>
      <c r="C32" s="967"/>
      <c r="D32" s="967"/>
      <c r="E32" s="967"/>
      <c r="F32" s="967"/>
      <c r="G32" s="967"/>
      <c r="H32" s="967"/>
      <c r="I32" s="967"/>
      <c r="L32" s="968" t="s">
        <v>12</v>
      </c>
      <c r="M32" s="968"/>
      <c r="N32" s="969">
        <v>2</v>
      </c>
      <c r="O32" s="969"/>
      <c r="P32" s="970" t="s">
        <v>13</v>
      </c>
      <c r="Q32" s="970"/>
      <c r="R32" s="5"/>
      <c r="S32" s="5"/>
      <c r="Y32" s="5"/>
      <c r="Z32" s="982"/>
      <c r="AA32" s="966"/>
      <c r="AB32" s="966"/>
      <c r="AC32" s="966"/>
      <c r="AD32" s="966"/>
      <c r="AE32" s="966"/>
      <c r="AF32" s="966"/>
    </row>
    <row r="33" spans="1:32" ht="17.25" customHeight="1">
      <c r="A33" s="967"/>
      <c r="B33" s="967"/>
      <c r="C33" s="967"/>
      <c r="D33" s="967"/>
      <c r="E33" s="967"/>
      <c r="F33" s="967"/>
      <c r="G33" s="967"/>
      <c r="H33" s="967"/>
      <c r="I33" s="967"/>
      <c r="L33" s="968"/>
      <c r="M33" s="968"/>
      <c r="N33" s="969"/>
      <c r="O33" s="969"/>
      <c r="P33" s="970"/>
      <c r="Q33" s="970"/>
      <c r="R33" s="5"/>
      <c r="S33" s="5"/>
    </row>
    <row r="34" spans="1:32" ht="17.25" customHeight="1">
      <c r="A34" s="967"/>
      <c r="B34" s="967"/>
      <c r="C34" s="967"/>
      <c r="D34" s="967"/>
      <c r="E34" s="967"/>
      <c r="F34" s="967"/>
      <c r="G34" s="967"/>
      <c r="H34" s="967"/>
      <c r="I34" s="967"/>
      <c r="L34" s="968"/>
      <c r="M34" s="968"/>
      <c r="N34" s="969"/>
      <c r="O34" s="969"/>
      <c r="P34" s="970"/>
      <c r="Q34" s="970"/>
      <c r="R34" s="5"/>
      <c r="S34" s="5"/>
    </row>
    <row r="35" spans="1:32" ht="17.25" customHeight="1" thickBot="1">
      <c r="D35" s="3"/>
      <c r="E35" s="3"/>
      <c r="F35" s="3"/>
      <c r="G35" s="3"/>
      <c r="H35" s="3"/>
      <c r="I35" s="3"/>
      <c r="J35" s="3"/>
      <c r="K35" s="3"/>
    </row>
    <row r="36" spans="1:32" ht="42" customHeight="1" thickBot="1">
      <c r="A36" s="971" t="s">
        <v>81</v>
      </c>
      <c r="B36" s="972"/>
      <c r="C36" s="973" t="str">
        <f>IF($C$7="","",$C$7)</f>
        <v/>
      </c>
      <c r="D36" s="973"/>
      <c r="E36" s="973"/>
      <c r="F36" s="973"/>
      <c r="G36" s="973"/>
      <c r="H36" s="973"/>
      <c r="I36" s="974"/>
      <c r="J36" s="4"/>
      <c r="K36" s="4"/>
      <c r="L36" s="3"/>
    </row>
    <row r="37" spans="1:32" ht="17.25" customHeight="1">
      <c r="C37" s="6"/>
      <c r="D37" s="6"/>
      <c r="E37" s="4"/>
      <c r="F37" s="6"/>
      <c r="G37" s="6"/>
      <c r="H37" s="6"/>
      <c r="I37" s="6"/>
      <c r="J37" s="6"/>
      <c r="K37" s="3"/>
    </row>
    <row r="38" spans="1:32" ht="17.25" customHeight="1" thickBot="1">
      <c r="E38" s="4"/>
    </row>
    <row r="39" spans="1:32" ht="24" customHeight="1" thickBot="1">
      <c r="A39" s="975" t="s">
        <v>14</v>
      </c>
      <c r="B39" s="976"/>
      <c r="C39" s="976"/>
      <c r="D39" s="977"/>
      <c r="E39" s="4"/>
      <c r="F39" s="7" t="s">
        <v>15</v>
      </c>
      <c r="G39" s="971" t="s">
        <v>16</v>
      </c>
      <c r="H39" s="972"/>
      <c r="I39" s="978" t="s">
        <v>17</v>
      </c>
      <c r="J39" s="972"/>
      <c r="K39" s="978" t="s">
        <v>18</v>
      </c>
      <c r="L39" s="979"/>
      <c r="M39" s="971" t="s">
        <v>19</v>
      </c>
      <c r="N39" s="972"/>
      <c r="O39" s="978" t="s">
        <v>20</v>
      </c>
      <c r="P39" s="972"/>
      <c r="Q39" s="978" t="s">
        <v>21</v>
      </c>
      <c r="R39" s="979"/>
      <c r="S39" s="971" t="s">
        <v>22</v>
      </c>
      <c r="T39" s="972"/>
      <c r="U39" s="978" t="s">
        <v>23</v>
      </c>
      <c r="V39" s="972"/>
      <c r="W39" s="978" t="s">
        <v>24</v>
      </c>
      <c r="X39" s="979"/>
      <c r="Y39" s="971" t="s">
        <v>25</v>
      </c>
      <c r="Z39" s="972"/>
      <c r="AA39" s="978" t="s">
        <v>26</v>
      </c>
      <c r="AB39" s="972"/>
      <c r="AC39" s="978" t="s">
        <v>27</v>
      </c>
      <c r="AD39" s="979"/>
      <c r="AE39" s="995" t="s">
        <v>28</v>
      </c>
      <c r="AF39" s="979"/>
    </row>
    <row r="40" spans="1:32" ht="37.5" customHeight="1">
      <c r="A40" s="959" t="s">
        <v>86</v>
      </c>
      <c r="B40" s="960"/>
      <c r="C40" s="961" t="str">
        <f>'【様式２】計画書（自動計算）（当初）'!C40:D40</f>
        <v/>
      </c>
      <c r="D40" s="962"/>
      <c r="E40" s="4"/>
      <c r="F40" s="307" t="s">
        <v>71</v>
      </c>
      <c r="G40" s="953">
        <f>'【様式２】計画書（自動計算）（当初）'!G40:H40</f>
        <v>0</v>
      </c>
      <c r="H40" s="953"/>
      <c r="I40" s="953">
        <f>'【様式２】計画書（自動計算）（当初）'!I40:J40</f>
        <v>0</v>
      </c>
      <c r="J40" s="953"/>
      <c r="K40" s="953">
        <f>'【様式２】計画書（自動計算）（当初）'!K40:L40</f>
        <v>0</v>
      </c>
      <c r="L40" s="953"/>
      <c r="M40" s="953">
        <f>'【様式２】計画書（自動計算）（当初）'!M40:N40</f>
        <v>0</v>
      </c>
      <c r="N40" s="953"/>
      <c r="O40" s="953">
        <f>'【様式２】計画書（自動計算）（当初）'!O40:P40</f>
        <v>0</v>
      </c>
      <c r="P40" s="953"/>
      <c r="Q40" s="953">
        <f>'【様式２】計画書（自動計算）（当初）'!Q40:R40</f>
        <v>0</v>
      </c>
      <c r="R40" s="953"/>
      <c r="S40" s="953">
        <f>'【様式２】計画書（自動計算）（当初）'!S40:T40</f>
        <v>0</v>
      </c>
      <c r="T40" s="953"/>
      <c r="U40" s="953">
        <f>'【様式２】計画書（自動計算）（当初）'!U40:V40</f>
        <v>0</v>
      </c>
      <c r="V40" s="953"/>
      <c r="W40" s="953">
        <f>'【様式２】計画書（自動計算）（当初）'!W40:X40</f>
        <v>0</v>
      </c>
      <c r="X40" s="953"/>
      <c r="Y40" s="953">
        <f>'【様式２】計画書（自動計算）（当初）'!Y40:Z40</f>
        <v>0</v>
      </c>
      <c r="Z40" s="953"/>
      <c r="AA40" s="953">
        <f>'【様式２】計画書（自動計算）（当初）'!AA40:AB40</f>
        <v>0</v>
      </c>
      <c r="AB40" s="953"/>
      <c r="AC40" s="953">
        <f>'【様式２】計画書（自動計算）（当初）'!AC40:AD40</f>
        <v>0</v>
      </c>
      <c r="AD40" s="953"/>
      <c r="AE40" s="935">
        <f t="shared" ref="AE40:AE44" si="15">SUM(G40:AD40)</f>
        <v>0</v>
      </c>
      <c r="AF40" s="936"/>
    </row>
    <row r="41" spans="1:32" ht="37.5" customHeight="1">
      <c r="A41" s="963" t="s">
        <v>30</v>
      </c>
      <c r="B41" s="964"/>
      <c r="C41" s="949" t="str">
        <f>'【様式２】計画書（自動計算）（当初）'!C41:D42</f>
        <v/>
      </c>
      <c r="D41" s="950"/>
      <c r="E41" s="4"/>
      <c r="F41" s="8" t="s">
        <v>72</v>
      </c>
      <c r="G41" s="953">
        <f>'【様式２】計画書（自動計算）（当初）'!G41:H41</f>
        <v>0</v>
      </c>
      <c r="H41" s="953"/>
      <c r="I41" s="953">
        <f>'【様式２】計画書（自動計算）（当初）'!I41:J41</f>
        <v>0</v>
      </c>
      <c r="J41" s="953"/>
      <c r="K41" s="953">
        <f>'【様式２】計画書（自動計算）（当初）'!K41:L41</f>
        <v>0</v>
      </c>
      <c r="L41" s="953"/>
      <c r="M41" s="953">
        <f>'【様式２】計画書（自動計算）（当初）'!M41:N41</f>
        <v>0</v>
      </c>
      <c r="N41" s="953"/>
      <c r="O41" s="953">
        <f>'【様式２】計画書（自動計算）（当初）'!O41:P41</f>
        <v>0</v>
      </c>
      <c r="P41" s="953"/>
      <c r="Q41" s="953">
        <f>'【様式２】計画書（自動計算）（当初）'!Q41:R41</f>
        <v>0</v>
      </c>
      <c r="R41" s="953"/>
      <c r="S41" s="953">
        <f>'【様式２】計画書（自動計算）（当初）'!S41:T41</f>
        <v>0</v>
      </c>
      <c r="T41" s="953"/>
      <c r="U41" s="953">
        <f>'【様式２】計画書（自動計算）（当初）'!U41:V41</f>
        <v>0</v>
      </c>
      <c r="V41" s="953"/>
      <c r="W41" s="953">
        <f>'【様式２】計画書（自動計算）（当初）'!W41:X41</f>
        <v>0</v>
      </c>
      <c r="X41" s="953"/>
      <c r="Y41" s="953">
        <f>'【様式２】計画書（自動計算）（当初）'!Y41:Z41</f>
        <v>0</v>
      </c>
      <c r="Z41" s="953"/>
      <c r="AA41" s="953">
        <f>'【様式２】計画書（自動計算）（当初）'!AA41:AB41</f>
        <v>0</v>
      </c>
      <c r="AB41" s="953"/>
      <c r="AC41" s="953">
        <f>'【様式２】計画書（自動計算）（当初）'!AC41:AD41</f>
        <v>0</v>
      </c>
      <c r="AD41" s="953"/>
      <c r="AE41" s="935">
        <f t="shared" si="15"/>
        <v>0</v>
      </c>
      <c r="AF41" s="936"/>
    </row>
    <row r="42" spans="1:32" ht="37.5" customHeight="1">
      <c r="A42" s="965"/>
      <c r="B42" s="964"/>
      <c r="C42" s="951"/>
      <c r="D42" s="952"/>
      <c r="E42" s="4"/>
      <c r="F42" s="8" t="s">
        <v>73</v>
      </c>
      <c r="G42" s="953">
        <f>'【様式２】計画書（自動計算）（当初）'!G42:H42</f>
        <v>0</v>
      </c>
      <c r="H42" s="953"/>
      <c r="I42" s="953">
        <f>'【様式２】計画書（自動計算）（当初）'!I42:J42</f>
        <v>0</v>
      </c>
      <c r="J42" s="953"/>
      <c r="K42" s="953">
        <f>'【様式２】計画書（自動計算）（当初）'!K42:L42</f>
        <v>0</v>
      </c>
      <c r="L42" s="953"/>
      <c r="M42" s="953">
        <f>'【様式２】計画書（自動計算）（当初）'!M42:N42</f>
        <v>0</v>
      </c>
      <c r="N42" s="953"/>
      <c r="O42" s="953">
        <f>'【様式２】計画書（自動計算）（当初）'!O42:P42</f>
        <v>0</v>
      </c>
      <c r="P42" s="953"/>
      <c r="Q42" s="953">
        <f>'【様式２】計画書（自動計算）（当初）'!Q42:R42</f>
        <v>0</v>
      </c>
      <c r="R42" s="953"/>
      <c r="S42" s="953">
        <f>'【様式２】計画書（自動計算）（当初）'!S42:T42</f>
        <v>0</v>
      </c>
      <c r="T42" s="953"/>
      <c r="U42" s="953">
        <f>'【様式２】計画書（自動計算）（当初）'!U42:V42</f>
        <v>0</v>
      </c>
      <c r="V42" s="953"/>
      <c r="W42" s="953">
        <f>'【様式２】計画書（自動計算）（当初）'!W42:X42</f>
        <v>0</v>
      </c>
      <c r="X42" s="953"/>
      <c r="Y42" s="953">
        <f>'【様式２】計画書（自動計算）（当初）'!Y42:Z42</f>
        <v>0</v>
      </c>
      <c r="Z42" s="953"/>
      <c r="AA42" s="953">
        <f>'【様式２】計画書（自動計算）（当初）'!AA42:AB42</f>
        <v>0</v>
      </c>
      <c r="AB42" s="953"/>
      <c r="AC42" s="953">
        <f>'【様式２】計画書（自動計算）（当初）'!AC42:AD42</f>
        <v>0</v>
      </c>
      <c r="AD42" s="953"/>
      <c r="AE42" s="935">
        <f t="shared" si="15"/>
        <v>0</v>
      </c>
      <c r="AF42" s="936"/>
    </row>
    <row r="43" spans="1:32" ht="37.5" customHeight="1">
      <c r="A43" s="965"/>
      <c r="B43" s="964"/>
      <c r="C43" s="903" t="str">
        <f>'【様式２】計画書（自動計算）（当初）'!C43:D44</f>
        <v/>
      </c>
      <c r="D43" s="989"/>
      <c r="E43" s="4"/>
      <c r="F43" s="9" t="s">
        <v>74</v>
      </c>
      <c r="G43" s="991">
        <v>0</v>
      </c>
      <c r="H43" s="992"/>
      <c r="I43" s="954">
        <v>0</v>
      </c>
      <c r="J43" s="955"/>
      <c r="K43" s="954">
        <v>0</v>
      </c>
      <c r="L43" s="955"/>
      <c r="M43" s="954">
        <v>0</v>
      </c>
      <c r="N43" s="955"/>
      <c r="O43" s="954">
        <v>0</v>
      </c>
      <c r="P43" s="955"/>
      <c r="Q43" s="954">
        <v>0</v>
      </c>
      <c r="R43" s="955"/>
      <c r="S43" s="954">
        <v>0</v>
      </c>
      <c r="T43" s="955"/>
      <c r="U43" s="954">
        <v>0</v>
      </c>
      <c r="V43" s="955"/>
      <c r="W43" s="954">
        <v>0</v>
      </c>
      <c r="X43" s="955"/>
      <c r="Y43" s="954">
        <v>0</v>
      </c>
      <c r="Z43" s="955"/>
      <c r="AA43" s="954">
        <v>0</v>
      </c>
      <c r="AB43" s="955"/>
      <c r="AC43" s="954">
        <v>0</v>
      </c>
      <c r="AD43" s="956"/>
      <c r="AE43" s="957">
        <f t="shared" si="15"/>
        <v>0</v>
      </c>
      <c r="AF43" s="958"/>
    </row>
    <row r="44" spans="1:32" ht="37.5" customHeight="1" thickBot="1">
      <c r="A44" s="965"/>
      <c r="B44" s="964"/>
      <c r="C44" s="906"/>
      <c r="D44" s="990"/>
      <c r="E44" s="4"/>
      <c r="F44" s="10" t="s">
        <v>75</v>
      </c>
      <c r="G44" s="932">
        <f>'【様式２】計画書（自動計算）（当初）'!G44:H44</f>
        <v>0</v>
      </c>
      <c r="H44" s="933"/>
      <c r="I44" s="932">
        <f>'【様式２】計画書（自動計算）（当初）'!I44:J44</f>
        <v>0</v>
      </c>
      <c r="J44" s="933"/>
      <c r="K44" s="932">
        <f>'【様式２】計画書（自動計算）（当初）'!K44:L44</f>
        <v>0</v>
      </c>
      <c r="L44" s="933"/>
      <c r="M44" s="932">
        <f>'【様式２】計画書（自動計算）（当初）'!M44:N44</f>
        <v>0</v>
      </c>
      <c r="N44" s="933"/>
      <c r="O44" s="932">
        <f>'【様式２】計画書（自動計算）（当初）'!O44:P44</f>
        <v>0</v>
      </c>
      <c r="P44" s="933"/>
      <c r="Q44" s="932">
        <f>'【様式２】計画書（自動計算）（当初）'!Q44:R44</f>
        <v>0</v>
      </c>
      <c r="R44" s="933"/>
      <c r="S44" s="932">
        <f>'【様式２】計画書（自動計算）（当初）'!S44:T44</f>
        <v>0</v>
      </c>
      <c r="T44" s="933"/>
      <c r="U44" s="932">
        <f>'【様式２】計画書（自動計算）（当初）'!U44:V44</f>
        <v>0</v>
      </c>
      <c r="V44" s="933"/>
      <c r="W44" s="932">
        <f>'【様式２】計画書（自動計算）（当初）'!W44:X44</f>
        <v>0</v>
      </c>
      <c r="X44" s="933"/>
      <c r="Y44" s="932">
        <f>'【様式２】計画書（自動計算）（当初）'!Y44:Z44</f>
        <v>0</v>
      </c>
      <c r="Z44" s="933"/>
      <c r="AA44" s="932">
        <f>'【様式２】計画書（自動計算）（当初）'!AA44:AB44</f>
        <v>0</v>
      </c>
      <c r="AB44" s="933"/>
      <c r="AC44" s="932">
        <f>'【様式２】計画書（自動計算）（当初）'!AC44:AD44</f>
        <v>0</v>
      </c>
      <c r="AD44" s="933"/>
      <c r="AE44" s="935">
        <f t="shared" si="15"/>
        <v>0</v>
      </c>
      <c r="AF44" s="936"/>
    </row>
    <row r="45" spans="1:32" ht="37.5" customHeight="1" thickTop="1" thickBot="1">
      <c r="A45" s="937" t="s">
        <v>34</v>
      </c>
      <c r="B45" s="938"/>
      <c r="C45" s="983" t="str">
        <f>'【様式２】計画書（自動計算）（当初）'!C45:D45</f>
        <v/>
      </c>
      <c r="D45" s="984"/>
      <c r="E45" s="4"/>
      <c r="F45" s="11" t="s">
        <v>76</v>
      </c>
      <c r="G45" s="939">
        <f>SUM(G40:H43)-G44</f>
        <v>0</v>
      </c>
      <c r="H45" s="940"/>
      <c r="I45" s="939">
        <f>SUM(I40:J43)-I44</f>
        <v>0</v>
      </c>
      <c r="J45" s="940"/>
      <c r="K45" s="939">
        <f t="shared" ref="K45" si="16">SUM(K40:L43)-K44</f>
        <v>0</v>
      </c>
      <c r="L45" s="941"/>
      <c r="M45" s="942">
        <f t="shared" ref="M45" si="17">SUM(M40:N43)-M44</f>
        <v>0</v>
      </c>
      <c r="N45" s="940"/>
      <c r="O45" s="939">
        <f t="shared" ref="O45" si="18">SUM(O40:P43)-O44</f>
        <v>0</v>
      </c>
      <c r="P45" s="940"/>
      <c r="Q45" s="939">
        <f t="shared" ref="Q45" si="19">SUM(Q40:R43)-Q44</f>
        <v>0</v>
      </c>
      <c r="R45" s="941"/>
      <c r="S45" s="942">
        <f t="shared" ref="S45" si="20">SUM(S40:T43)-S44</f>
        <v>0</v>
      </c>
      <c r="T45" s="940"/>
      <c r="U45" s="939">
        <f t="shared" ref="U45" si="21">SUM(U40:V43)-U44</f>
        <v>0</v>
      </c>
      <c r="V45" s="940"/>
      <c r="W45" s="939">
        <f t="shared" ref="W45" si="22">SUM(W40:X43)-W44</f>
        <v>0</v>
      </c>
      <c r="X45" s="941"/>
      <c r="Y45" s="942">
        <f t="shared" ref="Y45" si="23">SUM(Y40:Z43)-Y44</f>
        <v>0</v>
      </c>
      <c r="Z45" s="940"/>
      <c r="AA45" s="939">
        <f>SUM(AA40:AB43)-AA44</f>
        <v>0</v>
      </c>
      <c r="AB45" s="940"/>
      <c r="AC45" s="939">
        <f t="shared" ref="AC45" si="24">SUM(AC40:AD43)-AC44</f>
        <v>0</v>
      </c>
      <c r="AD45" s="943"/>
      <c r="AE45" s="944">
        <f>SUM(G45:AD45)</f>
        <v>0</v>
      </c>
      <c r="AF45" s="945"/>
    </row>
    <row r="46" spans="1:32" ht="50.25" customHeight="1" thickTop="1" thickBot="1">
      <c r="A46" s="916" t="s">
        <v>87</v>
      </c>
      <c r="B46" s="917"/>
      <c r="C46" s="983" t="str">
        <f>'【様式２】計画書（自動計算）（当初）'!C46:D46</f>
        <v/>
      </c>
      <c r="D46" s="984"/>
      <c r="E46" s="4"/>
      <c r="F46" s="12" t="s">
        <v>77</v>
      </c>
      <c r="G46" s="920">
        <f>IF(入力用!P57=1,IF(AND(入力用!P63&gt;0,入力用!P63&lt;=4),IF(G45&gt;=63000,63000,G45),IF(G45&gt;=82000,82000,G45)),IF(G45&gt;=63000,63000,G45))</f>
        <v>0</v>
      </c>
      <c r="H46" s="921"/>
      <c r="I46" s="920">
        <f>IF(入力用!P57=1,IF(AND(入力用!P63&gt;0,入力用!P63&lt;=5),IF(I45&gt;=63000,63000,I45),IF(I45&gt;=82000,82000,I45)),IF(I45&gt;=63000,63000,I45))</f>
        <v>0</v>
      </c>
      <c r="J46" s="921"/>
      <c r="K46" s="920">
        <f>IF(入力用!P57=1,IF(AND(入力用!P63&gt;0,入力用!P63&lt;=6),IF(K45&gt;=63000,63000,K45),IF(K45&gt;=82000,82000,K45)),IF(K45&gt;=63000,63000,K45))</f>
        <v>0</v>
      </c>
      <c r="L46" s="921"/>
      <c r="M46" s="920">
        <f>IF(入力用!P57=1,IF(AND(入力用!P63&gt;0,入力用!P63&lt;=7),IF(M45&gt;=63000,63000,M45),IF(M45&gt;=82000,82000,M45)),IF(M45&gt;=63000,63000,M45))</f>
        <v>0</v>
      </c>
      <c r="N46" s="921"/>
      <c r="O46" s="920">
        <f>IF(入力用!P57=1,IF(AND(入力用!P63&gt;0,入力用!P63&lt;=8),IF(O45&gt;=63000,63000,O45),IF(O45&gt;=82000,82000,O45)),IF(O45&gt;=63000,63000,O45))</f>
        <v>0</v>
      </c>
      <c r="P46" s="921"/>
      <c r="Q46" s="920">
        <f>IF(入力用!P57=1,IF(AND(入力用!P63&gt;0,入力用!P63&lt;=9),IF(Q45&gt;=63000,63000,Q45),IF(Q45&gt;=82000,82000,Q45)),IF(Q45&gt;=63000,63000,Q45))</f>
        <v>0</v>
      </c>
      <c r="R46" s="921"/>
      <c r="S46" s="920">
        <f>IF(入力用!P57=1,IF(AND(入力用!P63&gt;0,入力用!P63&lt;=10),IF(S45&gt;=63000,63000,S45),IF(S45&gt;=82000,82000,S45)),IF(S45&gt;=63000,63000,S45))</f>
        <v>0</v>
      </c>
      <c r="T46" s="921"/>
      <c r="U46" s="920">
        <f>IF(入力用!P57=1,IF(AND(入力用!P63&gt;0,入力用!P63&lt;=11),IF(U45&gt;=63000,63000,U45),IF(U45&gt;=82000,82000,U45)),IF(U45&gt;=63000,63000,U45))</f>
        <v>0</v>
      </c>
      <c r="V46" s="921"/>
      <c r="W46" s="920">
        <f>IF(入力用!P57=1,IF(AND(入力用!P63&gt;0,入力用!P63&lt;=12),IF(W45&gt;=63000,63000,W45),IF(W45&gt;=82000,82000,W45)),IF(W45&gt;=63000,63000,W45))</f>
        <v>0</v>
      </c>
      <c r="X46" s="921"/>
      <c r="Y46" s="920">
        <f>IF(入力用!P57=1,IF(AND(入力用!P63&gt;0,入力用!P63&lt;=13),IF(Y45&gt;=63000,63000,Y45),IF(Y45&gt;=82000,82000,Y45)),IF(Y45&gt;=63000,63000,Y45))</f>
        <v>0</v>
      </c>
      <c r="Z46" s="921"/>
      <c r="AA46" s="920">
        <f>IF(入力用!P57=1,IF(AND(入力用!P63&gt;0,入力用!P63&lt;=14),IF(AA45&gt;=63000,63000,AA45),IF(AA45&gt;=82000,82000,AA45)),IF(AA45&gt;=63000,63000,AA45))</f>
        <v>0</v>
      </c>
      <c r="AB46" s="921"/>
      <c r="AC46" s="920">
        <f>IF(入力用!P57=1,IF(AND(入力用!P63&gt;0,入力用!P63&lt;=15),IF(AC45&gt;=63000,63000,AC45),IF(AC45&gt;=82000,82000,AC45)),IF(AC45&gt;=63000,63000,AC45))</f>
        <v>0</v>
      </c>
      <c r="AD46" s="987"/>
      <c r="AE46" s="922"/>
      <c r="AF46" s="923"/>
    </row>
    <row r="47" spans="1:32" ht="50.25" customHeight="1" thickBot="1">
      <c r="A47" s="924" t="s">
        <v>88</v>
      </c>
      <c r="B47" s="925"/>
      <c r="C47" s="985" t="str">
        <f>'【様式２】計画書（自動計算）（当初）'!C47:D47</f>
        <v/>
      </c>
      <c r="D47" s="986"/>
      <c r="E47" s="4"/>
      <c r="F47" s="13" t="s">
        <v>262</v>
      </c>
      <c r="G47" s="926">
        <f>ROUNDDOWN(G46*3/4,0)</f>
        <v>0</v>
      </c>
      <c r="H47" s="926"/>
      <c r="I47" s="926">
        <f>ROUNDDOWN(I46*3/4,0)</f>
        <v>0</v>
      </c>
      <c r="J47" s="926"/>
      <c r="K47" s="926">
        <f>ROUNDDOWN(K46*3/4,0)</f>
        <v>0</v>
      </c>
      <c r="L47" s="927"/>
      <c r="M47" s="928">
        <f>ROUNDDOWN(M46*3/4,0)</f>
        <v>0</v>
      </c>
      <c r="N47" s="926"/>
      <c r="O47" s="926">
        <f>ROUNDDOWN(O46*3/4,0)</f>
        <v>0</v>
      </c>
      <c r="P47" s="926"/>
      <c r="Q47" s="926">
        <f>ROUNDDOWN(Q46*3/4,0)</f>
        <v>0</v>
      </c>
      <c r="R47" s="927"/>
      <c r="S47" s="928">
        <f>ROUNDDOWN(S46*3/4,0)</f>
        <v>0</v>
      </c>
      <c r="T47" s="926"/>
      <c r="U47" s="926">
        <f>ROUNDDOWN(U46*3/4,0)</f>
        <v>0</v>
      </c>
      <c r="V47" s="926"/>
      <c r="W47" s="926">
        <f>ROUNDDOWN(W46*3/4,0)</f>
        <v>0</v>
      </c>
      <c r="X47" s="927"/>
      <c r="Y47" s="928">
        <f>ROUNDDOWN(Y46*3/4,0)</f>
        <v>0</v>
      </c>
      <c r="Z47" s="926"/>
      <c r="AA47" s="926">
        <f>ROUNDDOWN(AA46*3/4,0)</f>
        <v>0</v>
      </c>
      <c r="AB47" s="926"/>
      <c r="AC47" s="926">
        <f>ROUNDDOWN(AC46*3/4,0)</f>
        <v>0</v>
      </c>
      <c r="AD47" s="929"/>
      <c r="AE47" s="930">
        <f>ROUNDDOWN(SUM(G47:AD47),-2)</f>
        <v>0</v>
      </c>
      <c r="AF47" s="931"/>
    </row>
    <row r="48" spans="1:32" ht="17.25" customHeight="1">
      <c r="A48" s="898" t="s">
        <v>85</v>
      </c>
      <c r="B48" s="900" t="str">
        <f>'【様式２】計画書（自動計算）（当初）'!B48:D52</f>
        <v/>
      </c>
      <c r="C48" s="901"/>
      <c r="D48" s="902"/>
      <c r="E48" s="4"/>
    </row>
    <row r="49" spans="1:32" ht="33.75" customHeight="1">
      <c r="A49" s="899"/>
      <c r="B49" s="903"/>
      <c r="C49" s="904"/>
      <c r="D49" s="905"/>
      <c r="E49" s="4"/>
      <c r="G49" s="909"/>
      <c r="H49" s="910"/>
      <c r="I49" s="911" t="s">
        <v>36</v>
      </c>
      <c r="J49" s="912"/>
      <c r="K49" s="913"/>
      <c r="L49" s="4"/>
      <c r="M49" s="914"/>
      <c r="N49" s="914"/>
      <c r="O49" s="915" t="s">
        <v>37</v>
      </c>
      <c r="P49" s="914"/>
      <c r="Q49" s="914"/>
      <c r="R49" s="4"/>
      <c r="S49" s="914"/>
      <c r="T49" s="914"/>
      <c r="U49" s="915" t="s">
        <v>38</v>
      </c>
      <c r="V49" s="914"/>
      <c r="W49" s="914"/>
      <c r="X49" s="4"/>
      <c r="Y49" s="914"/>
      <c r="Z49" s="914"/>
      <c r="AA49" s="915" t="s">
        <v>39</v>
      </c>
      <c r="AB49" s="914"/>
      <c r="AC49" s="914"/>
      <c r="AD49" s="4"/>
      <c r="AE49" s="3"/>
      <c r="AF49" s="3"/>
    </row>
    <row r="50" spans="1:32" ht="27" customHeight="1">
      <c r="A50" s="899"/>
      <c r="B50" s="903"/>
      <c r="C50" s="904"/>
      <c r="D50" s="905"/>
      <c r="E50" s="4"/>
      <c r="G50" s="897" t="s">
        <v>29</v>
      </c>
      <c r="H50" s="431"/>
      <c r="I50" s="883">
        <f t="shared" ref="I50:I55" si="25">SUM(G40:L40)</f>
        <v>0</v>
      </c>
      <c r="J50" s="884"/>
      <c r="K50" s="885"/>
      <c r="L50" s="3"/>
      <c r="M50" s="897" t="s">
        <v>29</v>
      </c>
      <c r="N50" s="431"/>
      <c r="O50" s="883">
        <f t="shared" ref="O50:O55" si="26">SUM(M40:R40)</f>
        <v>0</v>
      </c>
      <c r="P50" s="884"/>
      <c r="Q50" s="885"/>
      <c r="R50" s="3"/>
      <c r="S50" s="897" t="s">
        <v>29</v>
      </c>
      <c r="T50" s="431"/>
      <c r="U50" s="883">
        <f t="shared" ref="U50:U55" si="27">SUM(S40:X40)</f>
        <v>0</v>
      </c>
      <c r="V50" s="884"/>
      <c r="W50" s="885"/>
      <c r="Y50" s="897" t="s">
        <v>29</v>
      </c>
      <c r="Z50" s="431"/>
      <c r="AA50" s="883">
        <f t="shared" ref="AA50:AA55" si="28">SUM(Y40:AD40)</f>
        <v>0</v>
      </c>
      <c r="AB50" s="884"/>
      <c r="AC50" s="885"/>
    </row>
    <row r="51" spans="1:32" ht="27" customHeight="1">
      <c r="A51" s="899"/>
      <c r="B51" s="903"/>
      <c r="C51" s="904"/>
      <c r="D51" s="905"/>
      <c r="E51" s="4"/>
      <c r="G51" s="890" t="s">
        <v>31</v>
      </c>
      <c r="H51" s="891"/>
      <c r="I51" s="883">
        <f t="shared" si="25"/>
        <v>0</v>
      </c>
      <c r="J51" s="884"/>
      <c r="K51" s="885"/>
      <c r="L51" s="3"/>
      <c r="M51" s="890" t="s">
        <v>31</v>
      </c>
      <c r="N51" s="891"/>
      <c r="O51" s="883">
        <f t="shared" si="26"/>
        <v>0</v>
      </c>
      <c r="P51" s="884"/>
      <c r="Q51" s="885"/>
      <c r="R51" s="3"/>
      <c r="S51" s="890" t="s">
        <v>31</v>
      </c>
      <c r="T51" s="891"/>
      <c r="U51" s="883">
        <f t="shared" si="27"/>
        <v>0</v>
      </c>
      <c r="V51" s="884"/>
      <c r="W51" s="885"/>
      <c r="Y51" s="890" t="s">
        <v>31</v>
      </c>
      <c r="Z51" s="891"/>
      <c r="AA51" s="883">
        <f t="shared" si="28"/>
        <v>0</v>
      </c>
      <c r="AB51" s="884"/>
      <c r="AC51" s="885"/>
    </row>
    <row r="52" spans="1:32" ht="27" customHeight="1">
      <c r="A52" s="899"/>
      <c r="B52" s="906"/>
      <c r="C52" s="907"/>
      <c r="D52" s="908"/>
      <c r="E52" s="4"/>
      <c r="G52" s="890" t="s">
        <v>40</v>
      </c>
      <c r="H52" s="891"/>
      <c r="I52" s="883">
        <f t="shared" si="25"/>
        <v>0</v>
      </c>
      <c r="J52" s="884"/>
      <c r="K52" s="885"/>
      <c r="L52" s="3"/>
      <c r="M52" s="890" t="s">
        <v>40</v>
      </c>
      <c r="N52" s="891"/>
      <c r="O52" s="883">
        <f t="shared" si="26"/>
        <v>0</v>
      </c>
      <c r="P52" s="884"/>
      <c r="Q52" s="885"/>
      <c r="R52" s="3"/>
      <c r="S52" s="890" t="s">
        <v>40</v>
      </c>
      <c r="T52" s="891"/>
      <c r="U52" s="883">
        <f t="shared" si="27"/>
        <v>0</v>
      </c>
      <c r="V52" s="884"/>
      <c r="W52" s="885"/>
      <c r="Y52" s="890" t="s">
        <v>40</v>
      </c>
      <c r="Z52" s="891"/>
      <c r="AA52" s="883">
        <f t="shared" si="28"/>
        <v>0</v>
      </c>
      <c r="AB52" s="884"/>
      <c r="AC52" s="885"/>
    </row>
    <row r="53" spans="1:32" ht="27" customHeight="1">
      <c r="B53" s="892" t="str">
        <f>'【様式２】計画書（自動計算）（当初）'!B53:D53</f>
        <v>補助基準額上限：63000円</v>
      </c>
      <c r="C53" s="892"/>
      <c r="D53" s="892"/>
      <c r="E53" s="4"/>
      <c r="G53" s="890" t="s">
        <v>32</v>
      </c>
      <c r="H53" s="891"/>
      <c r="I53" s="893">
        <f t="shared" si="25"/>
        <v>0</v>
      </c>
      <c r="J53" s="894"/>
      <c r="K53" s="895"/>
      <c r="L53" s="3"/>
      <c r="M53" s="890" t="s">
        <v>32</v>
      </c>
      <c r="N53" s="891"/>
      <c r="O53" s="893">
        <f t="shared" si="26"/>
        <v>0</v>
      </c>
      <c r="P53" s="894"/>
      <c r="Q53" s="895"/>
      <c r="R53" s="3"/>
      <c r="S53" s="890" t="s">
        <v>32</v>
      </c>
      <c r="T53" s="891"/>
      <c r="U53" s="893">
        <f t="shared" si="27"/>
        <v>0</v>
      </c>
      <c r="V53" s="894"/>
      <c r="W53" s="895"/>
      <c r="Y53" s="890" t="s">
        <v>32</v>
      </c>
      <c r="Z53" s="891"/>
      <c r="AA53" s="893">
        <f t="shared" si="28"/>
        <v>0</v>
      </c>
      <c r="AB53" s="894"/>
      <c r="AC53" s="895"/>
    </row>
    <row r="54" spans="1:32" ht="27" customHeight="1">
      <c r="B54" s="896" t="str">
        <f>'【様式２】計画書（自動計算）（当初）'!B54:D54</f>
        <v/>
      </c>
      <c r="C54" s="896"/>
      <c r="D54" s="896"/>
      <c r="E54" s="4"/>
      <c r="G54" s="897" t="s">
        <v>33</v>
      </c>
      <c r="H54" s="431"/>
      <c r="I54" s="883">
        <f t="shared" si="25"/>
        <v>0</v>
      </c>
      <c r="J54" s="884"/>
      <c r="K54" s="885"/>
      <c r="L54" s="3"/>
      <c r="M54" s="897" t="s">
        <v>33</v>
      </c>
      <c r="N54" s="431"/>
      <c r="O54" s="883">
        <f t="shared" si="26"/>
        <v>0</v>
      </c>
      <c r="P54" s="884"/>
      <c r="Q54" s="885"/>
      <c r="R54" s="3"/>
      <c r="S54" s="897" t="s">
        <v>33</v>
      </c>
      <c r="T54" s="431"/>
      <c r="U54" s="883">
        <f t="shared" si="27"/>
        <v>0</v>
      </c>
      <c r="V54" s="884"/>
      <c r="W54" s="885"/>
      <c r="Y54" s="897" t="s">
        <v>33</v>
      </c>
      <c r="Z54" s="431"/>
      <c r="AA54" s="883">
        <f t="shared" si="28"/>
        <v>0</v>
      </c>
      <c r="AB54" s="884"/>
      <c r="AC54" s="885"/>
    </row>
    <row r="55" spans="1:32" ht="27" customHeight="1" thickBot="1">
      <c r="G55" s="878" t="s">
        <v>35</v>
      </c>
      <c r="H55" s="879"/>
      <c r="I55" s="880">
        <f t="shared" si="25"/>
        <v>0</v>
      </c>
      <c r="J55" s="881"/>
      <c r="K55" s="882"/>
      <c r="L55" s="3"/>
      <c r="M55" s="878" t="s">
        <v>35</v>
      </c>
      <c r="N55" s="879"/>
      <c r="O55" s="883">
        <f t="shared" si="26"/>
        <v>0</v>
      </c>
      <c r="P55" s="884"/>
      <c r="Q55" s="885"/>
      <c r="R55" s="3"/>
      <c r="S55" s="878" t="s">
        <v>35</v>
      </c>
      <c r="T55" s="879"/>
      <c r="U55" s="883">
        <f t="shared" si="27"/>
        <v>0</v>
      </c>
      <c r="V55" s="884"/>
      <c r="W55" s="885"/>
      <c r="Y55" s="878" t="s">
        <v>35</v>
      </c>
      <c r="Z55" s="879"/>
      <c r="AA55" s="883">
        <f t="shared" si="28"/>
        <v>0</v>
      </c>
      <c r="AB55" s="884"/>
      <c r="AC55" s="885"/>
    </row>
    <row r="56" spans="1:32" ht="45" customHeight="1" thickBot="1">
      <c r="G56" s="886" t="s">
        <v>78</v>
      </c>
      <c r="H56" s="887"/>
      <c r="I56" s="888">
        <f>ROUNDDOWN(SUM(G47:L47),-2)</f>
        <v>0</v>
      </c>
      <c r="J56" s="889"/>
      <c r="K56" s="889"/>
      <c r="M56" s="886" t="s">
        <v>78</v>
      </c>
      <c r="N56" s="887"/>
      <c r="O56" s="888">
        <f>ROUNDDOWN(SUM(M47:R47),-2)</f>
        <v>0</v>
      </c>
      <c r="P56" s="889"/>
      <c r="Q56" s="889"/>
      <c r="S56" s="886" t="s">
        <v>78</v>
      </c>
      <c r="T56" s="887"/>
      <c r="U56" s="888">
        <f>ROUNDDOWN(SUM(S47:X47),-2)</f>
        <v>0</v>
      </c>
      <c r="V56" s="889"/>
      <c r="W56" s="889"/>
      <c r="Y56" s="886" t="s">
        <v>78</v>
      </c>
      <c r="Z56" s="887"/>
      <c r="AA56" s="888">
        <f>AE47-I56-O56-U56</f>
        <v>0</v>
      </c>
      <c r="AB56" s="889"/>
      <c r="AC56" s="889"/>
      <c r="AF56" s="14" t="s">
        <v>99</v>
      </c>
    </row>
    <row r="57" spans="1:32" ht="17.25" customHeight="1"/>
    <row r="58" spans="1:32" ht="17.25" customHeight="1"/>
    <row r="59" spans="1:32" ht="17.25" customHeight="1">
      <c r="A59" s="981" t="str">
        <f>$A$1</f>
        <v>様式第２号</v>
      </c>
      <c r="B59" s="981"/>
    </row>
    <row r="60" spans="1:32" ht="17.25" customHeight="1">
      <c r="A60" s="981"/>
      <c r="B60" s="981"/>
      <c r="Z60" s="982" t="str">
        <f>$Z$2</f>
        <v>令和</v>
      </c>
      <c r="AA60" s="966" t="str">
        <f>IF($AA$2="","",$AA$2)</f>
        <v/>
      </c>
      <c r="AB60" s="966" t="s">
        <v>8</v>
      </c>
      <c r="AC60" s="966" t="str">
        <f>IF($AC$2="","",$AC$2)</f>
        <v/>
      </c>
      <c r="AD60" s="966" t="s">
        <v>9</v>
      </c>
      <c r="AE60" s="966" t="str">
        <f>IF($AE$2="","",$AE$2)</f>
        <v/>
      </c>
      <c r="AF60" s="966" t="s">
        <v>10</v>
      </c>
    </row>
    <row r="61" spans="1:32" ht="17.25" customHeight="1">
      <c r="A61" s="967" t="s">
        <v>11</v>
      </c>
      <c r="B61" s="967"/>
      <c r="C61" s="967"/>
      <c r="D61" s="967"/>
      <c r="E61" s="967"/>
      <c r="F61" s="967"/>
      <c r="G61" s="967"/>
      <c r="H61" s="967"/>
      <c r="I61" s="967"/>
      <c r="L61" s="968" t="s">
        <v>12</v>
      </c>
      <c r="M61" s="968"/>
      <c r="N61" s="969">
        <v>3</v>
      </c>
      <c r="O61" s="969"/>
      <c r="P61" s="970" t="s">
        <v>13</v>
      </c>
      <c r="Q61" s="970"/>
      <c r="R61" s="5"/>
      <c r="S61" s="5"/>
      <c r="Y61" s="5"/>
      <c r="Z61" s="982"/>
      <c r="AA61" s="966"/>
      <c r="AB61" s="966"/>
      <c r="AC61" s="966"/>
      <c r="AD61" s="966"/>
      <c r="AE61" s="966"/>
      <c r="AF61" s="966"/>
    </row>
    <row r="62" spans="1:32" ht="17.25" customHeight="1">
      <c r="A62" s="967"/>
      <c r="B62" s="967"/>
      <c r="C62" s="967"/>
      <c r="D62" s="967"/>
      <c r="E62" s="967"/>
      <c r="F62" s="967"/>
      <c r="G62" s="967"/>
      <c r="H62" s="967"/>
      <c r="I62" s="967"/>
      <c r="L62" s="968"/>
      <c r="M62" s="968"/>
      <c r="N62" s="969"/>
      <c r="O62" s="969"/>
      <c r="P62" s="970"/>
      <c r="Q62" s="970"/>
      <c r="R62" s="5"/>
      <c r="S62" s="5"/>
      <c r="Z62" s="15"/>
      <c r="AA62" s="15"/>
      <c r="AB62" s="15"/>
      <c r="AC62" s="15"/>
      <c r="AD62" s="15"/>
      <c r="AE62" s="15"/>
      <c r="AF62" s="15"/>
    </row>
    <row r="63" spans="1:32" ht="17.25" customHeight="1">
      <c r="A63" s="967"/>
      <c r="B63" s="967"/>
      <c r="C63" s="967"/>
      <c r="D63" s="967"/>
      <c r="E63" s="967"/>
      <c r="F63" s="967"/>
      <c r="G63" s="967"/>
      <c r="H63" s="967"/>
      <c r="I63" s="967"/>
      <c r="L63" s="968"/>
      <c r="M63" s="968"/>
      <c r="N63" s="969"/>
      <c r="O63" s="969"/>
      <c r="P63" s="970"/>
      <c r="Q63" s="970"/>
      <c r="R63" s="5"/>
      <c r="S63" s="5"/>
    </row>
    <row r="64" spans="1:32" ht="17.25" customHeight="1" thickBot="1">
      <c r="D64" s="3"/>
      <c r="E64" s="3"/>
      <c r="F64" s="3"/>
      <c r="G64" s="3"/>
      <c r="H64" s="3"/>
      <c r="I64" s="3"/>
      <c r="J64" s="3"/>
      <c r="K64" s="3"/>
    </row>
    <row r="65" spans="1:32" ht="42" customHeight="1" thickBot="1">
      <c r="A65" s="971" t="s">
        <v>81</v>
      </c>
      <c r="B65" s="972"/>
      <c r="C65" s="973" t="str">
        <f>IF($C$7="","",$C$7)</f>
        <v/>
      </c>
      <c r="D65" s="973"/>
      <c r="E65" s="973"/>
      <c r="F65" s="973"/>
      <c r="G65" s="973"/>
      <c r="H65" s="973"/>
      <c r="I65" s="974"/>
      <c r="J65" s="4"/>
      <c r="K65" s="4"/>
    </row>
    <row r="66" spans="1:32" ht="17.25" customHeight="1">
      <c r="C66" s="6"/>
      <c r="D66" s="6"/>
      <c r="E66" s="16"/>
      <c r="F66" s="6"/>
      <c r="G66" s="6"/>
      <c r="H66" s="6"/>
      <c r="I66" s="6"/>
      <c r="J66" s="6"/>
    </row>
    <row r="67" spans="1:32" ht="17.25" customHeight="1" thickBot="1">
      <c r="E67" s="4"/>
    </row>
    <row r="68" spans="1:32" ht="24" customHeight="1" thickBot="1">
      <c r="A68" s="975" t="s">
        <v>14</v>
      </c>
      <c r="B68" s="976"/>
      <c r="C68" s="976"/>
      <c r="D68" s="977"/>
      <c r="E68" s="4"/>
      <c r="F68" s="7" t="s">
        <v>15</v>
      </c>
      <c r="G68" s="971" t="s">
        <v>16</v>
      </c>
      <c r="H68" s="972"/>
      <c r="I68" s="978" t="s">
        <v>17</v>
      </c>
      <c r="J68" s="972"/>
      <c r="K68" s="978" t="s">
        <v>18</v>
      </c>
      <c r="L68" s="979"/>
      <c r="M68" s="971" t="s">
        <v>19</v>
      </c>
      <c r="N68" s="972"/>
      <c r="O68" s="978" t="s">
        <v>20</v>
      </c>
      <c r="P68" s="972"/>
      <c r="Q68" s="978" t="s">
        <v>21</v>
      </c>
      <c r="R68" s="979"/>
      <c r="S68" s="971" t="s">
        <v>22</v>
      </c>
      <c r="T68" s="972"/>
      <c r="U68" s="978" t="s">
        <v>23</v>
      </c>
      <c r="V68" s="972"/>
      <c r="W68" s="978" t="s">
        <v>24</v>
      </c>
      <c r="X68" s="979"/>
      <c r="Y68" s="971" t="s">
        <v>25</v>
      </c>
      <c r="Z68" s="972"/>
      <c r="AA68" s="978" t="s">
        <v>26</v>
      </c>
      <c r="AB68" s="972"/>
      <c r="AC68" s="978" t="s">
        <v>27</v>
      </c>
      <c r="AD68" s="979"/>
      <c r="AE68" s="995" t="s">
        <v>28</v>
      </c>
      <c r="AF68" s="979"/>
    </row>
    <row r="69" spans="1:32" ht="37.5" customHeight="1">
      <c r="A69" s="959" t="s">
        <v>86</v>
      </c>
      <c r="B69" s="960"/>
      <c r="C69" s="961" t="str">
        <f>'【様式２】計画書（自動計算）（当初）'!C69:D69</f>
        <v/>
      </c>
      <c r="D69" s="962"/>
      <c r="E69" s="4"/>
      <c r="F69" s="307" t="s">
        <v>71</v>
      </c>
      <c r="G69" s="946">
        <f>'【様式２】計画書（自動計算）（当初）'!G69:H69</f>
        <v>0</v>
      </c>
      <c r="H69" s="946"/>
      <c r="I69" s="946">
        <f>'【様式２】計画書（自動計算）（当初）'!I69:J69</f>
        <v>0</v>
      </c>
      <c r="J69" s="946"/>
      <c r="K69" s="946">
        <f>'【様式２】計画書（自動計算）（当初）'!K69:L69</f>
        <v>0</v>
      </c>
      <c r="L69" s="946"/>
      <c r="M69" s="946">
        <f>'【様式２】計画書（自動計算）（当初）'!M69:N69</f>
        <v>0</v>
      </c>
      <c r="N69" s="946"/>
      <c r="O69" s="946">
        <f>'【様式２】計画書（自動計算）（当初）'!O69:P69</f>
        <v>0</v>
      </c>
      <c r="P69" s="946"/>
      <c r="Q69" s="946">
        <f>'【様式２】計画書（自動計算）（当初）'!Q69:R69</f>
        <v>0</v>
      </c>
      <c r="R69" s="946"/>
      <c r="S69" s="946">
        <f>'【様式２】計画書（自動計算）（当初）'!S69:T69</f>
        <v>0</v>
      </c>
      <c r="T69" s="946"/>
      <c r="U69" s="946">
        <f>'【様式２】計画書（自動計算）（当初）'!U69:V69</f>
        <v>0</v>
      </c>
      <c r="V69" s="946"/>
      <c r="W69" s="946">
        <f>'【様式２】計画書（自動計算）（当初）'!W69:X69</f>
        <v>0</v>
      </c>
      <c r="X69" s="946"/>
      <c r="Y69" s="946">
        <f>'【様式２】計画書（自動計算）（当初）'!Y69:Z69</f>
        <v>0</v>
      </c>
      <c r="Z69" s="946"/>
      <c r="AA69" s="946">
        <f>'【様式２】計画書（自動計算）（当初）'!AA69:AB69</f>
        <v>0</v>
      </c>
      <c r="AB69" s="946"/>
      <c r="AC69" s="946">
        <f>'【様式２】計画書（自動計算）（当初）'!AC69:AD69</f>
        <v>0</v>
      </c>
      <c r="AD69" s="946"/>
      <c r="AE69" s="935">
        <f t="shared" ref="AE69:AE73" si="29">SUM(G69:AD69)</f>
        <v>0</v>
      </c>
      <c r="AF69" s="936"/>
    </row>
    <row r="70" spans="1:32" ht="37.5" customHeight="1">
      <c r="A70" s="963" t="s">
        <v>30</v>
      </c>
      <c r="B70" s="964"/>
      <c r="C70" s="949" t="str">
        <f>'【様式２】計画書（自動計算）（当初）'!C70:D71</f>
        <v/>
      </c>
      <c r="D70" s="950"/>
      <c r="E70" s="4"/>
      <c r="F70" s="8" t="s">
        <v>72</v>
      </c>
      <c r="G70" s="953">
        <f>'【様式２】計画書（自動計算）（当初）'!G70:H70</f>
        <v>0</v>
      </c>
      <c r="H70" s="953"/>
      <c r="I70" s="953">
        <f>'【様式２】計画書（自動計算）（当初）'!I70:J70</f>
        <v>0</v>
      </c>
      <c r="J70" s="953"/>
      <c r="K70" s="953">
        <f>'【様式２】計画書（自動計算）（当初）'!K70:L70</f>
        <v>0</v>
      </c>
      <c r="L70" s="953"/>
      <c r="M70" s="953">
        <f>'【様式２】計画書（自動計算）（当初）'!M70:N70</f>
        <v>0</v>
      </c>
      <c r="N70" s="953"/>
      <c r="O70" s="953">
        <f>'【様式２】計画書（自動計算）（当初）'!O70:P70</f>
        <v>0</v>
      </c>
      <c r="P70" s="953"/>
      <c r="Q70" s="953">
        <f>'【様式２】計画書（自動計算）（当初）'!Q70:R70</f>
        <v>0</v>
      </c>
      <c r="R70" s="953"/>
      <c r="S70" s="953">
        <f>'【様式２】計画書（自動計算）（当初）'!S70:T70</f>
        <v>0</v>
      </c>
      <c r="T70" s="953"/>
      <c r="U70" s="953">
        <f>'【様式２】計画書（自動計算）（当初）'!U70:V70</f>
        <v>0</v>
      </c>
      <c r="V70" s="953"/>
      <c r="W70" s="953">
        <f>'【様式２】計画書（自動計算）（当初）'!W70:X70</f>
        <v>0</v>
      </c>
      <c r="X70" s="953"/>
      <c r="Y70" s="953">
        <f>'【様式２】計画書（自動計算）（当初）'!Y70:Z70</f>
        <v>0</v>
      </c>
      <c r="Z70" s="953"/>
      <c r="AA70" s="953">
        <f>'【様式２】計画書（自動計算）（当初）'!AA70:AB70</f>
        <v>0</v>
      </c>
      <c r="AB70" s="953"/>
      <c r="AC70" s="953">
        <f>'【様式２】計画書（自動計算）（当初）'!AC70:AD70</f>
        <v>0</v>
      </c>
      <c r="AD70" s="953"/>
      <c r="AE70" s="935">
        <f t="shared" si="29"/>
        <v>0</v>
      </c>
      <c r="AF70" s="936"/>
    </row>
    <row r="71" spans="1:32" ht="37.5" customHeight="1">
      <c r="A71" s="965"/>
      <c r="B71" s="964"/>
      <c r="C71" s="951"/>
      <c r="D71" s="952"/>
      <c r="E71" s="4"/>
      <c r="F71" s="8" t="s">
        <v>73</v>
      </c>
      <c r="G71" s="953">
        <f>'【様式２】計画書（自動計算）（当初）'!G71:H71</f>
        <v>0</v>
      </c>
      <c r="H71" s="953"/>
      <c r="I71" s="953">
        <f>'【様式２】計画書（自動計算）（当初）'!I71:J71</f>
        <v>0</v>
      </c>
      <c r="J71" s="953"/>
      <c r="K71" s="953">
        <f>'【様式２】計画書（自動計算）（当初）'!K71:L71</f>
        <v>0</v>
      </c>
      <c r="L71" s="953"/>
      <c r="M71" s="953">
        <f>'【様式２】計画書（自動計算）（当初）'!M71:N71</f>
        <v>0</v>
      </c>
      <c r="N71" s="953"/>
      <c r="O71" s="953">
        <f>'【様式２】計画書（自動計算）（当初）'!O71:P71</f>
        <v>0</v>
      </c>
      <c r="P71" s="953"/>
      <c r="Q71" s="953">
        <f>'【様式２】計画書（自動計算）（当初）'!Q71:R71</f>
        <v>0</v>
      </c>
      <c r="R71" s="953"/>
      <c r="S71" s="953">
        <f>'【様式２】計画書（自動計算）（当初）'!S71:T71</f>
        <v>0</v>
      </c>
      <c r="T71" s="953"/>
      <c r="U71" s="953">
        <f>'【様式２】計画書（自動計算）（当初）'!U71:V71</f>
        <v>0</v>
      </c>
      <c r="V71" s="953"/>
      <c r="W71" s="953">
        <f>'【様式２】計画書（自動計算）（当初）'!W71:X71</f>
        <v>0</v>
      </c>
      <c r="X71" s="953"/>
      <c r="Y71" s="953">
        <f>'【様式２】計画書（自動計算）（当初）'!Y71:Z71</f>
        <v>0</v>
      </c>
      <c r="Z71" s="953"/>
      <c r="AA71" s="953">
        <f>'【様式２】計画書（自動計算）（当初）'!AA71:AB71</f>
        <v>0</v>
      </c>
      <c r="AB71" s="953"/>
      <c r="AC71" s="953">
        <f>'【様式２】計画書（自動計算）（当初）'!AC71:AD71</f>
        <v>0</v>
      </c>
      <c r="AD71" s="953"/>
      <c r="AE71" s="935">
        <f t="shared" si="29"/>
        <v>0</v>
      </c>
      <c r="AF71" s="936"/>
    </row>
    <row r="72" spans="1:32" ht="37.5" customHeight="1">
      <c r="A72" s="965"/>
      <c r="B72" s="964"/>
      <c r="C72" s="903" t="str">
        <f>'【様式２】計画書（自動計算）（当初）'!C72:D73</f>
        <v/>
      </c>
      <c r="D72" s="989"/>
      <c r="E72" s="4"/>
      <c r="F72" s="9" t="s">
        <v>74</v>
      </c>
      <c r="G72" s="953">
        <v>0</v>
      </c>
      <c r="H72" s="953"/>
      <c r="I72" s="954">
        <v>0</v>
      </c>
      <c r="J72" s="955"/>
      <c r="K72" s="954">
        <v>0</v>
      </c>
      <c r="L72" s="955"/>
      <c r="M72" s="954">
        <v>0</v>
      </c>
      <c r="N72" s="955"/>
      <c r="O72" s="954">
        <v>0</v>
      </c>
      <c r="P72" s="955"/>
      <c r="Q72" s="954">
        <v>0</v>
      </c>
      <c r="R72" s="955"/>
      <c r="S72" s="954">
        <v>0</v>
      </c>
      <c r="T72" s="955"/>
      <c r="U72" s="954">
        <v>0</v>
      </c>
      <c r="V72" s="955"/>
      <c r="W72" s="954">
        <v>0</v>
      </c>
      <c r="X72" s="955"/>
      <c r="Y72" s="954">
        <v>0</v>
      </c>
      <c r="Z72" s="955"/>
      <c r="AA72" s="954">
        <v>0</v>
      </c>
      <c r="AB72" s="955"/>
      <c r="AC72" s="954">
        <v>0</v>
      </c>
      <c r="AD72" s="956"/>
      <c r="AE72" s="957">
        <f t="shared" si="29"/>
        <v>0</v>
      </c>
      <c r="AF72" s="958"/>
    </row>
    <row r="73" spans="1:32" ht="37.5" customHeight="1" thickBot="1">
      <c r="A73" s="965"/>
      <c r="B73" s="964"/>
      <c r="C73" s="906"/>
      <c r="D73" s="990"/>
      <c r="E73" s="4"/>
      <c r="F73" s="10" t="s">
        <v>75</v>
      </c>
      <c r="G73" s="932">
        <f>'【様式２】計画書（自動計算）（当初）'!G73:H73</f>
        <v>0</v>
      </c>
      <c r="H73" s="933"/>
      <c r="I73" s="932">
        <f>'【様式２】計画書（自動計算）（当初）'!I73:J73</f>
        <v>0</v>
      </c>
      <c r="J73" s="933"/>
      <c r="K73" s="932">
        <f>'【様式２】計画書（自動計算）（当初）'!K73:L73</f>
        <v>0</v>
      </c>
      <c r="L73" s="933"/>
      <c r="M73" s="932">
        <f>'【様式２】計画書（自動計算）（当初）'!M73:N73</f>
        <v>0</v>
      </c>
      <c r="N73" s="933"/>
      <c r="O73" s="932">
        <f>'【様式２】計画書（自動計算）（当初）'!O73:P73</f>
        <v>0</v>
      </c>
      <c r="P73" s="933"/>
      <c r="Q73" s="932">
        <f>'【様式２】計画書（自動計算）（当初）'!Q73:R73</f>
        <v>0</v>
      </c>
      <c r="R73" s="933"/>
      <c r="S73" s="932">
        <f>'【様式２】計画書（自動計算）（当初）'!S73:T73</f>
        <v>0</v>
      </c>
      <c r="T73" s="933"/>
      <c r="U73" s="932">
        <f>'【様式２】計画書（自動計算）（当初）'!U73:V73</f>
        <v>0</v>
      </c>
      <c r="V73" s="933"/>
      <c r="W73" s="932">
        <f>'【様式２】計画書（自動計算）（当初）'!W73:X73</f>
        <v>0</v>
      </c>
      <c r="X73" s="933"/>
      <c r="Y73" s="932">
        <f>'【様式２】計画書（自動計算）（当初）'!Y73:Z73</f>
        <v>0</v>
      </c>
      <c r="Z73" s="933"/>
      <c r="AA73" s="932">
        <f>'【様式２】計画書（自動計算）（当初）'!AA73:AB73</f>
        <v>0</v>
      </c>
      <c r="AB73" s="933"/>
      <c r="AC73" s="932">
        <f>'【様式２】計画書（自動計算）（当初）'!AC73:AD73</f>
        <v>0</v>
      </c>
      <c r="AD73" s="933"/>
      <c r="AE73" s="935">
        <f t="shared" si="29"/>
        <v>0</v>
      </c>
      <c r="AF73" s="936"/>
    </row>
    <row r="74" spans="1:32" ht="37.5" customHeight="1" thickTop="1" thickBot="1">
      <c r="A74" s="937" t="s">
        <v>34</v>
      </c>
      <c r="B74" s="938"/>
      <c r="C74" s="983" t="str">
        <f>'【様式２】計画書（自動計算）（当初）'!C74:D74</f>
        <v/>
      </c>
      <c r="D74" s="984"/>
      <c r="E74" s="4"/>
      <c r="F74" s="11" t="s">
        <v>76</v>
      </c>
      <c r="G74" s="939">
        <f>SUM(G69:H72)-G73</f>
        <v>0</v>
      </c>
      <c r="H74" s="940"/>
      <c r="I74" s="939">
        <f t="shared" ref="I74" si="30">SUM(I69:J72)-I73</f>
        <v>0</v>
      </c>
      <c r="J74" s="940"/>
      <c r="K74" s="939">
        <f t="shared" ref="K74" si="31">SUM(K69:L72)-K73</f>
        <v>0</v>
      </c>
      <c r="L74" s="941"/>
      <c r="M74" s="942">
        <f t="shared" ref="M74" si="32">SUM(M69:N72)-M73</f>
        <v>0</v>
      </c>
      <c r="N74" s="940"/>
      <c r="O74" s="939">
        <f t="shared" ref="O74" si="33">SUM(O69:P72)-O73</f>
        <v>0</v>
      </c>
      <c r="P74" s="940"/>
      <c r="Q74" s="939">
        <f t="shared" ref="Q74" si="34">SUM(Q69:R72)-Q73</f>
        <v>0</v>
      </c>
      <c r="R74" s="941"/>
      <c r="S74" s="942">
        <f t="shared" ref="S74" si="35">SUM(S69:T72)-S73</f>
        <v>0</v>
      </c>
      <c r="T74" s="940"/>
      <c r="U74" s="939">
        <f t="shared" ref="U74" si="36">SUM(U69:V72)-U73</f>
        <v>0</v>
      </c>
      <c r="V74" s="940"/>
      <c r="W74" s="939">
        <f t="shared" ref="W74" si="37">SUM(W69:X72)-W73</f>
        <v>0</v>
      </c>
      <c r="X74" s="941"/>
      <c r="Y74" s="942">
        <f t="shared" ref="Y74" si="38">SUM(Y69:Z72)-Y73</f>
        <v>0</v>
      </c>
      <c r="Z74" s="940"/>
      <c r="AA74" s="939">
        <f>SUM(AA69:AB72)-AA73</f>
        <v>0</v>
      </c>
      <c r="AB74" s="940"/>
      <c r="AC74" s="939">
        <f t="shared" ref="AC74" si="39">SUM(AC69:AD72)-AC73</f>
        <v>0</v>
      </c>
      <c r="AD74" s="943"/>
      <c r="AE74" s="944">
        <f>SUM(G74:AD74)</f>
        <v>0</v>
      </c>
      <c r="AF74" s="945"/>
    </row>
    <row r="75" spans="1:32" ht="50.25" customHeight="1" thickTop="1" thickBot="1">
      <c r="A75" s="916" t="s">
        <v>87</v>
      </c>
      <c r="B75" s="917"/>
      <c r="C75" s="983" t="str">
        <f>'【様式２】計画書（自動計算）（当初）'!C75:D75</f>
        <v/>
      </c>
      <c r="D75" s="984"/>
      <c r="E75" s="4"/>
      <c r="F75" s="12" t="s">
        <v>77</v>
      </c>
      <c r="G75" s="920">
        <f>IF(入力用!P96=1,IF(AND(入力用!P102&gt;0,入力用!P102&lt;=4),IF(G74&gt;=63000,63000,G74),IF(G74&gt;=82000,82000,G74)),IF(G74&gt;=63000,63000,G74))</f>
        <v>0</v>
      </c>
      <c r="H75" s="921"/>
      <c r="I75" s="920">
        <f>IF(入力用!P96=1,IF(AND(入力用!P102&gt;0,入力用!P102&lt;=5),IF(I74&gt;=63000,63000,I74),IF(I74&gt;=82000,82000,I74)),IF(I74&gt;=63000,63000,I74))</f>
        <v>0</v>
      </c>
      <c r="J75" s="921"/>
      <c r="K75" s="920">
        <f>IF(入力用!P96=1,IF(AND(入力用!P102&gt;0,入力用!P102&lt;=6),IF(K74&gt;=63000,63000,K74),IF(K74&gt;=82000,82000,K74)),IF(K74&gt;=63000,63000,K74))</f>
        <v>0</v>
      </c>
      <c r="L75" s="921"/>
      <c r="M75" s="920">
        <f>IF(入力用!P96=1,IF(AND(入力用!P102&gt;0,入力用!P102&lt;=7),IF(M74&gt;=63000,63000,M74),IF(M74&gt;=82000,82000,M74)),IF(M74&gt;=63000,63000,M74))</f>
        <v>0</v>
      </c>
      <c r="N75" s="921"/>
      <c r="O75" s="920">
        <f>IF(入力用!P96=1,IF(AND(入力用!P102&gt;0,入力用!P102&lt;=8),IF(O74&gt;=63000,63000,O74),IF(O74&gt;=82000,82000,O74)),IF(O74&gt;=63000,63000,O74))</f>
        <v>0</v>
      </c>
      <c r="P75" s="921"/>
      <c r="Q75" s="920">
        <f>IF(入力用!P96=1,IF(AND(入力用!P102&gt;0,入力用!P102&lt;=9),IF(Q74&gt;=63000,63000,Q74),IF(Q74&gt;=82000,82000,Q74)),IF(Q74&gt;=63000,63000,Q74))</f>
        <v>0</v>
      </c>
      <c r="R75" s="921"/>
      <c r="S75" s="920">
        <f>IF(入力用!P96=1,IF(AND(入力用!P102&gt;0,入力用!P102&lt;=10),IF(S74&gt;=63000,63000,S74),IF(S74&gt;=82000,82000,S74)),IF(S74&gt;=63000,63000,S74))</f>
        <v>0</v>
      </c>
      <c r="T75" s="921"/>
      <c r="U75" s="920">
        <f>IF(入力用!P96=1,IF(AND(入力用!P102&gt;0,入力用!P102&lt;=11),IF(U74&gt;=63000,63000,U74),IF(U74&gt;=82000,82000,U74)),IF(U74&gt;=63000,63000,U74))</f>
        <v>0</v>
      </c>
      <c r="V75" s="921"/>
      <c r="W75" s="920">
        <f>IF(入力用!P96=1,IF(AND(入力用!P102&gt;0,入力用!P102&lt;=12),IF(W74&gt;=63000,63000,W74),IF(W74&gt;=82000,82000,W74)),IF(W74&gt;=63000,63000,W74))</f>
        <v>0</v>
      </c>
      <c r="X75" s="921"/>
      <c r="Y75" s="920">
        <f>IF(入力用!P96=1,IF(AND(入力用!P102&gt;0,入力用!P102&lt;=13),IF(Y74&gt;=63000,63000,Y74),IF(Y74&gt;=82000,82000,Y74)),IF(Y74&gt;=63000,63000,Y74))</f>
        <v>0</v>
      </c>
      <c r="Z75" s="921"/>
      <c r="AA75" s="920">
        <f>IF(入力用!P96=1,IF(AND(入力用!P102&gt;0,入力用!P102&lt;=14),IF(AA74&gt;=63000,63000,AA74),IF(AA74&gt;=82000,82000,AA74)),IF(AA74&gt;=63000,63000,AA74))</f>
        <v>0</v>
      </c>
      <c r="AB75" s="921"/>
      <c r="AC75" s="920">
        <f>IF(入力用!P96,IF(AND(入力用!P102&gt;0,入力用!P102&lt;=15),IF(AC74&gt;=63000,63000,AC74),IF(AC74&gt;=82000,82000,AC74)),IF(AC74&gt;=63000,63000,AC74))</f>
        <v>0</v>
      </c>
      <c r="AD75" s="987"/>
      <c r="AE75" s="922"/>
      <c r="AF75" s="923"/>
    </row>
    <row r="76" spans="1:32" ht="50.25" customHeight="1" thickBot="1">
      <c r="A76" s="924" t="s">
        <v>88</v>
      </c>
      <c r="B76" s="925"/>
      <c r="C76" s="985" t="str">
        <f>'【様式２】計画書（自動計算）（当初）'!C76:D76</f>
        <v/>
      </c>
      <c r="D76" s="986"/>
      <c r="E76" s="4"/>
      <c r="F76" s="13" t="s">
        <v>262</v>
      </c>
      <c r="G76" s="926">
        <f>ROUNDDOWN(G75*3/4,0)</f>
        <v>0</v>
      </c>
      <c r="H76" s="926"/>
      <c r="I76" s="926">
        <f>ROUNDDOWN(I75*3/4,0)</f>
        <v>0</v>
      </c>
      <c r="J76" s="926"/>
      <c r="K76" s="926">
        <f>ROUNDDOWN(K75*3/4,0)</f>
        <v>0</v>
      </c>
      <c r="L76" s="927"/>
      <c r="M76" s="928">
        <f>ROUNDDOWN(M75*3/4,0)</f>
        <v>0</v>
      </c>
      <c r="N76" s="926"/>
      <c r="O76" s="926">
        <f>ROUNDDOWN(O75*3/4,0)</f>
        <v>0</v>
      </c>
      <c r="P76" s="926"/>
      <c r="Q76" s="926">
        <f>ROUNDDOWN(Q75*3/4,0)</f>
        <v>0</v>
      </c>
      <c r="R76" s="927"/>
      <c r="S76" s="928">
        <f>ROUNDDOWN(S75*3/4,0)</f>
        <v>0</v>
      </c>
      <c r="T76" s="926"/>
      <c r="U76" s="926">
        <f>ROUNDDOWN(U75*3/4,0)</f>
        <v>0</v>
      </c>
      <c r="V76" s="926"/>
      <c r="W76" s="926">
        <f>ROUNDDOWN(W75*3/4,0)</f>
        <v>0</v>
      </c>
      <c r="X76" s="927"/>
      <c r="Y76" s="928">
        <f>ROUNDDOWN(Y75*3/4,0)</f>
        <v>0</v>
      </c>
      <c r="Z76" s="926"/>
      <c r="AA76" s="926">
        <f>ROUNDDOWN(AA75*3/4,0)</f>
        <v>0</v>
      </c>
      <c r="AB76" s="926"/>
      <c r="AC76" s="926">
        <f>ROUNDDOWN(AC75*3/4,0)</f>
        <v>0</v>
      </c>
      <c r="AD76" s="929"/>
      <c r="AE76" s="930">
        <f>ROUNDDOWN(SUM(G76:AD76),-2)</f>
        <v>0</v>
      </c>
      <c r="AF76" s="931"/>
    </row>
    <row r="77" spans="1:32" ht="17.25" customHeight="1">
      <c r="A77" s="898" t="s">
        <v>85</v>
      </c>
      <c r="B77" s="900" t="str">
        <f>'【様式２】計画書（自動計算）（当初）'!B77:D81</f>
        <v/>
      </c>
      <c r="C77" s="901"/>
      <c r="D77" s="902"/>
      <c r="E77" s="4"/>
    </row>
    <row r="78" spans="1:32" ht="33.75" customHeight="1">
      <c r="A78" s="899"/>
      <c r="B78" s="903"/>
      <c r="C78" s="904"/>
      <c r="D78" s="905"/>
      <c r="E78" s="4"/>
      <c r="G78" s="909"/>
      <c r="H78" s="910"/>
      <c r="I78" s="911" t="s">
        <v>36</v>
      </c>
      <c r="J78" s="912"/>
      <c r="K78" s="913"/>
      <c r="L78" s="4"/>
      <c r="M78" s="914"/>
      <c r="N78" s="914"/>
      <c r="O78" s="915" t="s">
        <v>37</v>
      </c>
      <c r="P78" s="914"/>
      <c r="Q78" s="914"/>
      <c r="R78" s="4"/>
      <c r="S78" s="914"/>
      <c r="T78" s="914"/>
      <c r="U78" s="915" t="s">
        <v>38</v>
      </c>
      <c r="V78" s="914"/>
      <c r="W78" s="914"/>
      <c r="X78" s="4"/>
      <c r="Y78" s="914"/>
      <c r="Z78" s="914"/>
      <c r="AA78" s="915" t="s">
        <v>39</v>
      </c>
      <c r="AB78" s="914"/>
      <c r="AC78" s="914"/>
      <c r="AD78" s="4"/>
      <c r="AE78" s="3"/>
      <c r="AF78" s="3"/>
    </row>
    <row r="79" spans="1:32" ht="27" customHeight="1">
      <c r="A79" s="899"/>
      <c r="B79" s="903"/>
      <c r="C79" s="904"/>
      <c r="D79" s="905"/>
      <c r="E79" s="4"/>
      <c r="G79" s="897" t="s">
        <v>29</v>
      </c>
      <c r="H79" s="431"/>
      <c r="I79" s="883">
        <f t="shared" ref="I79:I84" si="40">SUM(G69:L69)</f>
        <v>0</v>
      </c>
      <c r="J79" s="884"/>
      <c r="K79" s="885"/>
      <c r="L79" s="3"/>
      <c r="M79" s="897" t="s">
        <v>29</v>
      </c>
      <c r="N79" s="431"/>
      <c r="O79" s="883">
        <f t="shared" ref="O79:O84" si="41">SUM(M69:R69)</f>
        <v>0</v>
      </c>
      <c r="P79" s="884"/>
      <c r="Q79" s="885"/>
      <c r="R79" s="3"/>
      <c r="S79" s="897" t="s">
        <v>29</v>
      </c>
      <c r="T79" s="431"/>
      <c r="U79" s="883">
        <f t="shared" ref="U79:U84" si="42">SUM(S69:X69)</f>
        <v>0</v>
      </c>
      <c r="V79" s="884"/>
      <c r="W79" s="885"/>
      <c r="Y79" s="897" t="s">
        <v>29</v>
      </c>
      <c r="Z79" s="431"/>
      <c r="AA79" s="883">
        <f t="shared" ref="AA79:AA84" si="43">SUM(Y69:AD69)</f>
        <v>0</v>
      </c>
      <c r="AB79" s="884"/>
      <c r="AC79" s="885"/>
    </row>
    <row r="80" spans="1:32" ht="27" customHeight="1">
      <c r="A80" s="899"/>
      <c r="B80" s="903"/>
      <c r="C80" s="904"/>
      <c r="D80" s="905"/>
      <c r="E80" s="4"/>
      <c r="G80" s="890" t="s">
        <v>31</v>
      </c>
      <c r="H80" s="891"/>
      <c r="I80" s="883">
        <f t="shared" si="40"/>
        <v>0</v>
      </c>
      <c r="J80" s="884"/>
      <c r="K80" s="885"/>
      <c r="L80" s="3"/>
      <c r="M80" s="890" t="s">
        <v>31</v>
      </c>
      <c r="N80" s="891"/>
      <c r="O80" s="883">
        <f t="shared" si="41"/>
        <v>0</v>
      </c>
      <c r="P80" s="884"/>
      <c r="Q80" s="885"/>
      <c r="R80" s="3"/>
      <c r="S80" s="890" t="s">
        <v>31</v>
      </c>
      <c r="T80" s="891"/>
      <c r="U80" s="883">
        <f t="shared" si="42"/>
        <v>0</v>
      </c>
      <c r="V80" s="884"/>
      <c r="W80" s="885"/>
      <c r="Y80" s="890" t="s">
        <v>31</v>
      </c>
      <c r="Z80" s="891"/>
      <c r="AA80" s="883">
        <f t="shared" si="43"/>
        <v>0</v>
      </c>
      <c r="AB80" s="884"/>
      <c r="AC80" s="885"/>
    </row>
    <row r="81" spans="1:32" ht="27" customHeight="1">
      <c r="A81" s="899"/>
      <c r="B81" s="906"/>
      <c r="C81" s="907"/>
      <c r="D81" s="908"/>
      <c r="E81" s="4"/>
      <c r="G81" s="890" t="s">
        <v>40</v>
      </c>
      <c r="H81" s="891"/>
      <c r="I81" s="883">
        <f t="shared" si="40"/>
        <v>0</v>
      </c>
      <c r="J81" s="884"/>
      <c r="K81" s="885"/>
      <c r="L81" s="3"/>
      <c r="M81" s="890" t="s">
        <v>40</v>
      </c>
      <c r="N81" s="891"/>
      <c r="O81" s="883">
        <f t="shared" si="41"/>
        <v>0</v>
      </c>
      <c r="P81" s="884"/>
      <c r="Q81" s="885"/>
      <c r="R81" s="3"/>
      <c r="S81" s="890" t="s">
        <v>40</v>
      </c>
      <c r="T81" s="891"/>
      <c r="U81" s="883">
        <f t="shared" si="42"/>
        <v>0</v>
      </c>
      <c r="V81" s="884"/>
      <c r="W81" s="885"/>
      <c r="Y81" s="890" t="s">
        <v>40</v>
      </c>
      <c r="Z81" s="891"/>
      <c r="AA81" s="883">
        <f t="shared" si="43"/>
        <v>0</v>
      </c>
      <c r="AB81" s="884"/>
      <c r="AC81" s="885"/>
    </row>
    <row r="82" spans="1:32" ht="27" customHeight="1">
      <c r="B82" s="892" t="str">
        <f>'【様式２】計画書（自動計算）（当初）'!B82:D82</f>
        <v>補助基準額上限：63000円</v>
      </c>
      <c r="C82" s="892"/>
      <c r="D82" s="892"/>
      <c r="E82" s="4"/>
      <c r="G82" s="890" t="s">
        <v>32</v>
      </c>
      <c r="H82" s="891"/>
      <c r="I82" s="893">
        <f t="shared" si="40"/>
        <v>0</v>
      </c>
      <c r="J82" s="894"/>
      <c r="K82" s="895"/>
      <c r="L82" s="3"/>
      <c r="M82" s="890" t="s">
        <v>32</v>
      </c>
      <c r="N82" s="891"/>
      <c r="O82" s="893">
        <f t="shared" si="41"/>
        <v>0</v>
      </c>
      <c r="P82" s="894"/>
      <c r="Q82" s="895"/>
      <c r="R82" s="3"/>
      <c r="S82" s="890" t="s">
        <v>32</v>
      </c>
      <c r="T82" s="891"/>
      <c r="U82" s="893">
        <f t="shared" si="42"/>
        <v>0</v>
      </c>
      <c r="V82" s="894"/>
      <c r="W82" s="895"/>
      <c r="Y82" s="890" t="s">
        <v>32</v>
      </c>
      <c r="Z82" s="891"/>
      <c r="AA82" s="893">
        <f t="shared" si="43"/>
        <v>0</v>
      </c>
      <c r="AB82" s="894"/>
      <c r="AC82" s="895"/>
    </row>
    <row r="83" spans="1:32" ht="27" customHeight="1">
      <c r="B83" s="896" t="str">
        <f>'【様式２】計画書（自動計算）（当初）'!B83:D83</f>
        <v/>
      </c>
      <c r="C83" s="896"/>
      <c r="D83" s="896"/>
      <c r="E83" s="4"/>
      <c r="G83" s="897" t="s">
        <v>33</v>
      </c>
      <c r="H83" s="431"/>
      <c r="I83" s="883">
        <f t="shared" si="40"/>
        <v>0</v>
      </c>
      <c r="J83" s="884"/>
      <c r="K83" s="885"/>
      <c r="L83" s="3"/>
      <c r="M83" s="897" t="s">
        <v>33</v>
      </c>
      <c r="N83" s="431"/>
      <c r="O83" s="883">
        <f t="shared" si="41"/>
        <v>0</v>
      </c>
      <c r="P83" s="884"/>
      <c r="Q83" s="885"/>
      <c r="R83" s="3"/>
      <c r="S83" s="897" t="s">
        <v>33</v>
      </c>
      <c r="T83" s="431"/>
      <c r="U83" s="883">
        <f t="shared" si="42"/>
        <v>0</v>
      </c>
      <c r="V83" s="884"/>
      <c r="W83" s="885"/>
      <c r="Y83" s="897" t="s">
        <v>33</v>
      </c>
      <c r="Z83" s="431"/>
      <c r="AA83" s="883">
        <f t="shared" si="43"/>
        <v>0</v>
      </c>
      <c r="AB83" s="884"/>
      <c r="AC83" s="885"/>
    </row>
    <row r="84" spans="1:32" ht="27" customHeight="1" thickBot="1">
      <c r="E84" s="4"/>
      <c r="G84" s="878" t="s">
        <v>35</v>
      </c>
      <c r="H84" s="879"/>
      <c r="I84" s="880">
        <f t="shared" si="40"/>
        <v>0</v>
      </c>
      <c r="J84" s="881"/>
      <c r="K84" s="882"/>
      <c r="L84" s="3"/>
      <c r="M84" s="878" t="s">
        <v>35</v>
      </c>
      <c r="N84" s="879"/>
      <c r="O84" s="883">
        <f t="shared" si="41"/>
        <v>0</v>
      </c>
      <c r="P84" s="884"/>
      <c r="Q84" s="885"/>
      <c r="R84" s="3"/>
      <c r="S84" s="878" t="s">
        <v>35</v>
      </c>
      <c r="T84" s="879"/>
      <c r="U84" s="883">
        <f t="shared" si="42"/>
        <v>0</v>
      </c>
      <c r="V84" s="884"/>
      <c r="W84" s="885"/>
      <c r="Y84" s="878" t="s">
        <v>35</v>
      </c>
      <c r="Z84" s="879"/>
      <c r="AA84" s="883">
        <f t="shared" si="43"/>
        <v>0</v>
      </c>
      <c r="AB84" s="884"/>
      <c r="AC84" s="885"/>
    </row>
    <row r="85" spans="1:32" ht="45" customHeight="1" thickBot="1">
      <c r="G85" s="886" t="s">
        <v>78</v>
      </c>
      <c r="H85" s="887"/>
      <c r="I85" s="888">
        <f>ROUNDDOWN(SUM(G76:L76),-2)</f>
        <v>0</v>
      </c>
      <c r="J85" s="889"/>
      <c r="K85" s="889"/>
      <c r="M85" s="886" t="s">
        <v>78</v>
      </c>
      <c r="N85" s="887"/>
      <c r="O85" s="888">
        <f>ROUNDDOWN(SUM(M76:R76),-2)</f>
        <v>0</v>
      </c>
      <c r="P85" s="889"/>
      <c r="Q85" s="889"/>
      <c r="S85" s="886" t="s">
        <v>78</v>
      </c>
      <c r="T85" s="887"/>
      <c r="U85" s="888">
        <f>ROUNDDOWN(SUM(S76:X76),-2)</f>
        <v>0</v>
      </c>
      <c r="V85" s="889"/>
      <c r="W85" s="889"/>
      <c r="Y85" s="886" t="s">
        <v>78</v>
      </c>
      <c r="Z85" s="887"/>
      <c r="AA85" s="888">
        <f>AE76-I85-O85-U85</f>
        <v>0</v>
      </c>
      <c r="AB85" s="889"/>
      <c r="AC85" s="889"/>
      <c r="AF85" s="14" t="s">
        <v>98</v>
      </c>
    </row>
    <row r="86" spans="1:32" ht="17.25" customHeight="1"/>
    <row r="87" spans="1:32" ht="17.25" customHeight="1"/>
    <row r="88" spans="1:32" ht="17.25" customHeight="1">
      <c r="A88" s="981" t="str">
        <f>$A$1</f>
        <v>様式第２号</v>
      </c>
      <c r="B88" s="981"/>
    </row>
    <row r="89" spans="1:32" ht="17.25" customHeight="1">
      <c r="A89" s="981"/>
      <c r="B89" s="981"/>
      <c r="Z89" s="982" t="str">
        <f>$Z$2</f>
        <v>令和</v>
      </c>
      <c r="AA89" s="966" t="str">
        <f>IF($AA$2="","",$AA$2)</f>
        <v/>
      </c>
      <c r="AB89" s="966" t="s">
        <v>8</v>
      </c>
      <c r="AC89" s="966" t="str">
        <f>IF($AC$2="","",$AC$2)</f>
        <v/>
      </c>
      <c r="AD89" s="966" t="s">
        <v>9</v>
      </c>
      <c r="AE89" s="966" t="str">
        <f>IF($AE$2="","",$AE$2)</f>
        <v/>
      </c>
      <c r="AF89" s="966" t="s">
        <v>10</v>
      </c>
    </row>
    <row r="90" spans="1:32" ht="17.25" customHeight="1">
      <c r="A90" s="967" t="s">
        <v>11</v>
      </c>
      <c r="B90" s="967"/>
      <c r="C90" s="967"/>
      <c r="D90" s="967"/>
      <c r="E90" s="967"/>
      <c r="F90" s="967"/>
      <c r="G90" s="967"/>
      <c r="H90" s="967"/>
      <c r="I90" s="967"/>
      <c r="L90" s="968" t="s">
        <v>12</v>
      </c>
      <c r="M90" s="968"/>
      <c r="N90" s="969">
        <v>4</v>
      </c>
      <c r="O90" s="969"/>
      <c r="P90" s="970" t="s">
        <v>13</v>
      </c>
      <c r="Q90" s="970"/>
      <c r="R90" s="5"/>
      <c r="S90" s="5"/>
      <c r="Y90" s="5"/>
      <c r="Z90" s="982"/>
      <c r="AA90" s="966"/>
      <c r="AB90" s="966"/>
      <c r="AC90" s="966"/>
      <c r="AD90" s="966"/>
      <c r="AE90" s="966"/>
      <c r="AF90" s="966"/>
    </row>
    <row r="91" spans="1:32" ht="17.25" customHeight="1">
      <c r="A91" s="967"/>
      <c r="B91" s="967"/>
      <c r="C91" s="967"/>
      <c r="D91" s="967"/>
      <c r="E91" s="967"/>
      <c r="F91" s="967"/>
      <c r="G91" s="967"/>
      <c r="H91" s="967"/>
      <c r="I91" s="967"/>
      <c r="L91" s="968"/>
      <c r="M91" s="968"/>
      <c r="N91" s="969"/>
      <c r="O91" s="969"/>
      <c r="P91" s="970"/>
      <c r="Q91" s="970"/>
      <c r="R91" s="5"/>
      <c r="S91" s="5"/>
    </row>
    <row r="92" spans="1:32" ht="17.25" customHeight="1">
      <c r="A92" s="967"/>
      <c r="B92" s="967"/>
      <c r="C92" s="967"/>
      <c r="D92" s="967"/>
      <c r="E92" s="967"/>
      <c r="F92" s="967"/>
      <c r="G92" s="967"/>
      <c r="H92" s="967"/>
      <c r="I92" s="967"/>
      <c r="L92" s="968"/>
      <c r="M92" s="968"/>
      <c r="N92" s="969"/>
      <c r="O92" s="969"/>
      <c r="P92" s="970"/>
      <c r="Q92" s="970"/>
      <c r="R92" s="5"/>
      <c r="S92" s="5"/>
    </row>
    <row r="93" spans="1:32" ht="17.25" customHeight="1" thickBot="1">
      <c r="D93" s="3"/>
      <c r="E93" s="3"/>
      <c r="F93" s="3"/>
      <c r="G93" s="3"/>
      <c r="H93" s="3"/>
      <c r="I93" s="3"/>
      <c r="J93" s="3"/>
      <c r="K93" s="3"/>
    </row>
    <row r="94" spans="1:32" ht="42" customHeight="1" thickBot="1">
      <c r="A94" s="971" t="s">
        <v>81</v>
      </c>
      <c r="B94" s="972"/>
      <c r="C94" s="973" t="str">
        <f>IF($C$7="","",$C$7)</f>
        <v/>
      </c>
      <c r="D94" s="973"/>
      <c r="E94" s="973"/>
      <c r="F94" s="973"/>
      <c r="G94" s="973"/>
      <c r="H94" s="973"/>
      <c r="I94" s="974"/>
      <c r="J94" s="4"/>
      <c r="K94" s="4"/>
    </row>
    <row r="95" spans="1:32" ht="17.25" customHeight="1">
      <c r="C95" s="6"/>
      <c r="D95" s="6"/>
      <c r="E95" s="16"/>
      <c r="F95" s="6"/>
      <c r="G95" s="6"/>
      <c r="H95" s="6"/>
      <c r="I95" s="6"/>
      <c r="J95" s="6"/>
    </row>
    <row r="96" spans="1:32" ht="17.25" customHeight="1" thickBot="1">
      <c r="E96" s="4"/>
    </row>
    <row r="97" spans="1:32" ht="24" customHeight="1" thickBot="1">
      <c r="A97" s="975" t="s">
        <v>14</v>
      </c>
      <c r="B97" s="976"/>
      <c r="C97" s="976"/>
      <c r="D97" s="977"/>
      <c r="E97" s="4"/>
      <c r="F97" s="7" t="s">
        <v>15</v>
      </c>
      <c r="G97" s="971" t="s">
        <v>16</v>
      </c>
      <c r="H97" s="972"/>
      <c r="I97" s="978" t="s">
        <v>17</v>
      </c>
      <c r="J97" s="972"/>
      <c r="K97" s="978" t="s">
        <v>18</v>
      </c>
      <c r="L97" s="979"/>
      <c r="M97" s="971" t="s">
        <v>19</v>
      </c>
      <c r="N97" s="972"/>
      <c r="O97" s="978" t="s">
        <v>20</v>
      </c>
      <c r="P97" s="972"/>
      <c r="Q97" s="978" t="s">
        <v>21</v>
      </c>
      <c r="R97" s="979"/>
      <c r="S97" s="971" t="s">
        <v>22</v>
      </c>
      <c r="T97" s="972"/>
      <c r="U97" s="978" t="s">
        <v>23</v>
      </c>
      <c r="V97" s="972"/>
      <c r="W97" s="978" t="s">
        <v>24</v>
      </c>
      <c r="X97" s="979"/>
      <c r="Y97" s="971" t="s">
        <v>25</v>
      </c>
      <c r="Z97" s="972"/>
      <c r="AA97" s="978" t="s">
        <v>26</v>
      </c>
      <c r="AB97" s="972"/>
      <c r="AC97" s="978" t="s">
        <v>27</v>
      </c>
      <c r="AD97" s="979"/>
      <c r="AE97" s="995" t="s">
        <v>28</v>
      </c>
      <c r="AF97" s="979"/>
    </row>
    <row r="98" spans="1:32" ht="37.5" customHeight="1">
      <c r="A98" s="959" t="s">
        <v>86</v>
      </c>
      <c r="B98" s="960"/>
      <c r="C98" s="961" t="str">
        <f>'【様式２】計画書（自動計算）（当初）'!C98:D98</f>
        <v/>
      </c>
      <c r="D98" s="962"/>
      <c r="E98" s="4"/>
      <c r="F98" s="307" t="s">
        <v>71</v>
      </c>
      <c r="G98" s="946">
        <f>'【様式２】計画書（自動計算）（当初）'!G98:H98</f>
        <v>0</v>
      </c>
      <c r="H98" s="946"/>
      <c r="I98" s="946">
        <f>'【様式２】計画書（自動計算）（当初）'!I98:J98</f>
        <v>0</v>
      </c>
      <c r="J98" s="946"/>
      <c r="K98" s="946">
        <f>'【様式２】計画書（自動計算）（当初）'!K98:L98</f>
        <v>0</v>
      </c>
      <c r="L98" s="946"/>
      <c r="M98" s="946">
        <f>'【様式２】計画書（自動計算）（当初）'!M98:N98</f>
        <v>0</v>
      </c>
      <c r="N98" s="946"/>
      <c r="O98" s="946">
        <f>'【様式２】計画書（自動計算）（当初）'!O98:P98</f>
        <v>0</v>
      </c>
      <c r="P98" s="946"/>
      <c r="Q98" s="946">
        <f>'【様式２】計画書（自動計算）（当初）'!Q98:R98</f>
        <v>0</v>
      </c>
      <c r="R98" s="946"/>
      <c r="S98" s="946">
        <f>'【様式２】計画書（自動計算）（当初）'!S98:T98</f>
        <v>0</v>
      </c>
      <c r="T98" s="946"/>
      <c r="U98" s="946">
        <f>'【様式２】計画書（自動計算）（当初）'!U98:V98</f>
        <v>0</v>
      </c>
      <c r="V98" s="946"/>
      <c r="W98" s="946">
        <f>'【様式２】計画書（自動計算）（当初）'!W98:X98</f>
        <v>0</v>
      </c>
      <c r="X98" s="946"/>
      <c r="Y98" s="946">
        <f>'【様式２】計画書（自動計算）（当初）'!Y98:Z98</f>
        <v>0</v>
      </c>
      <c r="Z98" s="946"/>
      <c r="AA98" s="946">
        <f>'【様式２】計画書（自動計算）（当初）'!AA98:AB98</f>
        <v>0</v>
      </c>
      <c r="AB98" s="946"/>
      <c r="AC98" s="946">
        <f>'【様式２】計画書（自動計算）（当初）'!AC98:AD98</f>
        <v>0</v>
      </c>
      <c r="AD98" s="946"/>
      <c r="AE98" s="935">
        <f t="shared" ref="AE98:AE102" si="44">SUM(G98:AD98)</f>
        <v>0</v>
      </c>
      <c r="AF98" s="936"/>
    </row>
    <row r="99" spans="1:32" ht="37.5" customHeight="1">
      <c r="A99" s="963" t="s">
        <v>30</v>
      </c>
      <c r="B99" s="964"/>
      <c r="C99" s="949" t="str">
        <f>'【様式２】計画書（自動計算）（当初）'!C99:D100</f>
        <v/>
      </c>
      <c r="D99" s="950"/>
      <c r="E99" s="4"/>
      <c r="F99" s="8" t="s">
        <v>72</v>
      </c>
      <c r="G99" s="953">
        <f>'【様式２】計画書（自動計算）（当初）'!G99:H99</f>
        <v>0</v>
      </c>
      <c r="H99" s="953"/>
      <c r="I99" s="953">
        <f>'【様式２】計画書（自動計算）（当初）'!I99:J99</f>
        <v>0</v>
      </c>
      <c r="J99" s="953"/>
      <c r="K99" s="953">
        <f>'【様式２】計画書（自動計算）（当初）'!K99:L99</f>
        <v>0</v>
      </c>
      <c r="L99" s="953"/>
      <c r="M99" s="953">
        <f>'【様式２】計画書（自動計算）（当初）'!M99:N99</f>
        <v>0</v>
      </c>
      <c r="N99" s="953"/>
      <c r="O99" s="953">
        <f>'【様式２】計画書（自動計算）（当初）'!O99:P99</f>
        <v>0</v>
      </c>
      <c r="P99" s="953"/>
      <c r="Q99" s="953">
        <f>'【様式２】計画書（自動計算）（当初）'!Q99:R99</f>
        <v>0</v>
      </c>
      <c r="R99" s="953"/>
      <c r="S99" s="953">
        <f>'【様式２】計画書（自動計算）（当初）'!S99:T99</f>
        <v>0</v>
      </c>
      <c r="T99" s="953"/>
      <c r="U99" s="953">
        <f>'【様式２】計画書（自動計算）（当初）'!U99:V99</f>
        <v>0</v>
      </c>
      <c r="V99" s="953"/>
      <c r="W99" s="953">
        <f>'【様式２】計画書（自動計算）（当初）'!W99:X99</f>
        <v>0</v>
      </c>
      <c r="X99" s="953"/>
      <c r="Y99" s="953">
        <f>'【様式２】計画書（自動計算）（当初）'!Y99:Z99</f>
        <v>0</v>
      </c>
      <c r="Z99" s="953"/>
      <c r="AA99" s="953">
        <f>'【様式２】計画書（自動計算）（当初）'!AA99:AB99</f>
        <v>0</v>
      </c>
      <c r="AB99" s="953"/>
      <c r="AC99" s="953">
        <f>'【様式２】計画書（自動計算）（当初）'!AC99:AD99</f>
        <v>0</v>
      </c>
      <c r="AD99" s="953"/>
      <c r="AE99" s="935">
        <f t="shared" si="44"/>
        <v>0</v>
      </c>
      <c r="AF99" s="936"/>
    </row>
    <row r="100" spans="1:32" ht="37.5" customHeight="1">
      <c r="A100" s="965"/>
      <c r="B100" s="964"/>
      <c r="C100" s="951"/>
      <c r="D100" s="952"/>
      <c r="E100" s="4"/>
      <c r="F100" s="8" t="s">
        <v>73</v>
      </c>
      <c r="G100" s="953">
        <f>'【様式２】計画書（自動計算）（当初）'!G100:H100</f>
        <v>0</v>
      </c>
      <c r="H100" s="953"/>
      <c r="I100" s="953">
        <f>'【様式２】計画書（自動計算）（当初）'!I100:J100</f>
        <v>0</v>
      </c>
      <c r="J100" s="953"/>
      <c r="K100" s="953">
        <f>'【様式２】計画書（自動計算）（当初）'!K100:L100</f>
        <v>0</v>
      </c>
      <c r="L100" s="953"/>
      <c r="M100" s="953">
        <f>'【様式２】計画書（自動計算）（当初）'!M100:N100</f>
        <v>0</v>
      </c>
      <c r="N100" s="953"/>
      <c r="O100" s="953">
        <f>'【様式２】計画書（自動計算）（当初）'!O100:P100</f>
        <v>0</v>
      </c>
      <c r="P100" s="953"/>
      <c r="Q100" s="953">
        <f>'【様式２】計画書（自動計算）（当初）'!Q100:R100</f>
        <v>0</v>
      </c>
      <c r="R100" s="953"/>
      <c r="S100" s="953">
        <f>'【様式２】計画書（自動計算）（当初）'!S100:T100</f>
        <v>0</v>
      </c>
      <c r="T100" s="953"/>
      <c r="U100" s="953">
        <f>'【様式２】計画書（自動計算）（当初）'!U100:V100</f>
        <v>0</v>
      </c>
      <c r="V100" s="953"/>
      <c r="W100" s="953">
        <f>'【様式２】計画書（自動計算）（当初）'!W100:X100</f>
        <v>0</v>
      </c>
      <c r="X100" s="953"/>
      <c r="Y100" s="953">
        <f>'【様式２】計画書（自動計算）（当初）'!Y100:Z100</f>
        <v>0</v>
      </c>
      <c r="Z100" s="953"/>
      <c r="AA100" s="953">
        <f>'【様式２】計画書（自動計算）（当初）'!AA100:AB100</f>
        <v>0</v>
      </c>
      <c r="AB100" s="953"/>
      <c r="AC100" s="953">
        <f>'【様式２】計画書（自動計算）（当初）'!AC100:AD100</f>
        <v>0</v>
      </c>
      <c r="AD100" s="953"/>
      <c r="AE100" s="935">
        <f t="shared" si="44"/>
        <v>0</v>
      </c>
      <c r="AF100" s="936"/>
    </row>
    <row r="101" spans="1:32" ht="37.5" customHeight="1">
      <c r="A101" s="965"/>
      <c r="B101" s="964"/>
      <c r="C101" s="903" t="str">
        <f>'【様式２】計画書（自動計算）（当初）'!C101:D102</f>
        <v/>
      </c>
      <c r="D101" s="989"/>
      <c r="E101" s="4"/>
      <c r="F101" s="9" t="s">
        <v>74</v>
      </c>
      <c r="G101" s="953">
        <v>0</v>
      </c>
      <c r="H101" s="953"/>
      <c r="I101" s="954">
        <v>0</v>
      </c>
      <c r="J101" s="955"/>
      <c r="K101" s="954">
        <v>0</v>
      </c>
      <c r="L101" s="955"/>
      <c r="M101" s="954">
        <v>0</v>
      </c>
      <c r="N101" s="955"/>
      <c r="O101" s="954">
        <v>0</v>
      </c>
      <c r="P101" s="955"/>
      <c r="Q101" s="954">
        <v>0</v>
      </c>
      <c r="R101" s="955"/>
      <c r="S101" s="954">
        <v>0</v>
      </c>
      <c r="T101" s="955"/>
      <c r="U101" s="954">
        <v>0</v>
      </c>
      <c r="V101" s="955"/>
      <c r="W101" s="954">
        <v>0</v>
      </c>
      <c r="X101" s="955"/>
      <c r="Y101" s="954">
        <v>0</v>
      </c>
      <c r="Z101" s="955"/>
      <c r="AA101" s="954">
        <v>0</v>
      </c>
      <c r="AB101" s="955"/>
      <c r="AC101" s="954">
        <v>0</v>
      </c>
      <c r="AD101" s="956"/>
      <c r="AE101" s="957">
        <f t="shared" si="44"/>
        <v>0</v>
      </c>
      <c r="AF101" s="958"/>
    </row>
    <row r="102" spans="1:32" ht="37.5" customHeight="1" thickBot="1">
      <c r="A102" s="965"/>
      <c r="B102" s="964"/>
      <c r="C102" s="906"/>
      <c r="D102" s="990"/>
      <c r="E102" s="4"/>
      <c r="F102" s="10" t="s">
        <v>75</v>
      </c>
      <c r="G102" s="932">
        <f>'【様式２】計画書（自動計算）（当初）'!G102:H102</f>
        <v>0</v>
      </c>
      <c r="H102" s="933"/>
      <c r="I102" s="932">
        <f>'【様式２】計画書（自動計算）（当初）'!I102:J102</f>
        <v>0</v>
      </c>
      <c r="J102" s="933"/>
      <c r="K102" s="932">
        <f>'【様式２】計画書（自動計算）（当初）'!K102:L102</f>
        <v>0</v>
      </c>
      <c r="L102" s="933"/>
      <c r="M102" s="932">
        <f>'【様式２】計画書（自動計算）（当初）'!M102:N102</f>
        <v>0</v>
      </c>
      <c r="N102" s="933"/>
      <c r="O102" s="932">
        <f>'【様式２】計画書（自動計算）（当初）'!O102:P102</f>
        <v>0</v>
      </c>
      <c r="P102" s="933"/>
      <c r="Q102" s="932">
        <f>'【様式２】計画書（自動計算）（当初）'!Q102:R102</f>
        <v>0</v>
      </c>
      <c r="R102" s="933"/>
      <c r="S102" s="932">
        <f>'【様式２】計画書（自動計算）（当初）'!S102:T102</f>
        <v>0</v>
      </c>
      <c r="T102" s="933"/>
      <c r="U102" s="932">
        <f>'【様式２】計画書（自動計算）（当初）'!U102:V102</f>
        <v>0</v>
      </c>
      <c r="V102" s="933"/>
      <c r="W102" s="932">
        <f>'【様式２】計画書（自動計算）（当初）'!W102:X102</f>
        <v>0</v>
      </c>
      <c r="X102" s="933"/>
      <c r="Y102" s="932">
        <f>'【様式２】計画書（自動計算）（当初）'!Y102:Z102</f>
        <v>0</v>
      </c>
      <c r="Z102" s="933"/>
      <c r="AA102" s="932">
        <f>'【様式２】計画書（自動計算）（当初）'!AA102:AB102</f>
        <v>0</v>
      </c>
      <c r="AB102" s="933"/>
      <c r="AC102" s="932">
        <f>'【様式２】計画書（自動計算）（当初）'!AC102:AD102</f>
        <v>0</v>
      </c>
      <c r="AD102" s="933"/>
      <c r="AE102" s="935">
        <f t="shared" si="44"/>
        <v>0</v>
      </c>
      <c r="AF102" s="936"/>
    </row>
    <row r="103" spans="1:32" ht="37.5" customHeight="1" thickTop="1" thickBot="1">
      <c r="A103" s="937" t="s">
        <v>34</v>
      </c>
      <c r="B103" s="938"/>
      <c r="C103" s="983" t="str">
        <f>'【様式２】計画書（自動計算）（当初）'!C103:D103</f>
        <v/>
      </c>
      <c r="D103" s="984"/>
      <c r="E103" s="4"/>
      <c r="F103" s="11" t="s">
        <v>76</v>
      </c>
      <c r="G103" s="939">
        <f>SUM(G98:H101)-G102</f>
        <v>0</v>
      </c>
      <c r="H103" s="940"/>
      <c r="I103" s="939">
        <f t="shared" ref="I103" si="45">SUM(I98:J101)-I102</f>
        <v>0</v>
      </c>
      <c r="J103" s="940"/>
      <c r="K103" s="939">
        <f t="shared" ref="K103" si="46">SUM(K98:L101)-K102</f>
        <v>0</v>
      </c>
      <c r="L103" s="941"/>
      <c r="M103" s="942">
        <f t="shared" ref="M103" si="47">SUM(M98:N101)-M102</f>
        <v>0</v>
      </c>
      <c r="N103" s="940"/>
      <c r="O103" s="939">
        <f t="shared" ref="O103" si="48">SUM(O98:P101)-O102</f>
        <v>0</v>
      </c>
      <c r="P103" s="940"/>
      <c r="Q103" s="939">
        <f t="shared" ref="Q103" si="49">SUM(Q98:R101)-Q102</f>
        <v>0</v>
      </c>
      <c r="R103" s="941"/>
      <c r="S103" s="942">
        <f t="shared" ref="S103" si="50">SUM(S98:T101)-S102</f>
        <v>0</v>
      </c>
      <c r="T103" s="940"/>
      <c r="U103" s="939">
        <f t="shared" ref="U103" si="51">SUM(U98:V101)-U102</f>
        <v>0</v>
      </c>
      <c r="V103" s="940"/>
      <c r="W103" s="939">
        <f t="shared" ref="W103" si="52">SUM(W98:X101)-W102</f>
        <v>0</v>
      </c>
      <c r="X103" s="941"/>
      <c r="Y103" s="942">
        <f t="shared" ref="Y103" si="53">SUM(Y98:Z101)-Y102</f>
        <v>0</v>
      </c>
      <c r="Z103" s="940"/>
      <c r="AA103" s="939">
        <f>SUM(AA98:AB101)-AA102</f>
        <v>0</v>
      </c>
      <c r="AB103" s="940"/>
      <c r="AC103" s="939">
        <f t="shared" ref="AC103" si="54">SUM(AC98:AD101)-AC102</f>
        <v>0</v>
      </c>
      <c r="AD103" s="943"/>
      <c r="AE103" s="944">
        <f>SUM(G103:AD103)</f>
        <v>0</v>
      </c>
      <c r="AF103" s="945"/>
    </row>
    <row r="104" spans="1:32" ht="50.25" customHeight="1" thickTop="1" thickBot="1">
      <c r="A104" s="916" t="s">
        <v>87</v>
      </c>
      <c r="B104" s="917"/>
      <c r="C104" s="983" t="str">
        <f>'【様式２】計画書（自動計算）（当初）'!C104:D104</f>
        <v/>
      </c>
      <c r="D104" s="984"/>
      <c r="E104" s="4"/>
      <c r="F104" s="12" t="s">
        <v>77</v>
      </c>
      <c r="G104" s="920">
        <f>IF(入力用!P135=1,IF(AND(入力用!P141&gt;0,入力用!P141&lt;=4),IF(G103&gt;=63000,63000,G103),IF(G103&gt;=82000,82000,G103)),IF(G103&gt;=63000,63000,G103))</f>
        <v>0</v>
      </c>
      <c r="H104" s="921"/>
      <c r="I104" s="920">
        <f>IF(入力用!P135=1,IF(AND(入力用!P141&gt;0,入力用!P141&lt;=5),IF(I103&gt;=63000,63000,I103),IF(I103&gt;=82000,82000,I103)),IF(I103&gt;=63000,63000,I103))</f>
        <v>0</v>
      </c>
      <c r="J104" s="921"/>
      <c r="K104" s="920">
        <f>IF(入力用!P135=1,IF(AND(入力用!P141&gt;0,入力用!P141&lt;=6),IF(K103&gt;=63000,63000,K103),IF(K103&gt;=82000,82000,K103)),IF(K103&gt;=63000,63000,K103))</f>
        <v>0</v>
      </c>
      <c r="L104" s="921"/>
      <c r="M104" s="920">
        <f>IF(入力用!P135=1,IF(AND(入力用!P141&gt;0,入力用!P141&lt;=7),IF(M103&gt;=63000,63000,M103),IF(M103&gt;=82000,82000,M103)),IF(M103&gt;=63000,63000,M103))</f>
        <v>0</v>
      </c>
      <c r="N104" s="921"/>
      <c r="O104" s="920">
        <f>IF(入力用!P135=1,IF(AND(入力用!P141&gt;0,入力用!P141&lt;=8),IF(O103&gt;=63000,63000,O103),IF(O103&gt;=82000,82000,O103)),IF(O103&gt;=63000,63000,O103))</f>
        <v>0</v>
      </c>
      <c r="P104" s="921"/>
      <c r="Q104" s="920">
        <f>IF(入力用!P135=1,IF(AND(入力用!P141&gt;0,入力用!P141&lt;=9),IF(Q103&gt;=63000,63000,Q103),IF(Q103&gt;=82000,82000,Q103)),IF(Q103&gt;=63000,63000,Q103))</f>
        <v>0</v>
      </c>
      <c r="R104" s="921"/>
      <c r="S104" s="920">
        <f>IF(入力用!P135=1,IF(AND(入力用!P141&gt;0,入力用!P141&lt;=10),IF(S103&gt;=63000,63000,S103),IF(S103&gt;=82000,82000,S103)),IF(S103&gt;=63000,63000,S103))</f>
        <v>0</v>
      </c>
      <c r="T104" s="921"/>
      <c r="U104" s="920">
        <f>IF(入力用!P135=1,IF(AND(入力用!P141&gt;0,入力用!P141&lt;=11),IF(U103&gt;=63000,63000,U103),IF(U103&gt;=82000,82000,U103)),IF(U103&gt;=63000,63000,U103))</f>
        <v>0</v>
      </c>
      <c r="V104" s="921"/>
      <c r="W104" s="920">
        <f>IF(入力用!P135=1,IF(AND(入力用!P141&gt;0,入力用!P141&lt;=12),IF(W103&gt;=63000,63000,W103),IF(W103&gt;=82000,82000,W103)),IF(W103&gt;=63000,63000,W103))</f>
        <v>0</v>
      </c>
      <c r="X104" s="921"/>
      <c r="Y104" s="920">
        <f>IF(入力用!P135=1,IF(AND(入力用!P141&gt;0,入力用!P141&lt;=13),IF(Y103&gt;=63000,63000,Y103),IF(Y103&gt;=82000,82000,Y103)),IF(Y103&gt;=63000,63000,Y103))</f>
        <v>0</v>
      </c>
      <c r="Z104" s="921"/>
      <c r="AA104" s="920">
        <f>IF(入力用!P135=1,IF(AND(入力用!P141&gt;0,入力用!P141&lt;=14),IF(AA103&gt;=63000,63000,AA103),IF(AA103&gt;=82000,82000,AA103)),IF(AA103&gt;=63000,63000,AA103))</f>
        <v>0</v>
      </c>
      <c r="AB104" s="921"/>
      <c r="AC104" s="920">
        <f>IF(入力用!P135=1,IF(AND(入力用!P141&gt;0,入力用!P141&lt;=15),IF(AC103&gt;=63000,63000,AC103),IF(AC103&gt;=82000,82000,AC103)),IF(AC103&gt;=63000,63000,AC103))</f>
        <v>0</v>
      </c>
      <c r="AD104" s="987"/>
      <c r="AE104" s="922"/>
      <c r="AF104" s="923"/>
    </row>
    <row r="105" spans="1:32" ht="50.25" customHeight="1" thickBot="1">
      <c r="A105" s="924" t="s">
        <v>88</v>
      </c>
      <c r="B105" s="925"/>
      <c r="C105" s="985" t="str">
        <f>'【様式２】計画書（自動計算）（当初）'!C105:D105</f>
        <v/>
      </c>
      <c r="D105" s="986"/>
      <c r="E105" s="4"/>
      <c r="F105" s="13" t="s">
        <v>262</v>
      </c>
      <c r="G105" s="926">
        <f>ROUNDDOWN(G104*3/4,0)</f>
        <v>0</v>
      </c>
      <c r="H105" s="926"/>
      <c r="I105" s="926">
        <f>ROUNDDOWN(I104*3/4,0)</f>
        <v>0</v>
      </c>
      <c r="J105" s="926"/>
      <c r="K105" s="926">
        <f>ROUNDDOWN(K104*3/4,0)</f>
        <v>0</v>
      </c>
      <c r="L105" s="927"/>
      <c r="M105" s="928">
        <f>ROUNDDOWN(M104*3/4,0)</f>
        <v>0</v>
      </c>
      <c r="N105" s="926"/>
      <c r="O105" s="926">
        <f>ROUNDDOWN(O104*3/4,0)</f>
        <v>0</v>
      </c>
      <c r="P105" s="926"/>
      <c r="Q105" s="926">
        <f>ROUNDDOWN(Q104*3/4,0)</f>
        <v>0</v>
      </c>
      <c r="R105" s="927"/>
      <c r="S105" s="928">
        <f>ROUNDDOWN(S104*3/4,0)</f>
        <v>0</v>
      </c>
      <c r="T105" s="926"/>
      <c r="U105" s="926">
        <f>ROUNDDOWN(U104*3/4,0)</f>
        <v>0</v>
      </c>
      <c r="V105" s="926"/>
      <c r="W105" s="926">
        <f>ROUNDDOWN(W104*3/4,0)</f>
        <v>0</v>
      </c>
      <c r="X105" s="927"/>
      <c r="Y105" s="928">
        <f>ROUNDDOWN(Y104*3/4,0)</f>
        <v>0</v>
      </c>
      <c r="Z105" s="926"/>
      <c r="AA105" s="926">
        <f>ROUNDDOWN(AA104*3/4,0)</f>
        <v>0</v>
      </c>
      <c r="AB105" s="926"/>
      <c r="AC105" s="926">
        <f>ROUNDDOWN(AC104*3/4,0)</f>
        <v>0</v>
      </c>
      <c r="AD105" s="929"/>
      <c r="AE105" s="930">
        <f>ROUNDDOWN(SUM(G105:AD105),-2)</f>
        <v>0</v>
      </c>
      <c r="AF105" s="931"/>
    </row>
    <row r="106" spans="1:32" ht="17.25" customHeight="1">
      <c r="A106" s="898" t="s">
        <v>85</v>
      </c>
      <c r="B106" s="900" t="str">
        <f>'【様式２】計画書（自動計算）（当初）'!B106:D110</f>
        <v/>
      </c>
      <c r="C106" s="901"/>
      <c r="D106" s="902"/>
      <c r="E106" s="4"/>
    </row>
    <row r="107" spans="1:32" ht="33.75" customHeight="1">
      <c r="A107" s="899"/>
      <c r="B107" s="903"/>
      <c r="C107" s="904"/>
      <c r="D107" s="905"/>
      <c r="E107" s="4"/>
      <c r="G107" s="909"/>
      <c r="H107" s="910"/>
      <c r="I107" s="911" t="s">
        <v>36</v>
      </c>
      <c r="J107" s="912"/>
      <c r="K107" s="913"/>
      <c r="L107" s="4"/>
      <c r="M107" s="914"/>
      <c r="N107" s="914"/>
      <c r="O107" s="915" t="s">
        <v>37</v>
      </c>
      <c r="P107" s="914"/>
      <c r="Q107" s="914"/>
      <c r="R107" s="4"/>
      <c r="S107" s="914"/>
      <c r="T107" s="914"/>
      <c r="U107" s="915" t="s">
        <v>38</v>
      </c>
      <c r="V107" s="914"/>
      <c r="W107" s="914"/>
      <c r="X107" s="4"/>
      <c r="Y107" s="914"/>
      <c r="Z107" s="914"/>
      <c r="AA107" s="915" t="s">
        <v>39</v>
      </c>
      <c r="AB107" s="914"/>
      <c r="AC107" s="914"/>
      <c r="AD107" s="4"/>
      <c r="AE107" s="3"/>
      <c r="AF107" s="3"/>
    </row>
    <row r="108" spans="1:32" ht="27" customHeight="1">
      <c r="A108" s="899"/>
      <c r="B108" s="903"/>
      <c r="C108" s="904"/>
      <c r="D108" s="905"/>
      <c r="E108" s="4"/>
      <c r="G108" s="897" t="s">
        <v>29</v>
      </c>
      <c r="H108" s="431"/>
      <c r="I108" s="883">
        <f t="shared" ref="I108:I113" si="55">SUM(G98:L98)</f>
        <v>0</v>
      </c>
      <c r="J108" s="884"/>
      <c r="K108" s="885"/>
      <c r="L108" s="3"/>
      <c r="M108" s="897" t="s">
        <v>29</v>
      </c>
      <c r="N108" s="431"/>
      <c r="O108" s="883">
        <f t="shared" ref="O108:O113" si="56">SUM(M98:R98)</f>
        <v>0</v>
      </c>
      <c r="P108" s="884"/>
      <c r="Q108" s="885"/>
      <c r="R108" s="3"/>
      <c r="S108" s="897" t="s">
        <v>29</v>
      </c>
      <c r="T108" s="431"/>
      <c r="U108" s="883">
        <f t="shared" ref="U108:U113" si="57">SUM(S98:X98)</f>
        <v>0</v>
      </c>
      <c r="V108" s="884"/>
      <c r="W108" s="885"/>
      <c r="Y108" s="897" t="s">
        <v>29</v>
      </c>
      <c r="Z108" s="431"/>
      <c r="AA108" s="883">
        <f t="shared" ref="AA108:AA113" si="58">SUM(Y98:AD98)</f>
        <v>0</v>
      </c>
      <c r="AB108" s="884"/>
      <c r="AC108" s="885"/>
    </row>
    <row r="109" spans="1:32" ht="27" customHeight="1">
      <c r="A109" s="899"/>
      <c r="B109" s="903"/>
      <c r="C109" s="904"/>
      <c r="D109" s="905"/>
      <c r="E109" s="4"/>
      <c r="G109" s="890" t="s">
        <v>31</v>
      </c>
      <c r="H109" s="891"/>
      <c r="I109" s="883">
        <f t="shared" si="55"/>
        <v>0</v>
      </c>
      <c r="J109" s="884"/>
      <c r="K109" s="885"/>
      <c r="L109" s="3"/>
      <c r="M109" s="890" t="s">
        <v>31</v>
      </c>
      <c r="N109" s="891"/>
      <c r="O109" s="883">
        <f t="shared" si="56"/>
        <v>0</v>
      </c>
      <c r="P109" s="884"/>
      <c r="Q109" s="885"/>
      <c r="R109" s="3"/>
      <c r="S109" s="890" t="s">
        <v>31</v>
      </c>
      <c r="T109" s="891"/>
      <c r="U109" s="883">
        <f t="shared" si="57"/>
        <v>0</v>
      </c>
      <c r="V109" s="884"/>
      <c r="W109" s="885"/>
      <c r="Y109" s="890" t="s">
        <v>31</v>
      </c>
      <c r="Z109" s="891"/>
      <c r="AA109" s="883">
        <f t="shared" si="58"/>
        <v>0</v>
      </c>
      <c r="AB109" s="884"/>
      <c r="AC109" s="885"/>
    </row>
    <row r="110" spans="1:32" ht="27" customHeight="1">
      <c r="A110" s="899"/>
      <c r="B110" s="906"/>
      <c r="C110" s="907"/>
      <c r="D110" s="908"/>
      <c r="E110" s="4"/>
      <c r="G110" s="890" t="s">
        <v>40</v>
      </c>
      <c r="H110" s="891"/>
      <c r="I110" s="883">
        <f t="shared" si="55"/>
        <v>0</v>
      </c>
      <c r="J110" s="884"/>
      <c r="K110" s="885"/>
      <c r="L110" s="3"/>
      <c r="M110" s="890" t="s">
        <v>40</v>
      </c>
      <c r="N110" s="891"/>
      <c r="O110" s="883">
        <f t="shared" si="56"/>
        <v>0</v>
      </c>
      <c r="P110" s="884"/>
      <c r="Q110" s="885"/>
      <c r="R110" s="3"/>
      <c r="S110" s="890" t="s">
        <v>40</v>
      </c>
      <c r="T110" s="891"/>
      <c r="U110" s="883">
        <f t="shared" si="57"/>
        <v>0</v>
      </c>
      <c r="V110" s="884"/>
      <c r="W110" s="885"/>
      <c r="Y110" s="890" t="s">
        <v>40</v>
      </c>
      <c r="Z110" s="891"/>
      <c r="AA110" s="883">
        <f t="shared" si="58"/>
        <v>0</v>
      </c>
      <c r="AB110" s="884"/>
      <c r="AC110" s="885"/>
    </row>
    <row r="111" spans="1:32" ht="27" customHeight="1">
      <c r="B111" s="892" t="str">
        <f>'【様式２】計画書（自動計算）（当初）'!B111:D111</f>
        <v>補助基準額上限：63000円</v>
      </c>
      <c r="C111" s="892"/>
      <c r="D111" s="892"/>
      <c r="E111" s="4"/>
      <c r="G111" s="890" t="s">
        <v>32</v>
      </c>
      <c r="H111" s="891"/>
      <c r="I111" s="893">
        <f t="shared" si="55"/>
        <v>0</v>
      </c>
      <c r="J111" s="894"/>
      <c r="K111" s="895"/>
      <c r="L111" s="3"/>
      <c r="M111" s="890" t="s">
        <v>32</v>
      </c>
      <c r="N111" s="891"/>
      <c r="O111" s="893">
        <f t="shared" si="56"/>
        <v>0</v>
      </c>
      <c r="P111" s="894"/>
      <c r="Q111" s="895"/>
      <c r="R111" s="3"/>
      <c r="S111" s="890" t="s">
        <v>32</v>
      </c>
      <c r="T111" s="891"/>
      <c r="U111" s="893">
        <f t="shared" si="57"/>
        <v>0</v>
      </c>
      <c r="V111" s="894"/>
      <c r="W111" s="895"/>
      <c r="Y111" s="890" t="s">
        <v>32</v>
      </c>
      <c r="Z111" s="891"/>
      <c r="AA111" s="893">
        <f t="shared" si="58"/>
        <v>0</v>
      </c>
      <c r="AB111" s="894"/>
      <c r="AC111" s="895"/>
    </row>
    <row r="112" spans="1:32" ht="27" customHeight="1">
      <c r="B112" s="896" t="str">
        <f>'【様式２】計画書（自動計算）（当初）'!B112:D112</f>
        <v/>
      </c>
      <c r="C112" s="896"/>
      <c r="D112" s="896"/>
      <c r="E112" s="4"/>
      <c r="G112" s="897" t="s">
        <v>33</v>
      </c>
      <c r="H112" s="431"/>
      <c r="I112" s="883">
        <f t="shared" si="55"/>
        <v>0</v>
      </c>
      <c r="J112" s="884"/>
      <c r="K112" s="885"/>
      <c r="L112" s="3"/>
      <c r="M112" s="897" t="s">
        <v>33</v>
      </c>
      <c r="N112" s="431"/>
      <c r="O112" s="883">
        <f t="shared" si="56"/>
        <v>0</v>
      </c>
      <c r="P112" s="884"/>
      <c r="Q112" s="885"/>
      <c r="R112" s="3"/>
      <c r="S112" s="897" t="s">
        <v>33</v>
      </c>
      <c r="T112" s="431"/>
      <c r="U112" s="883">
        <f t="shared" si="57"/>
        <v>0</v>
      </c>
      <c r="V112" s="884"/>
      <c r="W112" s="885"/>
      <c r="Y112" s="897" t="s">
        <v>33</v>
      </c>
      <c r="Z112" s="431"/>
      <c r="AA112" s="883">
        <f t="shared" si="58"/>
        <v>0</v>
      </c>
      <c r="AB112" s="884"/>
      <c r="AC112" s="885"/>
    </row>
    <row r="113" spans="1:34" ht="27" customHeight="1" thickBot="1">
      <c r="E113" s="4"/>
      <c r="G113" s="878" t="s">
        <v>35</v>
      </c>
      <c r="H113" s="879"/>
      <c r="I113" s="880">
        <f t="shared" si="55"/>
        <v>0</v>
      </c>
      <c r="J113" s="881"/>
      <c r="K113" s="882"/>
      <c r="L113" s="3"/>
      <c r="M113" s="878" t="s">
        <v>35</v>
      </c>
      <c r="N113" s="879"/>
      <c r="O113" s="883">
        <f t="shared" si="56"/>
        <v>0</v>
      </c>
      <c r="P113" s="884"/>
      <c r="Q113" s="885"/>
      <c r="R113" s="3"/>
      <c r="S113" s="878" t="s">
        <v>35</v>
      </c>
      <c r="T113" s="879"/>
      <c r="U113" s="883">
        <f t="shared" si="57"/>
        <v>0</v>
      </c>
      <c r="V113" s="884"/>
      <c r="W113" s="885"/>
      <c r="Y113" s="878" t="s">
        <v>35</v>
      </c>
      <c r="Z113" s="879"/>
      <c r="AA113" s="883">
        <f t="shared" si="58"/>
        <v>0</v>
      </c>
      <c r="AB113" s="884"/>
      <c r="AC113" s="885"/>
    </row>
    <row r="114" spans="1:34" ht="45" customHeight="1" thickBot="1">
      <c r="E114" s="4"/>
      <c r="G114" s="886" t="s">
        <v>78</v>
      </c>
      <c r="H114" s="887"/>
      <c r="I114" s="888">
        <f>ROUNDDOWN(SUM(G105:L105),-2)</f>
        <v>0</v>
      </c>
      <c r="J114" s="889"/>
      <c r="K114" s="889"/>
      <c r="M114" s="886" t="s">
        <v>78</v>
      </c>
      <c r="N114" s="887"/>
      <c r="O114" s="888">
        <f>ROUNDDOWN(SUM(M105:R105),-2)</f>
        <v>0</v>
      </c>
      <c r="P114" s="889"/>
      <c r="Q114" s="889"/>
      <c r="S114" s="886" t="s">
        <v>78</v>
      </c>
      <c r="T114" s="887"/>
      <c r="U114" s="888">
        <f>ROUNDDOWN(SUM(S105:X105),-2)</f>
        <v>0</v>
      </c>
      <c r="V114" s="889"/>
      <c r="W114" s="889"/>
      <c r="Y114" s="886" t="s">
        <v>78</v>
      </c>
      <c r="Z114" s="887"/>
      <c r="AA114" s="888">
        <f>AE105-I114-O114-U114</f>
        <v>0</v>
      </c>
      <c r="AB114" s="889"/>
      <c r="AC114" s="889"/>
      <c r="AF114" s="14" t="s">
        <v>97</v>
      </c>
    </row>
    <row r="115" spans="1:34" ht="17.25" customHeight="1"/>
    <row r="116" spans="1:34" ht="17.25" customHeight="1"/>
    <row r="117" spans="1:34" ht="17.25" customHeight="1">
      <c r="A117" s="981" t="str">
        <f>$A$1</f>
        <v>様式第２号</v>
      </c>
      <c r="B117" s="981"/>
    </row>
    <row r="118" spans="1:34" ht="17.25" customHeight="1">
      <c r="A118" s="981"/>
      <c r="B118" s="981"/>
      <c r="Y118" s="15"/>
      <c r="Z118" s="982" t="str">
        <f>$Z$2</f>
        <v>令和</v>
      </c>
      <c r="AA118" s="966" t="str">
        <f>IF($AA$2="","",$AA$2)</f>
        <v/>
      </c>
      <c r="AB118" s="966" t="s">
        <v>8</v>
      </c>
      <c r="AC118" s="966" t="str">
        <f>IF($AC$2="","",$AC$2)</f>
        <v/>
      </c>
      <c r="AD118" s="966" t="s">
        <v>9</v>
      </c>
      <c r="AE118" s="966" t="str">
        <f>IF($AE$2="","",$AE$2)</f>
        <v/>
      </c>
      <c r="AF118" s="966" t="s">
        <v>10</v>
      </c>
      <c r="AG118" s="17"/>
      <c r="AH118" s="17"/>
    </row>
    <row r="119" spans="1:34" ht="17.25" customHeight="1">
      <c r="A119" s="967" t="s">
        <v>11</v>
      </c>
      <c r="B119" s="967"/>
      <c r="C119" s="967"/>
      <c r="D119" s="967"/>
      <c r="E119" s="967"/>
      <c r="F119" s="967"/>
      <c r="G119" s="967"/>
      <c r="H119" s="967"/>
      <c r="I119" s="967"/>
      <c r="L119" s="968" t="s">
        <v>12</v>
      </c>
      <c r="M119" s="968"/>
      <c r="N119" s="969">
        <v>5</v>
      </c>
      <c r="O119" s="969"/>
      <c r="P119" s="970" t="s">
        <v>13</v>
      </c>
      <c r="Q119" s="970"/>
      <c r="R119" s="5"/>
      <c r="S119" s="5"/>
      <c r="Y119" s="18"/>
      <c r="Z119" s="982"/>
      <c r="AA119" s="966"/>
      <c r="AB119" s="966"/>
      <c r="AC119" s="966"/>
      <c r="AD119" s="966"/>
      <c r="AE119" s="966"/>
      <c r="AF119" s="966"/>
      <c r="AG119" s="17"/>
      <c r="AH119" s="17"/>
    </row>
    <row r="120" spans="1:34" ht="17.25" customHeight="1">
      <c r="A120" s="967"/>
      <c r="B120" s="967"/>
      <c r="C120" s="967"/>
      <c r="D120" s="967"/>
      <c r="E120" s="967"/>
      <c r="F120" s="967"/>
      <c r="G120" s="967"/>
      <c r="H120" s="967"/>
      <c r="I120" s="967"/>
      <c r="L120" s="968"/>
      <c r="M120" s="968"/>
      <c r="N120" s="969"/>
      <c r="O120" s="969"/>
      <c r="P120" s="970"/>
      <c r="Q120" s="970"/>
      <c r="R120" s="5"/>
      <c r="S120" s="5"/>
    </row>
    <row r="121" spans="1:34" ht="17.25" customHeight="1">
      <c r="A121" s="967"/>
      <c r="B121" s="967"/>
      <c r="C121" s="967"/>
      <c r="D121" s="967"/>
      <c r="E121" s="967"/>
      <c r="F121" s="967"/>
      <c r="G121" s="967"/>
      <c r="H121" s="967"/>
      <c r="I121" s="967"/>
      <c r="L121" s="968"/>
      <c r="M121" s="968"/>
      <c r="N121" s="969"/>
      <c r="O121" s="969"/>
      <c r="P121" s="970"/>
      <c r="Q121" s="970"/>
      <c r="R121" s="5"/>
      <c r="S121" s="5"/>
    </row>
    <row r="122" spans="1:34" ht="17.25" customHeight="1" thickBot="1">
      <c r="D122" s="3"/>
      <c r="E122" s="3"/>
      <c r="F122" s="3"/>
      <c r="G122" s="3"/>
      <c r="H122" s="3"/>
      <c r="I122" s="3"/>
      <c r="J122" s="3"/>
      <c r="K122" s="3"/>
      <c r="P122" s="19"/>
    </row>
    <row r="123" spans="1:34" ht="42" customHeight="1" thickBot="1">
      <c r="A123" s="971" t="s">
        <v>81</v>
      </c>
      <c r="B123" s="972"/>
      <c r="C123" s="973" t="str">
        <f>IF($C$7="","",$C$7)</f>
        <v/>
      </c>
      <c r="D123" s="973"/>
      <c r="E123" s="973"/>
      <c r="F123" s="973"/>
      <c r="G123" s="973"/>
      <c r="H123" s="973"/>
      <c r="I123" s="974"/>
      <c r="J123" s="4"/>
      <c r="K123" s="4"/>
    </row>
    <row r="124" spans="1:34" ht="17.25" customHeight="1">
      <c r="C124" s="6"/>
      <c r="D124" s="6"/>
      <c r="E124" s="16"/>
      <c r="F124" s="6"/>
      <c r="G124" s="6"/>
      <c r="H124" s="6"/>
      <c r="I124" s="6"/>
      <c r="J124" s="6"/>
    </row>
    <row r="125" spans="1:34" ht="17.25" customHeight="1" thickBot="1">
      <c r="E125" s="4"/>
    </row>
    <row r="126" spans="1:34" ht="24" customHeight="1" thickBot="1">
      <c r="A126" s="975" t="s">
        <v>14</v>
      </c>
      <c r="B126" s="976"/>
      <c r="C126" s="976"/>
      <c r="D126" s="977"/>
      <c r="E126" s="4"/>
      <c r="F126" s="7" t="s">
        <v>15</v>
      </c>
      <c r="G126" s="971" t="s">
        <v>16</v>
      </c>
      <c r="H126" s="972"/>
      <c r="I126" s="978" t="s">
        <v>17</v>
      </c>
      <c r="J126" s="972"/>
      <c r="K126" s="978" t="s">
        <v>18</v>
      </c>
      <c r="L126" s="979"/>
      <c r="M126" s="971" t="s">
        <v>19</v>
      </c>
      <c r="N126" s="972"/>
      <c r="O126" s="978" t="s">
        <v>20</v>
      </c>
      <c r="P126" s="972"/>
      <c r="Q126" s="978" t="s">
        <v>21</v>
      </c>
      <c r="R126" s="979"/>
      <c r="S126" s="971" t="s">
        <v>22</v>
      </c>
      <c r="T126" s="972"/>
      <c r="U126" s="978" t="s">
        <v>23</v>
      </c>
      <c r="V126" s="972"/>
      <c r="W126" s="978" t="s">
        <v>24</v>
      </c>
      <c r="X126" s="979"/>
      <c r="Y126" s="971" t="s">
        <v>25</v>
      </c>
      <c r="Z126" s="972"/>
      <c r="AA126" s="978" t="s">
        <v>26</v>
      </c>
      <c r="AB126" s="972"/>
      <c r="AC126" s="978" t="s">
        <v>27</v>
      </c>
      <c r="AD126" s="979"/>
      <c r="AE126" s="995" t="s">
        <v>28</v>
      </c>
      <c r="AF126" s="979"/>
    </row>
    <row r="127" spans="1:34" ht="37.5" customHeight="1">
      <c r="A127" s="959" t="s">
        <v>86</v>
      </c>
      <c r="B127" s="960"/>
      <c r="C127" s="961" t="str">
        <f>'【様式２】計画書（自動計算）（当初）'!C127:D127</f>
        <v/>
      </c>
      <c r="D127" s="962"/>
      <c r="E127" s="4"/>
      <c r="F127" s="307" t="s">
        <v>71</v>
      </c>
      <c r="G127" s="946">
        <f>'【様式２】計画書（自動計算）（当初）'!G127:H127</f>
        <v>0</v>
      </c>
      <c r="H127" s="946"/>
      <c r="I127" s="946">
        <f>'【様式２】計画書（自動計算）（当初）'!I127:J127</f>
        <v>0</v>
      </c>
      <c r="J127" s="946"/>
      <c r="K127" s="946">
        <f>'【様式２】計画書（自動計算）（当初）'!K127:L127</f>
        <v>0</v>
      </c>
      <c r="L127" s="946"/>
      <c r="M127" s="946">
        <f>'【様式２】計画書（自動計算）（当初）'!M127:N127</f>
        <v>0</v>
      </c>
      <c r="N127" s="946"/>
      <c r="O127" s="946">
        <f>'【様式２】計画書（自動計算）（当初）'!O127:P127</f>
        <v>0</v>
      </c>
      <c r="P127" s="946"/>
      <c r="Q127" s="946">
        <f>'【様式２】計画書（自動計算）（当初）'!Q127:R127</f>
        <v>0</v>
      </c>
      <c r="R127" s="946"/>
      <c r="S127" s="946">
        <f>'【様式２】計画書（自動計算）（当初）'!S127:T127</f>
        <v>0</v>
      </c>
      <c r="T127" s="946"/>
      <c r="U127" s="946">
        <f>'【様式２】計画書（自動計算）（当初）'!U127:V127</f>
        <v>0</v>
      </c>
      <c r="V127" s="946"/>
      <c r="W127" s="946">
        <f>'【様式２】計画書（自動計算）（当初）'!W127:X127</f>
        <v>0</v>
      </c>
      <c r="X127" s="946"/>
      <c r="Y127" s="946">
        <f>'【様式２】計画書（自動計算）（当初）'!Y127:Z127</f>
        <v>0</v>
      </c>
      <c r="Z127" s="946"/>
      <c r="AA127" s="946">
        <f>'【様式２】計画書（自動計算）（当初）'!AA127:AB127</f>
        <v>0</v>
      </c>
      <c r="AB127" s="946"/>
      <c r="AC127" s="946">
        <f>'【様式２】計画書（自動計算）（当初）'!AC127:AD127</f>
        <v>0</v>
      </c>
      <c r="AD127" s="946"/>
      <c r="AE127" s="935">
        <f t="shared" ref="AE127:AE131" si="59">SUM(G127:AD127)</f>
        <v>0</v>
      </c>
      <c r="AF127" s="936"/>
    </row>
    <row r="128" spans="1:34" ht="37.5" customHeight="1">
      <c r="A128" s="963" t="s">
        <v>30</v>
      </c>
      <c r="B128" s="964"/>
      <c r="C128" s="949" t="str">
        <f>'【様式２】計画書（自動計算）（当初）'!C128:D129</f>
        <v/>
      </c>
      <c r="D128" s="950"/>
      <c r="E128" s="4"/>
      <c r="F128" s="8" t="s">
        <v>72</v>
      </c>
      <c r="G128" s="953">
        <f>'【様式２】計画書（自動計算）（当初）'!G128:H128</f>
        <v>0</v>
      </c>
      <c r="H128" s="953"/>
      <c r="I128" s="953">
        <f>'【様式２】計画書（自動計算）（当初）'!I128:J128</f>
        <v>0</v>
      </c>
      <c r="J128" s="953"/>
      <c r="K128" s="953">
        <f>'【様式２】計画書（自動計算）（当初）'!K128:L128</f>
        <v>0</v>
      </c>
      <c r="L128" s="953"/>
      <c r="M128" s="953">
        <f>'【様式２】計画書（自動計算）（当初）'!M128:N128</f>
        <v>0</v>
      </c>
      <c r="N128" s="953"/>
      <c r="O128" s="953">
        <f>'【様式２】計画書（自動計算）（当初）'!O128:P128</f>
        <v>0</v>
      </c>
      <c r="P128" s="953"/>
      <c r="Q128" s="953">
        <f>'【様式２】計画書（自動計算）（当初）'!Q128:R128</f>
        <v>0</v>
      </c>
      <c r="R128" s="953"/>
      <c r="S128" s="953">
        <f>'【様式２】計画書（自動計算）（当初）'!S128:T128</f>
        <v>0</v>
      </c>
      <c r="T128" s="953"/>
      <c r="U128" s="953">
        <f>'【様式２】計画書（自動計算）（当初）'!U128:V128</f>
        <v>0</v>
      </c>
      <c r="V128" s="953"/>
      <c r="W128" s="953">
        <f>'【様式２】計画書（自動計算）（当初）'!W128:X128</f>
        <v>0</v>
      </c>
      <c r="X128" s="953"/>
      <c r="Y128" s="953">
        <f>'【様式２】計画書（自動計算）（当初）'!Y128:Z128</f>
        <v>0</v>
      </c>
      <c r="Z128" s="953"/>
      <c r="AA128" s="953">
        <f>'【様式２】計画書（自動計算）（当初）'!AA128:AB128</f>
        <v>0</v>
      </c>
      <c r="AB128" s="953"/>
      <c r="AC128" s="953">
        <f>'【様式２】計画書（自動計算）（当初）'!AC128:AD128</f>
        <v>0</v>
      </c>
      <c r="AD128" s="953"/>
      <c r="AE128" s="935">
        <f t="shared" si="59"/>
        <v>0</v>
      </c>
      <c r="AF128" s="936"/>
    </row>
    <row r="129" spans="1:32" ht="37.5" customHeight="1">
      <c r="A129" s="965"/>
      <c r="B129" s="964"/>
      <c r="C129" s="951"/>
      <c r="D129" s="952"/>
      <c r="E129" s="4"/>
      <c r="F129" s="8" t="s">
        <v>73</v>
      </c>
      <c r="G129" s="953">
        <f>'【様式２】計画書（自動計算）（当初）'!G129:H129</f>
        <v>0</v>
      </c>
      <c r="H129" s="953"/>
      <c r="I129" s="953">
        <f>'【様式２】計画書（自動計算）（当初）'!I129:J129</f>
        <v>0</v>
      </c>
      <c r="J129" s="953"/>
      <c r="K129" s="953">
        <f>'【様式２】計画書（自動計算）（当初）'!K129:L129</f>
        <v>0</v>
      </c>
      <c r="L129" s="953"/>
      <c r="M129" s="953">
        <f>'【様式２】計画書（自動計算）（当初）'!M129:N129</f>
        <v>0</v>
      </c>
      <c r="N129" s="953"/>
      <c r="O129" s="953">
        <f>'【様式２】計画書（自動計算）（当初）'!O129:P129</f>
        <v>0</v>
      </c>
      <c r="P129" s="953"/>
      <c r="Q129" s="953">
        <f>'【様式２】計画書（自動計算）（当初）'!Q129:R129</f>
        <v>0</v>
      </c>
      <c r="R129" s="953"/>
      <c r="S129" s="953">
        <f>'【様式２】計画書（自動計算）（当初）'!S129:T129</f>
        <v>0</v>
      </c>
      <c r="T129" s="953"/>
      <c r="U129" s="953">
        <f>'【様式２】計画書（自動計算）（当初）'!U129:V129</f>
        <v>0</v>
      </c>
      <c r="V129" s="953"/>
      <c r="W129" s="953">
        <f>'【様式２】計画書（自動計算）（当初）'!W129:X129</f>
        <v>0</v>
      </c>
      <c r="X129" s="953"/>
      <c r="Y129" s="953">
        <f>'【様式２】計画書（自動計算）（当初）'!Y129:Z129</f>
        <v>0</v>
      </c>
      <c r="Z129" s="953"/>
      <c r="AA129" s="953">
        <f>'【様式２】計画書（自動計算）（当初）'!AA129:AB129</f>
        <v>0</v>
      </c>
      <c r="AB129" s="953"/>
      <c r="AC129" s="953">
        <f>'【様式２】計画書（自動計算）（当初）'!AC129:AD129</f>
        <v>0</v>
      </c>
      <c r="AD129" s="953"/>
      <c r="AE129" s="935">
        <f t="shared" si="59"/>
        <v>0</v>
      </c>
      <c r="AF129" s="936"/>
    </row>
    <row r="130" spans="1:32" ht="37.5" customHeight="1">
      <c r="A130" s="965"/>
      <c r="B130" s="964"/>
      <c r="C130" s="903" t="str">
        <f>'【様式２】計画書（自動計算）（当初）'!C130:D131</f>
        <v/>
      </c>
      <c r="D130" s="989"/>
      <c r="E130" s="4"/>
      <c r="F130" s="9" t="s">
        <v>74</v>
      </c>
      <c r="G130" s="953">
        <v>0</v>
      </c>
      <c r="H130" s="953"/>
      <c r="I130" s="954">
        <v>0</v>
      </c>
      <c r="J130" s="955"/>
      <c r="K130" s="954">
        <v>0</v>
      </c>
      <c r="L130" s="955"/>
      <c r="M130" s="954">
        <v>0</v>
      </c>
      <c r="N130" s="955"/>
      <c r="O130" s="954">
        <v>0</v>
      </c>
      <c r="P130" s="955"/>
      <c r="Q130" s="954">
        <v>0</v>
      </c>
      <c r="R130" s="955"/>
      <c r="S130" s="954">
        <v>0</v>
      </c>
      <c r="T130" s="955"/>
      <c r="U130" s="954">
        <v>0</v>
      </c>
      <c r="V130" s="955"/>
      <c r="W130" s="954">
        <v>0</v>
      </c>
      <c r="X130" s="955"/>
      <c r="Y130" s="954">
        <v>0</v>
      </c>
      <c r="Z130" s="955"/>
      <c r="AA130" s="954">
        <v>0</v>
      </c>
      <c r="AB130" s="955"/>
      <c r="AC130" s="954">
        <v>0</v>
      </c>
      <c r="AD130" s="956"/>
      <c r="AE130" s="957">
        <f t="shared" si="59"/>
        <v>0</v>
      </c>
      <c r="AF130" s="958"/>
    </row>
    <row r="131" spans="1:32" ht="37.5" customHeight="1" thickBot="1">
      <c r="A131" s="965"/>
      <c r="B131" s="964"/>
      <c r="C131" s="906"/>
      <c r="D131" s="990"/>
      <c r="E131" s="4"/>
      <c r="F131" s="10" t="s">
        <v>75</v>
      </c>
      <c r="G131" s="932">
        <f>'【様式２】計画書（自動計算）（当初）'!G131:H131</f>
        <v>0</v>
      </c>
      <c r="H131" s="933"/>
      <c r="I131" s="932">
        <f>'【様式２】計画書（自動計算）（当初）'!I131:J131</f>
        <v>0</v>
      </c>
      <c r="J131" s="933"/>
      <c r="K131" s="932">
        <f>'【様式２】計画書（自動計算）（当初）'!K131:L131</f>
        <v>0</v>
      </c>
      <c r="L131" s="933"/>
      <c r="M131" s="932">
        <f>'【様式２】計画書（自動計算）（当初）'!M131:N131</f>
        <v>0</v>
      </c>
      <c r="N131" s="933"/>
      <c r="O131" s="932">
        <f>'【様式２】計画書（自動計算）（当初）'!O131:P131</f>
        <v>0</v>
      </c>
      <c r="P131" s="933"/>
      <c r="Q131" s="932">
        <f>'【様式２】計画書（自動計算）（当初）'!Q131:R131</f>
        <v>0</v>
      </c>
      <c r="R131" s="933"/>
      <c r="S131" s="932">
        <f>'【様式２】計画書（自動計算）（当初）'!S131:T131</f>
        <v>0</v>
      </c>
      <c r="T131" s="933"/>
      <c r="U131" s="932">
        <f>'【様式２】計画書（自動計算）（当初）'!U131:V131</f>
        <v>0</v>
      </c>
      <c r="V131" s="933"/>
      <c r="W131" s="932">
        <f>'【様式２】計画書（自動計算）（当初）'!W131:X131</f>
        <v>0</v>
      </c>
      <c r="X131" s="933"/>
      <c r="Y131" s="932">
        <f>'【様式２】計画書（自動計算）（当初）'!Y131:Z131</f>
        <v>0</v>
      </c>
      <c r="Z131" s="933"/>
      <c r="AA131" s="932">
        <f>'【様式２】計画書（自動計算）（当初）'!AA131:AB131</f>
        <v>0</v>
      </c>
      <c r="AB131" s="933"/>
      <c r="AC131" s="932">
        <f>'【様式２】計画書（自動計算）（当初）'!AC131:AD131</f>
        <v>0</v>
      </c>
      <c r="AD131" s="933"/>
      <c r="AE131" s="935">
        <f t="shared" si="59"/>
        <v>0</v>
      </c>
      <c r="AF131" s="936"/>
    </row>
    <row r="132" spans="1:32" ht="37.5" customHeight="1" thickTop="1" thickBot="1">
      <c r="A132" s="937" t="s">
        <v>34</v>
      </c>
      <c r="B132" s="938"/>
      <c r="C132" s="983" t="str">
        <f>'【様式２】計画書（自動計算）（当初）'!C132:D132</f>
        <v/>
      </c>
      <c r="D132" s="984"/>
      <c r="E132" s="4"/>
      <c r="F132" s="11" t="s">
        <v>76</v>
      </c>
      <c r="G132" s="939">
        <f>SUM(G127:H130)-G131</f>
        <v>0</v>
      </c>
      <c r="H132" s="940"/>
      <c r="I132" s="939">
        <f t="shared" ref="I132" si="60">SUM(I127:J130)-I131</f>
        <v>0</v>
      </c>
      <c r="J132" s="940"/>
      <c r="K132" s="939">
        <f t="shared" ref="K132" si="61">SUM(K127:L130)-K131</f>
        <v>0</v>
      </c>
      <c r="L132" s="941"/>
      <c r="M132" s="942">
        <f t="shared" ref="M132" si="62">SUM(M127:N130)-M131</f>
        <v>0</v>
      </c>
      <c r="N132" s="940"/>
      <c r="O132" s="939">
        <f t="shared" ref="O132" si="63">SUM(O127:P130)-O131</f>
        <v>0</v>
      </c>
      <c r="P132" s="940"/>
      <c r="Q132" s="939">
        <f t="shared" ref="Q132" si="64">SUM(Q127:R130)-Q131</f>
        <v>0</v>
      </c>
      <c r="R132" s="941"/>
      <c r="S132" s="942">
        <f t="shared" ref="S132" si="65">SUM(S127:T130)-S131</f>
        <v>0</v>
      </c>
      <c r="T132" s="940"/>
      <c r="U132" s="939">
        <f t="shared" ref="U132" si="66">SUM(U127:V130)-U131</f>
        <v>0</v>
      </c>
      <c r="V132" s="940"/>
      <c r="W132" s="939">
        <f t="shared" ref="W132" si="67">SUM(W127:X130)-W131</f>
        <v>0</v>
      </c>
      <c r="X132" s="941"/>
      <c r="Y132" s="942">
        <f t="shared" ref="Y132" si="68">SUM(Y127:Z130)-Y131</f>
        <v>0</v>
      </c>
      <c r="Z132" s="940"/>
      <c r="AA132" s="939">
        <f>SUM(AA127:AB130)-AA131</f>
        <v>0</v>
      </c>
      <c r="AB132" s="940"/>
      <c r="AC132" s="939">
        <f t="shared" ref="AC132" si="69">SUM(AC127:AD130)-AC131</f>
        <v>0</v>
      </c>
      <c r="AD132" s="943"/>
      <c r="AE132" s="944">
        <f>SUM(G132:AD132)</f>
        <v>0</v>
      </c>
      <c r="AF132" s="945"/>
    </row>
    <row r="133" spans="1:32" ht="50.25" customHeight="1" thickTop="1" thickBot="1">
      <c r="A133" s="916" t="s">
        <v>87</v>
      </c>
      <c r="B133" s="917"/>
      <c r="C133" s="983" t="str">
        <f>'【様式２】計画書（自動計算）（当初）'!C133:D133</f>
        <v/>
      </c>
      <c r="D133" s="984"/>
      <c r="E133" s="4"/>
      <c r="F133" s="12" t="s">
        <v>77</v>
      </c>
      <c r="G133" s="920">
        <f>IF(入力用!P174=1,IF(AND(入力用!P180&gt;0,入力用!P180&lt;=4),IF(G132&gt;=63000,63000,G132),IF(G132&gt;=82000,82000,G132)),IF(G132&gt;=63000,63000,G132))</f>
        <v>0</v>
      </c>
      <c r="H133" s="921"/>
      <c r="I133" s="920">
        <f>IF(入力用!P174=1,IF(AND(入力用!P180&gt;0,入力用!P180&lt;=5),IF(I132&gt;=63000,63000,I132),IF(I132&gt;=82000,82000,I132)),IF(I132&gt;=63000,63000,I132))</f>
        <v>0</v>
      </c>
      <c r="J133" s="921"/>
      <c r="K133" s="920">
        <f>IF(入力用!P174=1,IF(AND(入力用!P180&gt;0,入力用!P180&lt;=6),IF(K132&gt;=63000,63000,K132),IF(K132&gt;=82000,82000,K132)),IF(K132&gt;=63000,63000,K132))</f>
        <v>0</v>
      </c>
      <c r="L133" s="921"/>
      <c r="M133" s="920">
        <f>IF(入力用!P174=1,IF(AND(入力用!P180&gt;0,入力用!P180&lt;=7),IF(M132&gt;=63000,63000,M132),IF(M132&gt;=82000,82000,M132)),IF(M132&gt;=63000,63000,M132))</f>
        <v>0</v>
      </c>
      <c r="N133" s="921"/>
      <c r="O133" s="920">
        <f>IF(入力用!P174=1,IF(AND(入力用!P180&gt;0,入力用!P180&lt;=8),IF(O132&gt;=63000,63000,O132),IF(O132&gt;=82000,82000,O132)),IF(O132&gt;=63000,63000,O132))</f>
        <v>0</v>
      </c>
      <c r="P133" s="921"/>
      <c r="Q133" s="920">
        <f>IF(入力用!P174=1,IF(AND(入力用!P180&gt;0,入力用!P180&lt;=9),IF(Q132&gt;=63000,63000,Q132),IF(Q132&gt;=82000,82000,Q132)),IF(Q132&gt;=63000,63000,Q132))</f>
        <v>0</v>
      </c>
      <c r="R133" s="921"/>
      <c r="S133" s="920">
        <f>IF(入力用!P174=1,IF(AND(入力用!P180&gt;0,入力用!P180&lt;=10),IF(S132&gt;=63000,63000,S132),IF(S132&gt;=82000,82000,S132)),IF(S132&gt;=63000,63000,S132))</f>
        <v>0</v>
      </c>
      <c r="T133" s="921"/>
      <c r="U133" s="920">
        <f>IF(入力用!P174=1,IF(AND(入力用!P180&gt;0,入力用!P180&lt;=11),IF(U132&gt;=63000,63000,U132),IF(U132&gt;=82000,82000,U132)),IF(U132&gt;=63000,63000,U132))</f>
        <v>0</v>
      </c>
      <c r="V133" s="921"/>
      <c r="W133" s="920">
        <f>IF(入力用!P174=1,IF(AND(入力用!P180&gt;0,入力用!P180&lt;=12),IF(W132&gt;=63000,63000,W132),IF(W132&gt;=82000,82000,W132)),IF(W132&gt;=63000,63000,W132))</f>
        <v>0</v>
      </c>
      <c r="X133" s="921"/>
      <c r="Y133" s="920">
        <f>IF(入力用!P174=1,IF(AND(入力用!P180&gt;0,入力用!P180&lt;=13),IF(Y132&gt;=63000,63000,Y132),IF(Y132&gt;=82000,82000,Y132)),IF(Y132&gt;=63000,63000,Y132))</f>
        <v>0</v>
      </c>
      <c r="Z133" s="921"/>
      <c r="AA133" s="920">
        <f>IF(入力用!P174=1,IF(AND(入力用!P180&gt;0,入力用!P180&lt;=14),IF(AA132&gt;=63000,63000,AA132),IF(AA132&gt;=82000,82000,AA132)),IF(AA132&gt;=63000,63000,AA132))</f>
        <v>0</v>
      </c>
      <c r="AB133" s="921"/>
      <c r="AC133" s="920">
        <f>IF(入力用!P174=1,IF(AND(入力用!P180&gt;0,入力用!P180&lt;=15),IF(AC132&gt;=63000,63000,AC132),IF(AC132&gt;=82000,82000,AC132)),IF(AC132&gt;=63000,63000,AC132))</f>
        <v>0</v>
      </c>
      <c r="AD133" s="987"/>
      <c r="AE133" s="922"/>
      <c r="AF133" s="923"/>
    </row>
    <row r="134" spans="1:32" ht="50.25" customHeight="1" thickBot="1">
      <c r="A134" s="924" t="s">
        <v>88</v>
      </c>
      <c r="B134" s="925"/>
      <c r="C134" s="985" t="str">
        <f>'【様式２】計画書（自動計算）（当初）'!C134:D134</f>
        <v/>
      </c>
      <c r="D134" s="986"/>
      <c r="E134" s="4"/>
      <c r="F134" s="13" t="s">
        <v>262</v>
      </c>
      <c r="G134" s="926">
        <f>ROUNDDOWN(G133*3/4,0)</f>
        <v>0</v>
      </c>
      <c r="H134" s="926"/>
      <c r="I134" s="926">
        <f>ROUNDDOWN(I133*3/4,0)</f>
        <v>0</v>
      </c>
      <c r="J134" s="926"/>
      <c r="K134" s="926">
        <f>ROUNDDOWN(K133*3/4,0)</f>
        <v>0</v>
      </c>
      <c r="L134" s="927"/>
      <c r="M134" s="928">
        <f>ROUNDDOWN(M133*3/4,0)</f>
        <v>0</v>
      </c>
      <c r="N134" s="926"/>
      <c r="O134" s="926">
        <f>ROUNDDOWN(O133*3/4,0)</f>
        <v>0</v>
      </c>
      <c r="P134" s="926"/>
      <c r="Q134" s="926">
        <f>ROUNDDOWN(Q133*3/4,0)</f>
        <v>0</v>
      </c>
      <c r="R134" s="927"/>
      <c r="S134" s="928">
        <f>ROUNDDOWN(S133*3/4,0)</f>
        <v>0</v>
      </c>
      <c r="T134" s="926"/>
      <c r="U134" s="926">
        <f>ROUNDDOWN(U133*3/4,0)</f>
        <v>0</v>
      </c>
      <c r="V134" s="926"/>
      <c r="W134" s="926">
        <f>ROUNDDOWN(W133*3/4,0)</f>
        <v>0</v>
      </c>
      <c r="X134" s="927"/>
      <c r="Y134" s="928">
        <f>ROUNDDOWN(Y133*3/4,0)</f>
        <v>0</v>
      </c>
      <c r="Z134" s="926"/>
      <c r="AA134" s="926">
        <f>ROUNDDOWN(AA133*3/4,0)</f>
        <v>0</v>
      </c>
      <c r="AB134" s="926"/>
      <c r="AC134" s="926">
        <f>ROUNDDOWN(AC133*3/4,0)</f>
        <v>0</v>
      </c>
      <c r="AD134" s="929"/>
      <c r="AE134" s="930">
        <f>ROUNDDOWN(SUM(G134:AD134),-2)</f>
        <v>0</v>
      </c>
      <c r="AF134" s="931"/>
    </row>
    <row r="135" spans="1:32" ht="17.25" customHeight="1">
      <c r="A135" s="898" t="s">
        <v>85</v>
      </c>
      <c r="B135" s="900" t="str">
        <f>'【様式２】計画書（自動計算）（当初）'!B135:D139</f>
        <v/>
      </c>
      <c r="C135" s="901"/>
      <c r="D135" s="902"/>
      <c r="E135" s="4"/>
    </row>
    <row r="136" spans="1:32" ht="33.75" customHeight="1">
      <c r="A136" s="899"/>
      <c r="B136" s="903"/>
      <c r="C136" s="904"/>
      <c r="D136" s="905"/>
      <c r="E136" s="4"/>
      <c r="G136" s="909"/>
      <c r="H136" s="910"/>
      <c r="I136" s="911" t="s">
        <v>36</v>
      </c>
      <c r="J136" s="912"/>
      <c r="K136" s="913"/>
      <c r="L136" s="4"/>
      <c r="M136" s="914"/>
      <c r="N136" s="914"/>
      <c r="O136" s="915" t="s">
        <v>37</v>
      </c>
      <c r="P136" s="914"/>
      <c r="Q136" s="914"/>
      <c r="R136" s="4"/>
      <c r="S136" s="914"/>
      <c r="T136" s="914"/>
      <c r="U136" s="915" t="s">
        <v>38</v>
      </c>
      <c r="V136" s="914"/>
      <c r="W136" s="914"/>
      <c r="X136" s="4"/>
      <c r="Y136" s="914"/>
      <c r="Z136" s="914"/>
      <c r="AA136" s="915" t="s">
        <v>39</v>
      </c>
      <c r="AB136" s="914"/>
      <c r="AC136" s="914"/>
      <c r="AD136" s="4"/>
      <c r="AE136" s="3"/>
      <c r="AF136" s="3"/>
    </row>
    <row r="137" spans="1:32" ht="27" customHeight="1">
      <c r="A137" s="899"/>
      <c r="B137" s="903"/>
      <c r="C137" s="904"/>
      <c r="D137" s="905"/>
      <c r="E137" s="4"/>
      <c r="G137" s="897" t="s">
        <v>29</v>
      </c>
      <c r="H137" s="431"/>
      <c r="I137" s="883">
        <f t="shared" ref="I137:I142" si="70">SUM(G127:L127)</f>
        <v>0</v>
      </c>
      <c r="J137" s="884"/>
      <c r="K137" s="885"/>
      <c r="L137" s="3"/>
      <c r="M137" s="897" t="s">
        <v>29</v>
      </c>
      <c r="N137" s="431"/>
      <c r="O137" s="883">
        <f t="shared" ref="O137:O142" si="71">SUM(M127:R127)</f>
        <v>0</v>
      </c>
      <c r="P137" s="884"/>
      <c r="Q137" s="885"/>
      <c r="R137" s="3"/>
      <c r="S137" s="897" t="s">
        <v>29</v>
      </c>
      <c r="T137" s="431"/>
      <c r="U137" s="883">
        <f t="shared" ref="U137:U142" si="72">SUM(S127:X127)</f>
        <v>0</v>
      </c>
      <c r="V137" s="884"/>
      <c r="W137" s="885"/>
      <c r="Y137" s="897" t="s">
        <v>29</v>
      </c>
      <c r="Z137" s="431"/>
      <c r="AA137" s="883">
        <f t="shared" ref="AA137:AA142" si="73">SUM(Y127:AD127)</f>
        <v>0</v>
      </c>
      <c r="AB137" s="884"/>
      <c r="AC137" s="885"/>
    </row>
    <row r="138" spans="1:32" ht="27" customHeight="1">
      <c r="A138" s="899"/>
      <c r="B138" s="903"/>
      <c r="C138" s="904"/>
      <c r="D138" s="905"/>
      <c r="E138" s="4"/>
      <c r="G138" s="890" t="s">
        <v>31</v>
      </c>
      <c r="H138" s="891"/>
      <c r="I138" s="883">
        <f t="shared" si="70"/>
        <v>0</v>
      </c>
      <c r="J138" s="884"/>
      <c r="K138" s="885"/>
      <c r="L138" s="3"/>
      <c r="M138" s="890" t="s">
        <v>31</v>
      </c>
      <c r="N138" s="891"/>
      <c r="O138" s="883">
        <f t="shared" si="71"/>
        <v>0</v>
      </c>
      <c r="P138" s="884"/>
      <c r="Q138" s="885"/>
      <c r="R138" s="3"/>
      <c r="S138" s="890" t="s">
        <v>31</v>
      </c>
      <c r="T138" s="891"/>
      <c r="U138" s="883">
        <f t="shared" si="72"/>
        <v>0</v>
      </c>
      <c r="V138" s="884"/>
      <c r="W138" s="885"/>
      <c r="Y138" s="890" t="s">
        <v>31</v>
      </c>
      <c r="Z138" s="891"/>
      <c r="AA138" s="883">
        <f t="shared" si="73"/>
        <v>0</v>
      </c>
      <c r="AB138" s="884"/>
      <c r="AC138" s="885"/>
    </row>
    <row r="139" spans="1:32" ht="27" customHeight="1">
      <c r="A139" s="899"/>
      <c r="B139" s="906"/>
      <c r="C139" s="907"/>
      <c r="D139" s="908"/>
      <c r="E139" s="4"/>
      <c r="G139" s="890" t="s">
        <v>40</v>
      </c>
      <c r="H139" s="891"/>
      <c r="I139" s="883">
        <f t="shared" si="70"/>
        <v>0</v>
      </c>
      <c r="J139" s="884"/>
      <c r="K139" s="885"/>
      <c r="L139" s="3"/>
      <c r="M139" s="890" t="s">
        <v>40</v>
      </c>
      <c r="N139" s="891"/>
      <c r="O139" s="883">
        <f t="shared" si="71"/>
        <v>0</v>
      </c>
      <c r="P139" s="884"/>
      <c r="Q139" s="885"/>
      <c r="R139" s="3"/>
      <c r="S139" s="890" t="s">
        <v>40</v>
      </c>
      <c r="T139" s="891"/>
      <c r="U139" s="883">
        <f t="shared" si="72"/>
        <v>0</v>
      </c>
      <c r="V139" s="884"/>
      <c r="W139" s="885"/>
      <c r="Y139" s="890" t="s">
        <v>40</v>
      </c>
      <c r="Z139" s="891"/>
      <c r="AA139" s="883">
        <f t="shared" si="73"/>
        <v>0</v>
      </c>
      <c r="AB139" s="884"/>
      <c r="AC139" s="885"/>
    </row>
    <row r="140" spans="1:32" ht="27" customHeight="1">
      <c r="B140" s="892" t="str">
        <f>'【様式２】計画書（自動計算）（当初）'!B140:D140</f>
        <v>補助基準額上限：63000円</v>
      </c>
      <c r="C140" s="892"/>
      <c r="D140" s="892"/>
      <c r="E140" s="4"/>
      <c r="G140" s="890" t="s">
        <v>32</v>
      </c>
      <c r="H140" s="891"/>
      <c r="I140" s="893">
        <f t="shared" si="70"/>
        <v>0</v>
      </c>
      <c r="J140" s="894"/>
      <c r="K140" s="895"/>
      <c r="L140" s="3"/>
      <c r="M140" s="890" t="s">
        <v>32</v>
      </c>
      <c r="N140" s="891"/>
      <c r="O140" s="893">
        <f t="shared" si="71"/>
        <v>0</v>
      </c>
      <c r="P140" s="894"/>
      <c r="Q140" s="895"/>
      <c r="R140" s="3"/>
      <c r="S140" s="890" t="s">
        <v>32</v>
      </c>
      <c r="T140" s="891"/>
      <c r="U140" s="893">
        <f t="shared" si="72"/>
        <v>0</v>
      </c>
      <c r="V140" s="894"/>
      <c r="W140" s="895"/>
      <c r="Y140" s="890" t="s">
        <v>32</v>
      </c>
      <c r="Z140" s="891"/>
      <c r="AA140" s="893">
        <f t="shared" si="73"/>
        <v>0</v>
      </c>
      <c r="AB140" s="894"/>
      <c r="AC140" s="895"/>
    </row>
    <row r="141" spans="1:32" ht="27" customHeight="1">
      <c r="B141" s="896" t="str">
        <f>'【様式２】計画書（自動計算）（当初）'!B141:D141</f>
        <v/>
      </c>
      <c r="C141" s="896"/>
      <c r="D141" s="896"/>
      <c r="E141" s="4"/>
      <c r="G141" s="897" t="s">
        <v>33</v>
      </c>
      <c r="H141" s="431"/>
      <c r="I141" s="883">
        <f t="shared" si="70"/>
        <v>0</v>
      </c>
      <c r="J141" s="884"/>
      <c r="K141" s="885"/>
      <c r="L141" s="3"/>
      <c r="M141" s="897" t="s">
        <v>33</v>
      </c>
      <c r="N141" s="431"/>
      <c r="O141" s="883">
        <f t="shared" si="71"/>
        <v>0</v>
      </c>
      <c r="P141" s="884"/>
      <c r="Q141" s="885"/>
      <c r="R141" s="3"/>
      <c r="S141" s="897" t="s">
        <v>33</v>
      </c>
      <c r="T141" s="431"/>
      <c r="U141" s="883">
        <f t="shared" si="72"/>
        <v>0</v>
      </c>
      <c r="V141" s="884"/>
      <c r="W141" s="885"/>
      <c r="Y141" s="897" t="s">
        <v>33</v>
      </c>
      <c r="Z141" s="431"/>
      <c r="AA141" s="883">
        <f t="shared" si="73"/>
        <v>0</v>
      </c>
      <c r="AB141" s="884"/>
      <c r="AC141" s="885"/>
    </row>
    <row r="142" spans="1:32" ht="27" customHeight="1" thickBot="1">
      <c r="G142" s="878" t="s">
        <v>35</v>
      </c>
      <c r="H142" s="879"/>
      <c r="I142" s="880">
        <f t="shared" si="70"/>
        <v>0</v>
      </c>
      <c r="J142" s="881"/>
      <c r="K142" s="882"/>
      <c r="L142" s="3"/>
      <c r="M142" s="878" t="s">
        <v>35</v>
      </c>
      <c r="N142" s="879"/>
      <c r="O142" s="883">
        <f t="shared" si="71"/>
        <v>0</v>
      </c>
      <c r="P142" s="884"/>
      <c r="Q142" s="885"/>
      <c r="R142" s="3"/>
      <c r="S142" s="878" t="s">
        <v>35</v>
      </c>
      <c r="T142" s="879"/>
      <c r="U142" s="883">
        <f t="shared" si="72"/>
        <v>0</v>
      </c>
      <c r="V142" s="884"/>
      <c r="W142" s="885"/>
      <c r="Y142" s="878" t="s">
        <v>35</v>
      </c>
      <c r="Z142" s="879"/>
      <c r="AA142" s="883">
        <f t="shared" si="73"/>
        <v>0</v>
      </c>
      <c r="AB142" s="884"/>
      <c r="AC142" s="885"/>
    </row>
    <row r="143" spans="1:32" ht="45" customHeight="1" thickBot="1">
      <c r="G143" s="886" t="s">
        <v>78</v>
      </c>
      <c r="H143" s="887"/>
      <c r="I143" s="888">
        <f>ROUNDDOWN(SUM(G134:L134),-2)</f>
        <v>0</v>
      </c>
      <c r="J143" s="889"/>
      <c r="K143" s="889"/>
      <c r="M143" s="886" t="s">
        <v>78</v>
      </c>
      <c r="N143" s="887"/>
      <c r="O143" s="888">
        <f>ROUNDDOWN(SUM(M134:R134),-2)</f>
        <v>0</v>
      </c>
      <c r="P143" s="889"/>
      <c r="Q143" s="889"/>
      <c r="S143" s="886" t="s">
        <v>78</v>
      </c>
      <c r="T143" s="887"/>
      <c r="U143" s="888">
        <f>ROUNDDOWN(SUM(S134:X134),-2)</f>
        <v>0</v>
      </c>
      <c r="V143" s="889"/>
      <c r="W143" s="889"/>
      <c r="Y143" s="886" t="s">
        <v>78</v>
      </c>
      <c r="Z143" s="887"/>
      <c r="AA143" s="888">
        <f>AE134-I143-O143-U143</f>
        <v>0</v>
      </c>
      <c r="AB143" s="889"/>
      <c r="AC143" s="889"/>
      <c r="AF143" s="14" t="s">
        <v>96</v>
      </c>
    </row>
    <row r="144" spans="1:32" ht="17.25" customHeight="1"/>
    <row r="145" spans="1:32" ht="17.25" customHeight="1"/>
    <row r="146" spans="1:32" ht="17.25" customHeight="1">
      <c r="A146" s="981" t="str">
        <f>$A$1</f>
        <v>様式第２号</v>
      </c>
      <c r="B146" s="981"/>
    </row>
    <row r="147" spans="1:32" ht="17.25" customHeight="1">
      <c r="A147" s="981"/>
      <c r="B147" s="981"/>
      <c r="Z147" s="982" t="str">
        <f>$Z$2</f>
        <v>令和</v>
      </c>
      <c r="AA147" s="966" t="str">
        <f>IF($AA$2="","",$AA$2)</f>
        <v/>
      </c>
      <c r="AB147" s="966" t="s">
        <v>8</v>
      </c>
      <c r="AC147" s="966" t="str">
        <f>IF($AC$2="","",$AC$2)</f>
        <v/>
      </c>
      <c r="AD147" s="966" t="s">
        <v>9</v>
      </c>
      <c r="AE147" s="966" t="str">
        <f>IF($AE$2="","",$AE$2)</f>
        <v/>
      </c>
      <c r="AF147" s="966" t="s">
        <v>10</v>
      </c>
    </row>
    <row r="148" spans="1:32" ht="17.25" customHeight="1">
      <c r="A148" s="967" t="s">
        <v>11</v>
      </c>
      <c r="B148" s="967"/>
      <c r="C148" s="967"/>
      <c r="D148" s="967"/>
      <c r="E148" s="967"/>
      <c r="F148" s="967"/>
      <c r="G148" s="967"/>
      <c r="H148" s="967"/>
      <c r="I148" s="967"/>
      <c r="L148" s="968" t="s">
        <v>12</v>
      </c>
      <c r="M148" s="968"/>
      <c r="N148" s="969">
        <v>6</v>
      </c>
      <c r="O148" s="969"/>
      <c r="P148" s="970" t="s">
        <v>13</v>
      </c>
      <c r="Q148" s="970"/>
      <c r="R148" s="5"/>
      <c r="S148" s="5"/>
      <c r="Y148" s="5"/>
      <c r="Z148" s="982"/>
      <c r="AA148" s="966"/>
      <c r="AB148" s="966"/>
      <c r="AC148" s="966"/>
      <c r="AD148" s="966"/>
      <c r="AE148" s="966"/>
      <c r="AF148" s="966"/>
    </row>
    <row r="149" spans="1:32" ht="17.25" customHeight="1">
      <c r="A149" s="967"/>
      <c r="B149" s="967"/>
      <c r="C149" s="967"/>
      <c r="D149" s="967"/>
      <c r="E149" s="967"/>
      <c r="F149" s="967"/>
      <c r="G149" s="967"/>
      <c r="H149" s="967"/>
      <c r="I149" s="967"/>
      <c r="L149" s="968"/>
      <c r="M149" s="968"/>
      <c r="N149" s="969"/>
      <c r="O149" s="969"/>
      <c r="P149" s="970"/>
      <c r="Q149" s="970"/>
      <c r="R149" s="5"/>
      <c r="S149" s="5"/>
      <c r="Z149" s="15"/>
      <c r="AA149" s="15"/>
      <c r="AB149" s="15"/>
      <c r="AC149" s="15"/>
      <c r="AD149" s="15"/>
      <c r="AE149" s="15"/>
      <c r="AF149" s="15"/>
    </row>
    <row r="150" spans="1:32" ht="17.25" customHeight="1">
      <c r="A150" s="967"/>
      <c r="B150" s="967"/>
      <c r="C150" s="967"/>
      <c r="D150" s="967"/>
      <c r="E150" s="967"/>
      <c r="F150" s="967"/>
      <c r="G150" s="967"/>
      <c r="H150" s="967"/>
      <c r="I150" s="967"/>
      <c r="L150" s="968"/>
      <c r="M150" s="968"/>
      <c r="N150" s="969"/>
      <c r="O150" s="969"/>
      <c r="P150" s="970"/>
      <c r="Q150" s="970"/>
      <c r="R150" s="5"/>
      <c r="S150" s="5"/>
    </row>
    <row r="151" spans="1:32" ht="17.25" customHeight="1" thickBot="1">
      <c r="D151" s="3"/>
      <c r="E151" s="3"/>
      <c r="F151" s="3"/>
      <c r="G151" s="3"/>
      <c r="H151" s="3"/>
      <c r="I151" s="3"/>
      <c r="J151" s="3"/>
      <c r="K151" s="3"/>
    </row>
    <row r="152" spans="1:32" ht="42" customHeight="1" thickBot="1">
      <c r="A152" s="971" t="s">
        <v>81</v>
      </c>
      <c r="B152" s="972"/>
      <c r="C152" s="973" t="str">
        <f>IF($C$7="","",$C$7)</f>
        <v/>
      </c>
      <c r="D152" s="973"/>
      <c r="E152" s="973"/>
      <c r="F152" s="973"/>
      <c r="G152" s="973"/>
      <c r="H152" s="973"/>
      <c r="I152" s="974"/>
      <c r="J152" s="4"/>
      <c r="K152" s="4"/>
    </row>
    <row r="153" spans="1:32" ht="17.25" customHeight="1">
      <c r="C153" s="6"/>
      <c r="D153" s="6"/>
      <c r="E153" s="16"/>
      <c r="F153" s="6"/>
      <c r="G153" s="6"/>
      <c r="H153" s="6"/>
      <c r="I153" s="6"/>
      <c r="J153" s="6"/>
    </row>
    <row r="154" spans="1:32" ht="17.25" customHeight="1" thickBot="1">
      <c r="E154" s="4"/>
    </row>
    <row r="155" spans="1:32" ht="24" customHeight="1" thickBot="1">
      <c r="A155" s="975" t="s">
        <v>14</v>
      </c>
      <c r="B155" s="976"/>
      <c r="C155" s="976"/>
      <c r="D155" s="977"/>
      <c r="E155" s="4"/>
      <c r="F155" s="7" t="s">
        <v>15</v>
      </c>
      <c r="G155" s="971" t="s">
        <v>16</v>
      </c>
      <c r="H155" s="972"/>
      <c r="I155" s="978" t="s">
        <v>17</v>
      </c>
      <c r="J155" s="972"/>
      <c r="K155" s="978" t="s">
        <v>18</v>
      </c>
      <c r="L155" s="979"/>
      <c r="M155" s="971" t="s">
        <v>19</v>
      </c>
      <c r="N155" s="972"/>
      <c r="O155" s="978" t="s">
        <v>20</v>
      </c>
      <c r="P155" s="972"/>
      <c r="Q155" s="978" t="s">
        <v>21</v>
      </c>
      <c r="R155" s="979"/>
      <c r="S155" s="971" t="s">
        <v>22</v>
      </c>
      <c r="T155" s="972"/>
      <c r="U155" s="978" t="s">
        <v>23</v>
      </c>
      <c r="V155" s="972"/>
      <c r="W155" s="978" t="s">
        <v>24</v>
      </c>
      <c r="X155" s="979"/>
      <c r="Y155" s="971" t="s">
        <v>25</v>
      </c>
      <c r="Z155" s="972"/>
      <c r="AA155" s="978" t="s">
        <v>26</v>
      </c>
      <c r="AB155" s="972"/>
      <c r="AC155" s="978" t="s">
        <v>27</v>
      </c>
      <c r="AD155" s="979"/>
      <c r="AE155" s="995" t="s">
        <v>28</v>
      </c>
      <c r="AF155" s="979"/>
    </row>
    <row r="156" spans="1:32" ht="37.5" customHeight="1">
      <c r="A156" s="959" t="s">
        <v>86</v>
      </c>
      <c r="B156" s="960"/>
      <c r="C156" s="961" t="str">
        <f>'【様式２】計画書（自動計算）（当初）'!C156:D156</f>
        <v/>
      </c>
      <c r="D156" s="962"/>
      <c r="E156" s="4"/>
      <c r="F156" s="307" t="s">
        <v>71</v>
      </c>
      <c r="G156" s="946">
        <f>'【様式２】計画書（自動計算）（当初）'!G156:H156</f>
        <v>0</v>
      </c>
      <c r="H156" s="946"/>
      <c r="I156" s="946">
        <f>'【様式２】計画書（自動計算）（当初）'!I156:J156</f>
        <v>0</v>
      </c>
      <c r="J156" s="946"/>
      <c r="K156" s="946">
        <f>'【様式２】計画書（自動計算）（当初）'!K156:L156</f>
        <v>0</v>
      </c>
      <c r="L156" s="946"/>
      <c r="M156" s="946">
        <f>'【様式２】計画書（自動計算）（当初）'!M156:N156</f>
        <v>0</v>
      </c>
      <c r="N156" s="946"/>
      <c r="O156" s="946">
        <f>'【様式２】計画書（自動計算）（当初）'!O156:P156</f>
        <v>0</v>
      </c>
      <c r="P156" s="946"/>
      <c r="Q156" s="946">
        <f>'【様式２】計画書（自動計算）（当初）'!Q156:R156</f>
        <v>0</v>
      </c>
      <c r="R156" s="946"/>
      <c r="S156" s="946">
        <f>'【様式２】計画書（自動計算）（当初）'!S156:T156</f>
        <v>0</v>
      </c>
      <c r="T156" s="946"/>
      <c r="U156" s="946">
        <f>'【様式２】計画書（自動計算）（当初）'!U156:V156</f>
        <v>0</v>
      </c>
      <c r="V156" s="946"/>
      <c r="W156" s="946">
        <f>'【様式２】計画書（自動計算）（当初）'!W156:X156</f>
        <v>0</v>
      </c>
      <c r="X156" s="946"/>
      <c r="Y156" s="946">
        <f>'【様式２】計画書（自動計算）（当初）'!Y156:Z156</f>
        <v>0</v>
      </c>
      <c r="Z156" s="946"/>
      <c r="AA156" s="946">
        <f>'【様式２】計画書（自動計算）（当初）'!AA156:AB156</f>
        <v>0</v>
      </c>
      <c r="AB156" s="946"/>
      <c r="AC156" s="946">
        <f>'【様式２】計画書（自動計算）（当初）'!AC156:AD156</f>
        <v>0</v>
      </c>
      <c r="AD156" s="946"/>
      <c r="AE156" s="935">
        <f t="shared" ref="AE156:AE160" si="74">SUM(G156:AD156)</f>
        <v>0</v>
      </c>
      <c r="AF156" s="936"/>
    </row>
    <row r="157" spans="1:32" ht="37.5" customHeight="1">
      <c r="A157" s="963" t="s">
        <v>30</v>
      </c>
      <c r="B157" s="964"/>
      <c r="C157" s="949" t="str">
        <f>'【様式２】計画書（自動計算）（当初）'!C157:D158</f>
        <v/>
      </c>
      <c r="D157" s="950"/>
      <c r="E157" s="4"/>
      <c r="F157" s="8" t="s">
        <v>72</v>
      </c>
      <c r="G157" s="953">
        <f>'【様式２】計画書（自動計算）（当初）'!G157:H157</f>
        <v>0</v>
      </c>
      <c r="H157" s="953"/>
      <c r="I157" s="953">
        <f>'【様式２】計画書（自動計算）（当初）'!I157:J157</f>
        <v>0</v>
      </c>
      <c r="J157" s="953"/>
      <c r="K157" s="953">
        <f>'【様式２】計画書（自動計算）（当初）'!K157:L157</f>
        <v>0</v>
      </c>
      <c r="L157" s="953"/>
      <c r="M157" s="953">
        <f>'【様式２】計画書（自動計算）（当初）'!M157:N157</f>
        <v>0</v>
      </c>
      <c r="N157" s="953"/>
      <c r="O157" s="953">
        <f>'【様式２】計画書（自動計算）（当初）'!O157:P157</f>
        <v>0</v>
      </c>
      <c r="P157" s="953"/>
      <c r="Q157" s="953">
        <f>'【様式２】計画書（自動計算）（当初）'!Q157:R157</f>
        <v>0</v>
      </c>
      <c r="R157" s="953"/>
      <c r="S157" s="953">
        <f>'【様式２】計画書（自動計算）（当初）'!S157:T157</f>
        <v>0</v>
      </c>
      <c r="T157" s="953"/>
      <c r="U157" s="953">
        <f>'【様式２】計画書（自動計算）（当初）'!U157:V157</f>
        <v>0</v>
      </c>
      <c r="V157" s="953"/>
      <c r="W157" s="953">
        <f>'【様式２】計画書（自動計算）（当初）'!W157:X157</f>
        <v>0</v>
      </c>
      <c r="X157" s="953"/>
      <c r="Y157" s="953">
        <f>'【様式２】計画書（自動計算）（当初）'!Y157:Z157</f>
        <v>0</v>
      </c>
      <c r="Z157" s="953"/>
      <c r="AA157" s="953">
        <f>'【様式２】計画書（自動計算）（当初）'!AA157:AB157</f>
        <v>0</v>
      </c>
      <c r="AB157" s="953"/>
      <c r="AC157" s="953">
        <f>'【様式２】計画書（自動計算）（当初）'!AC157:AD157</f>
        <v>0</v>
      </c>
      <c r="AD157" s="953"/>
      <c r="AE157" s="935">
        <f t="shared" si="74"/>
        <v>0</v>
      </c>
      <c r="AF157" s="936"/>
    </row>
    <row r="158" spans="1:32" ht="37.5" customHeight="1">
      <c r="A158" s="965"/>
      <c r="B158" s="964"/>
      <c r="C158" s="951"/>
      <c r="D158" s="952"/>
      <c r="E158" s="4"/>
      <c r="F158" s="8" t="s">
        <v>73</v>
      </c>
      <c r="G158" s="953">
        <f>'【様式２】計画書（自動計算）（当初）'!G158:H158</f>
        <v>0</v>
      </c>
      <c r="H158" s="953"/>
      <c r="I158" s="953">
        <f>'【様式２】計画書（自動計算）（当初）'!I158:J158</f>
        <v>0</v>
      </c>
      <c r="J158" s="953"/>
      <c r="K158" s="953">
        <f>'【様式２】計画書（自動計算）（当初）'!K158:L158</f>
        <v>0</v>
      </c>
      <c r="L158" s="953"/>
      <c r="M158" s="953">
        <f>'【様式２】計画書（自動計算）（当初）'!M158:N158</f>
        <v>0</v>
      </c>
      <c r="N158" s="953"/>
      <c r="O158" s="953">
        <f>'【様式２】計画書（自動計算）（当初）'!O158:P158</f>
        <v>0</v>
      </c>
      <c r="P158" s="953"/>
      <c r="Q158" s="953">
        <f>'【様式２】計画書（自動計算）（当初）'!Q158:R158</f>
        <v>0</v>
      </c>
      <c r="R158" s="953"/>
      <c r="S158" s="953">
        <f>'【様式２】計画書（自動計算）（当初）'!S158:T158</f>
        <v>0</v>
      </c>
      <c r="T158" s="953"/>
      <c r="U158" s="953">
        <f>'【様式２】計画書（自動計算）（当初）'!U158:V158</f>
        <v>0</v>
      </c>
      <c r="V158" s="953"/>
      <c r="W158" s="953">
        <f>'【様式２】計画書（自動計算）（当初）'!W158:X158</f>
        <v>0</v>
      </c>
      <c r="X158" s="953"/>
      <c r="Y158" s="953">
        <f>'【様式２】計画書（自動計算）（当初）'!Y158:Z158</f>
        <v>0</v>
      </c>
      <c r="Z158" s="953"/>
      <c r="AA158" s="953">
        <f>'【様式２】計画書（自動計算）（当初）'!AA158:AB158</f>
        <v>0</v>
      </c>
      <c r="AB158" s="953"/>
      <c r="AC158" s="953">
        <f>'【様式２】計画書（自動計算）（当初）'!AC158:AD158</f>
        <v>0</v>
      </c>
      <c r="AD158" s="953"/>
      <c r="AE158" s="935">
        <f t="shared" si="74"/>
        <v>0</v>
      </c>
      <c r="AF158" s="936"/>
    </row>
    <row r="159" spans="1:32" ht="37.5" customHeight="1">
      <c r="A159" s="965"/>
      <c r="B159" s="964"/>
      <c r="C159" s="903" t="str">
        <f>'【様式２】計画書（自動計算）（当初）'!C159:D160</f>
        <v/>
      </c>
      <c r="D159" s="989"/>
      <c r="E159" s="4"/>
      <c r="F159" s="9" t="s">
        <v>74</v>
      </c>
      <c r="G159" s="953">
        <v>0</v>
      </c>
      <c r="H159" s="953"/>
      <c r="I159" s="954">
        <v>0</v>
      </c>
      <c r="J159" s="955"/>
      <c r="K159" s="954">
        <v>0</v>
      </c>
      <c r="L159" s="955"/>
      <c r="M159" s="954">
        <v>0</v>
      </c>
      <c r="N159" s="955"/>
      <c r="O159" s="954">
        <v>0</v>
      </c>
      <c r="P159" s="955"/>
      <c r="Q159" s="954">
        <v>0</v>
      </c>
      <c r="R159" s="955"/>
      <c r="S159" s="954">
        <v>0</v>
      </c>
      <c r="T159" s="955"/>
      <c r="U159" s="954">
        <v>0</v>
      </c>
      <c r="V159" s="955"/>
      <c r="W159" s="954">
        <v>0</v>
      </c>
      <c r="X159" s="955"/>
      <c r="Y159" s="954">
        <v>0</v>
      </c>
      <c r="Z159" s="955"/>
      <c r="AA159" s="954">
        <v>0</v>
      </c>
      <c r="AB159" s="955"/>
      <c r="AC159" s="954">
        <v>0</v>
      </c>
      <c r="AD159" s="956"/>
      <c r="AE159" s="957">
        <f t="shared" si="74"/>
        <v>0</v>
      </c>
      <c r="AF159" s="958"/>
    </row>
    <row r="160" spans="1:32" ht="37.5" customHeight="1" thickBot="1">
      <c r="A160" s="965"/>
      <c r="B160" s="964"/>
      <c r="C160" s="906"/>
      <c r="D160" s="990"/>
      <c r="E160" s="4"/>
      <c r="F160" s="10" t="s">
        <v>75</v>
      </c>
      <c r="G160" s="932">
        <f>'【様式２】計画書（自動計算）（当初）'!G160:H160</f>
        <v>0</v>
      </c>
      <c r="H160" s="933"/>
      <c r="I160" s="932">
        <f>'【様式２】計画書（自動計算）（当初）'!I160:J160</f>
        <v>0</v>
      </c>
      <c r="J160" s="933"/>
      <c r="K160" s="932">
        <f>'【様式２】計画書（自動計算）（当初）'!K160:L160</f>
        <v>0</v>
      </c>
      <c r="L160" s="933"/>
      <c r="M160" s="932">
        <f>'【様式２】計画書（自動計算）（当初）'!M160:N160</f>
        <v>0</v>
      </c>
      <c r="N160" s="933"/>
      <c r="O160" s="932">
        <f>'【様式２】計画書（自動計算）（当初）'!O160:P160</f>
        <v>0</v>
      </c>
      <c r="P160" s="933"/>
      <c r="Q160" s="932">
        <f>'【様式２】計画書（自動計算）（当初）'!Q160:R160</f>
        <v>0</v>
      </c>
      <c r="R160" s="933"/>
      <c r="S160" s="932">
        <f>'【様式２】計画書（自動計算）（当初）'!S160:T160</f>
        <v>0</v>
      </c>
      <c r="T160" s="933"/>
      <c r="U160" s="932">
        <f>'【様式２】計画書（自動計算）（当初）'!U160:V160</f>
        <v>0</v>
      </c>
      <c r="V160" s="933"/>
      <c r="W160" s="932">
        <f>'【様式２】計画書（自動計算）（当初）'!W160:X160</f>
        <v>0</v>
      </c>
      <c r="X160" s="933"/>
      <c r="Y160" s="932">
        <f>'【様式２】計画書（自動計算）（当初）'!Y160:Z160</f>
        <v>0</v>
      </c>
      <c r="Z160" s="933"/>
      <c r="AA160" s="932">
        <f>'【様式２】計画書（自動計算）（当初）'!AA160:AB160</f>
        <v>0</v>
      </c>
      <c r="AB160" s="933"/>
      <c r="AC160" s="932">
        <f>'【様式２】計画書（自動計算）（当初）'!AC160:AD160</f>
        <v>0</v>
      </c>
      <c r="AD160" s="933"/>
      <c r="AE160" s="935">
        <f t="shared" si="74"/>
        <v>0</v>
      </c>
      <c r="AF160" s="936"/>
    </row>
    <row r="161" spans="1:32" ht="37.5" customHeight="1" thickTop="1" thickBot="1">
      <c r="A161" s="937" t="s">
        <v>34</v>
      </c>
      <c r="B161" s="938"/>
      <c r="C161" s="983" t="str">
        <f>'【様式２】計画書（自動計算）（当初）'!C161:D161</f>
        <v/>
      </c>
      <c r="D161" s="984"/>
      <c r="E161" s="4"/>
      <c r="F161" s="11" t="s">
        <v>76</v>
      </c>
      <c r="G161" s="939">
        <f>SUM(G156:H159)-G160</f>
        <v>0</v>
      </c>
      <c r="H161" s="940"/>
      <c r="I161" s="939">
        <f t="shared" ref="I161" si="75">SUM(I156:J159)-I160</f>
        <v>0</v>
      </c>
      <c r="J161" s="940"/>
      <c r="K161" s="939">
        <f t="shared" ref="K161" si="76">SUM(K156:L159)-K160</f>
        <v>0</v>
      </c>
      <c r="L161" s="941"/>
      <c r="M161" s="942">
        <f t="shared" ref="M161" si="77">SUM(M156:N159)-M160</f>
        <v>0</v>
      </c>
      <c r="N161" s="940"/>
      <c r="O161" s="939">
        <f t="shared" ref="O161" si="78">SUM(O156:P159)-O160</f>
        <v>0</v>
      </c>
      <c r="P161" s="940"/>
      <c r="Q161" s="939">
        <f t="shared" ref="Q161" si="79">SUM(Q156:R159)-Q160</f>
        <v>0</v>
      </c>
      <c r="R161" s="941"/>
      <c r="S161" s="942">
        <f t="shared" ref="S161" si="80">SUM(S156:T159)-S160</f>
        <v>0</v>
      </c>
      <c r="T161" s="940"/>
      <c r="U161" s="939">
        <f t="shared" ref="U161" si="81">SUM(U156:V159)-U160</f>
        <v>0</v>
      </c>
      <c r="V161" s="940"/>
      <c r="W161" s="939">
        <f t="shared" ref="W161" si="82">SUM(W156:X159)-W160</f>
        <v>0</v>
      </c>
      <c r="X161" s="941"/>
      <c r="Y161" s="942">
        <f t="shared" ref="Y161" si="83">SUM(Y156:Z159)-Y160</f>
        <v>0</v>
      </c>
      <c r="Z161" s="940"/>
      <c r="AA161" s="939">
        <f>SUM(AA156:AB159)-AA160</f>
        <v>0</v>
      </c>
      <c r="AB161" s="940"/>
      <c r="AC161" s="939">
        <f t="shared" ref="AC161" si="84">SUM(AC156:AD159)-AC160</f>
        <v>0</v>
      </c>
      <c r="AD161" s="943"/>
      <c r="AE161" s="944">
        <f>SUM(G161:AD161)</f>
        <v>0</v>
      </c>
      <c r="AF161" s="945"/>
    </row>
    <row r="162" spans="1:32" ht="50.25" customHeight="1" thickTop="1" thickBot="1">
      <c r="A162" s="916" t="s">
        <v>87</v>
      </c>
      <c r="B162" s="917"/>
      <c r="C162" s="983" t="str">
        <f>'【様式２】計画書（自動計算）（当初）'!C162:D162</f>
        <v/>
      </c>
      <c r="D162" s="984"/>
      <c r="E162" s="4"/>
      <c r="F162" s="12" t="s">
        <v>77</v>
      </c>
      <c r="G162" s="920">
        <f>IF(入力用!P213=1,IF(AND(入力用!P219&gt;0,入力用!P219&lt;=4),IF(G161&gt;=63000,63000,G161),IF(G161&gt;=82000,82000,G161)),IF(G161&gt;=63000,63000,G161))</f>
        <v>0</v>
      </c>
      <c r="H162" s="921"/>
      <c r="I162" s="920">
        <f>IF(入力用!P213=1,IF(AND(入力用!P219&gt;0,入力用!P219&lt;=5),IF(I161&gt;=63000,63000,I161),IF(I161&gt;=82000,82000,I161)),IF(I161&gt;=63000,63000,I161))</f>
        <v>0</v>
      </c>
      <c r="J162" s="921"/>
      <c r="K162" s="920">
        <f>IF(入力用!P213=1,IF(AND(入力用!P219&gt;0,入力用!P219&lt;=6),IF(K161&gt;=63000,63000,K161),IF(K161&gt;=82000,82000,K161)),IF(K161&gt;=63000,63000,K161))</f>
        <v>0</v>
      </c>
      <c r="L162" s="921"/>
      <c r="M162" s="920">
        <f>IF(入力用!P213=1,IF(AND(入力用!P219&gt;0,入力用!P219&lt;=7),IF(M161&gt;=63000,63000,M161),IF(M161&gt;=82000,82000,M161)),IF(M161&gt;=63000,63000,M161))</f>
        <v>0</v>
      </c>
      <c r="N162" s="921"/>
      <c r="O162" s="920">
        <f>IF(入力用!P213=1,IF(AND(入力用!P219&gt;0,入力用!P219&lt;=8),IF(O161&gt;=63000,63000,O161),IF(O161&gt;=82000,82000,O161)),IF(O161&gt;=63000,63000,O161))</f>
        <v>0</v>
      </c>
      <c r="P162" s="921"/>
      <c r="Q162" s="920">
        <f>IF(入力用!P213=1,IF(AND(入力用!P219&gt;0,入力用!P219&lt;=9),IF(Q161&gt;=63000,63000,Q161),IF(Q161&gt;=82000,82000,Q161)),IF(Q161&gt;=63000,63000,Q161))</f>
        <v>0</v>
      </c>
      <c r="R162" s="921"/>
      <c r="S162" s="920">
        <f>IF(入力用!P213=1,IF(AND(入力用!P219&gt;0,入力用!P219&lt;=10),IF(S161&gt;=63000,63000,S161),IF(S161&gt;=82000,82000,S161)),IF(S161&gt;=63000,63000,S161))</f>
        <v>0</v>
      </c>
      <c r="T162" s="921"/>
      <c r="U162" s="920">
        <f>IF(入力用!P213=1,IF(AND(入力用!P219&gt;0,入力用!P219&lt;=11),IF(U161&gt;=63000,63000,U161),IF(U161&gt;=82000,82000,U161)),IF(U161&gt;=63000,63000,U161))</f>
        <v>0</v>
      </c>
      <c r="V162" s="921"/>
      <c r="W162" s="920">
        <f>IF(入力用!P213=1,IF(AND(入力用!P219&gt;0,入力用!P219&lt;=12),IF(W161&gt;=63000,63000,W161),IF(W161&gt;=82000,82000,W161)),IF(W161&gt;=63000,63000,W161))</f>
        <v>0</v>
      </c>
      <c r="X162" s="921"/>
      <c r="Y162" s="920">
        <f>IF(入力用!P213=1,IF(AND(入力用!P219&gt;0,入力用!P219&lt;=13),IF(Y161&gt;=63000,63000,Y161),IF(Y161&gt;=82000,82000,Y161)),IF(Y161&gt;=63000,63000,Y161))</f>
        <v>0</v>
      </c>
      <c r="Z162" s="921"/>
      <c r="AA162" s="920">
        <f>IF(入力用!P213=1,IF(AND(入力用!P219&gt;0,入力用!P219&lt;=14),IF(AA161&gt;=63000,63000,AA161),IF(AA161&gt;=82000,82000,AA161)),IF(AA161&gt;=63000,63000,AA161))</f>
        <v>0</v>
      </c>
      <c r="AB162" s="921"/>
      <c r="AC162" s="920">
        <f>IF(入力用!P213=1,IF(AND(入力用!P219&gt;0,入力用!P219&lt;=15),IF(AC161&gt;=63000,63000,AC161),IF(AC161&gt;=82000,82000,AC161)),IF(AC161&gt;=63000,63000,AC161))</f>
        <v>0</v>
      </c>
      <c r="AD162" s="987"/>
      <c r="AE162" s="922"/>
      <c r="AF162" s="923"/>
    </row>
    <row r="163" spans="1:32" ht="50.25" customHeight="1" thickBot="1">
      <c r="A163" s="924" t="s">
        <v>88</v>
      </c>
      <c r="B163" s="925"/>
      <c r="C163" s="985" t="str">
        <f>'【様式２】計画書（自動計算）（当初）'!C163:D163</f>
        <v/>
      </c>
      <c r="D163" s="986"/>
      <c r="E163" s="4"/>
      <c r="F163" s="13" t="s">
        <v>262</v>
      </c>
      <c r="G163" s="926">
        <f>ROUNDDOWN(G162*3/4,0)</f>
        <v>0</v>
      </c>
      <c r="H163" s="926"/>
      <c r="I163" s="926">
        <f>ROUNDDOWN(I162*3/4,0)</f>
        <v>0</v>
      </c>
      <c r="J163" s="926"/>
      <c r="K163" s="926">
        <f>ROUNDDOWN(K162*3/4,0)</f>
        <v>0</v>
      </c>
      <c r="L163" s="927"/>
      <c r="M163" s="928">
        <f>ROUNDDOWN(M162*3/4,0)</f>
        <v>0</v>
      </c>
      <c r="N163" s="926"/>
      <c r="O163" s="926">
        <f>ROUNDDOWN(O162*3/4,0)</f>
        <v>0</v>
      </c>
      <c r="P163" s="926"/>
      <c r="Q163" s="926">
        <f>ROUNDDOWN(Q162*3/4,0)</f>
        <v>0</v>
      </c>
      <c r="R163" s="927"/>
      <c r="S163" s="928">
        <f>ROUNDDOWN(S162*3/4,0)</f>
        <v>0</v>
      </c>
      <c r="T163" s="926"/>
      <c r="U163" s="926">
        <f>ROUNDDOWN(U162*3/4,0)</f>
        <v>0</v>
      </c>
      <c r="V163" s="926"/>
      <c r="W163" s="926">
        <f>ROUNDDOWN(W162*3/4,0)</f>
        <v>0</v>
      </c>
      <c r="X163" s="927"/>
      <c r="Y163" s="928">
        <f>ROUNDDOWN(Y162*3/4,0)</f>
        <v>0</v>
      </c>
      <c r="Z163" s="926"/>
      <c r="AA163" s="926">
        <f>ROUNDDOWN(AA162*3/4,0)</f>
        <v>0</v>
      </c>
      <c r="AB163" s="926"/>
      <c r="AC163" s="926">
        <f>ROUNDDOWN(AC162*3/4,0)</f>
        <v>0</v>
      </c>
      <c r="AD163" s="929"/>
      <c r="AE163" s="930">
        <f>ROUNDDOWN(SUM(G163:AD163),-2)</f>
        <v>0</v>
      </c>
      <c r="AF163" s="931"/>
    </row>
    <row r="164" spans="1:32" ht="17.25" customHeight="1">
      <c r="A164" s="898" t="s">
        <v>85</v>
      </c>
      <c r="B164" s="900" t="str">
        <f>'【様式２】計画書（自動計算）（当初）'!B164:D168</f>
        <v/>
      </c>
      <c r="C164" s="901"/>
      <c r="D164" s="902"/>
      <c r="E164" s="4"/>
    </row>
    <row r="165" spans="1:32" ht="33.75" customHeight="1">
      <c r="A165" s="899"/>
      <c r="B165" s="903"/>
      <c r="C165" s="904"/>
      <c r="D165" s="905"/>
      <c r="E165" s="4"/>
      <c r="G165" s="909"/>
      <c r="H165" s="910"/>
      <c r="I165" s="911" t="s">
        <v>36</v>
      </c>
      <c r="J165" s="912"/>
      <c r="K165" s="913"/>
      <c r="L165" s="4"/>
      <c r="M165" s="914"/>
      <c r="N165" s="914"/>
      <c r="O165" s="915" t="s">
        <v>37</v>
      </c>
      <c r="P165" s="914"/>
      <c r="Q165" s="914"/>
      <c r="R165" s="4"/>
      <c r="S165" s="914"/>
      <c r="T165" s="914"/>
      <c r="U165" s="915" t="s">
        <v>38</v>
      </c>
      <c r="V165" s="914"/>
      <c r="W165" s="914"/>
      <c r="X165" s="4"/>
      <c r="Y165" s="914"/>
      <c r="Z165" s="914"/>
      <c r="AA165" s="915" t="s">
        <v>39</v>
      </c>
      <c r="AB165" s="914"/>
      <c r="AC165" s="914"/>
      <c r="AD165" s="4"/>
      <c r="AE165" s="3"/>
      <c r="AF165" s="3"/>
    </row>
    <row r="166" spans="1:32" ht="27" customHeight="1">
      <c r="A166" s="899"/>
      <c r="B166" s="903"/>
      <c r="C166" s="904"/>
      <c r="D166" s="905"/>
      <c r="E166" s="4"/>
      <c r="G166" s="897" t="s">
        <v>29</v>
      </c>
      <c r="H166" s="431"/>
      <c r="I166" s="883">
        <f t="shared" ref="I166:I171" si="85">SUM(G156:L156)</f>
        <v>0</v>
      </c>
      <c r="J166" s="884"/>
      <c r="K166" s="885"/>
      <c r="L166" s="3"/>
      <c r="M166" s="897" t="s">
        <v>29</v>
      </c>
      <c r="N166" s="431"/>
      <c r="O166" s="883">
        <f t="shared" ref="O166:O171" si="86">SUM(M156:R156)</f>
        <v>0</v>
      </c>
      <c r="P166" s="884"/>
      <c r="Q166" s="885"/>
      <c r="R166" s="3"/>
      <c r="S166" s="897" t="s">
        <v>29</v>
      </c>
      <c r="T166" s="431"/>
      <c r="U166" s="883">
        <f t="shared" ref="U166:U171" si="87">SUM(S156:X156)</f>
        <v>0</v>
      </c>
      <c r="V166" s="884"/>
      <c r="W166" s="885"/>
      <c r="Y166" s="897" t="s">
        <v>29</v>
      </c>
      <c r="Z166" s="431"/>
      <c r="AA166" s="883">
        <f t="shared" ref="AA166:AA171" si="88">SUM(Y156:AD156)</f>
        <v>0</v>
      </c>
      <c r="AB166" s="884"/>
      <c r="AC166" s="885"/>
    </row>
    <row r="167" spans="1:32" ht="27" customHeight="1">
      <c r="A167" s="899"/>
      <c r="B167" s="903"/>
      <c r="C167" s="904"/>
      <c r="D167" s="905"/>
      <c r="E167" s="4"/>
      <c r="G167" s="890" t="s">
        <v>31</v>
      </c>
      <c r="H167" s="891"/>
      <c r="I167" s="883">
        <f t="shared" si="85"/>
        <v>0</v>
      </c>
      <c r="J167" s="884"/>
      <c r="K167" s="885"/>
      <c r="L167" s="3"/>
      <c r="M167" s="890" t="s">
        <v>31</v>
      </c>
      <c r="N167" s="891"/>
      <c r="O167" s="883">
        <f t="shared" si="86"/>
        <v>0</v>
      </c>
      <c r="P167" s="884"/>
      <c r="Q167" s="885"/>
      <c r="R167" s="3"/>
      <c r="S167" s="890" t="s">
        <v>31</v>
      </c>
      <c r="T167" s="891"/>
      <c r="U167" s="883">
        <f t="shared" si="87"/>
        <v>0</v>
      </c>
      <c r="V167" s="884"/>
      <c r="W167" s="885"/>
      <c r="Y167" s="890" t="s">
        <v>31</v>
      </c>
      <c r="Z167" s="891"/>
      <c r="AA167" s="883">
        <f t="shared" si="88"/>
        <v>0</v>
      </c>
      <c r="AB167" s="884"/>
      <c r="AC167" s="885"/>
    </row>
    <row r="168" spans="1:32" ht="27" customHeight="1">
      <c r="A168" s="899"/>
      <c r="B168" s="906"/>
      <c r="C168" s="907"/>
      <c r="D168" s="908"/>
      <c r="E168" s="4"/>
      <c r="G168" s="890" t="s">
        <v>40</v>
      </c>
      <c r="H168" s="891"/>
      <c r="I168" s="883">
        <f t="shared" si="85"/>
        <v>0</v>
      </c>
      <c r="J168" s="884"/>
      <c r="K168" s="885"/>
      <c r="L168" s="3"/>
      <c r="M168" s="890" t="s">
        <v>40</v>
      </c>
      <c r="N168" s="891"/>
      <c r="O168" s="883">
        <f t="shared" si="86"/>
        <v>0</v>
      </c>
      <c r="P168" s="884"/>
      <c r="Q168" s="885"/>
      <c r="R168" s="3"/>
      <c r="S168" s="890" t="s">
        <v>40</v>
      </c>
      <c r="T168" s="891"/>
      <c r="U168" s="883">
        <f t="shared" si="87"/>
        <v>0</v>
      </c>
      <c r="V168" s="884"/>
      <c r="W168" s="885"/>
      <c r="Y168" s="890" t="s">
        <v>40</v>
      </c>
      <c r="Z168" s="891"/>
      <c r="AA168" s="883">
        <f t="shared" si="88"/>
        <v>0</v>
      </c>
      <c r="AB168" s="884"/>
      <c r="AC168" s="885"/>
    </row>
    <row r="169" spans="1:32" ht="27" customHeight="1">
      <c r="B169" s="892" t="str">
        <f>'【様式２】計画書（自動計算）（当初）'!B169:D169</f>
        <v>補助基準額上限：63000円</v>
      </c>
      <c r="C169" s="892"/>
      <c r="D169" s="892"/>
      <c r="E169" s="4"/>
      <c r="G169" s="890" t="s">
        <v>32</v>
      </c>
      <c r="H169" s="891"/>
      <c r="I169" s="893">
        <f t="shared" si="85"/>
        <v>0</v>
      </c>
      <c r="J169" s="894"/>
      <c r="K169" s="895"/>
      <c r="L169" s="3"/>
      <c r="M169" s="890" t="s">
        <v>32</v>
      </c>
      <c r="N169" s="891"/>
      <c r="O169" s="893">
        <f t="shared" si="86"/>
        <v>0</v>
      </c>
      <c r="P169" s="894"/>
      <c r="Q169" s="895"/>
      <c r="R169" s="3"/>
      <c r="S169" s="890" t="s">
        <v>32</v>
      </c>
      <c r="T169" s="891"/>
      <c r="U169" s="893">
        <f t="shared" si="87"/>
        <v>0</v>
      </c>
      <c r="V169" s="894"/>
      <c r="W169" s="895"/>
      <c r="Y169" s="890" t="s">
        <v>32</v>
      </c>
      <c r="Z169" s="891"/>
      <c r="AA169" s="893">
        <f t="shared" si="88"/>
        <v>0</v>
      </c>
      <c r="AB169" s="894"/>
      <c r="AC169" s="895"/>
    </row>
    <row r="170" spans="1:32" ht="27" customHeight="1">
      <c r="B170" s="896" t="str">
        <f>'【様式２】計画書（自動計算）（当初）'!B170:D170</f>
        <v/>
      </c>
      <c r="C170" s="896"/>
      <c r="D170" s="896"/>
      <c r="E170" s="4"/>
      <c r="G170" s="897" t="s">
        <v>33</v>
      </c>
      <c r="H170" s="431"/>
      <c r="I170" s="883">
        <f t="shared" si="85"/>
        <v>0</v>
      </c>
      <c r="J170" s="884"/>
      <c r="K170" s="885"/>
      <c r="L170" s="3"/>
      <c r="M170" s="897" t="s">
        <v>33</v>
      </c>
      <c r="N170" s="431"/>
      <c r="O170" s="883">
        <f t="shared" si="86"/>
        <v>0</v>
      </c>
      <c r="P170" s="884"/>
      <c r="Q170" s="885"/>
      <c r="R170" s="3"/>
      <c r="S170" s="897" t="s">
        <v>33</v>
      </c>
      <c r="T170" s="431"/>
      <c r="U170" s="883">
        <f t="shared" si="87"/>
        <v>0</v>
      </c>
      <c r="V170" s="884"/>
      <c r="W170" s="885"/>
      <c r="Y170" s="897" t="s">
        <v>33</v>
      </c>
      <c r="Z170" s="431"/>
      <c r="AA170" s="883">
        <f t="shared" si="88"/>
        <v>0</v>
      </c>
      <c r="AB170" s="884"/>
      <c r="AC170" s="885"/>
    </row>
    <row r="171" spans="1:32" ht="27" customHeight="1" thickBot="1">
      <c r="G171" s="878" t="s">
        <v>35</v>
      </c>
      <c r="H171" s="879"/>
      <c r="I171" s="880">
        <f t="shared" si="85"/>
        <v>0</v>
      </c>
      <c r="J171" s="881"/>
      <c r="K171" s="882"/>
      <c r="L171" s="3"/>
      <c r="M171" s="878" t="s">
        <v>35</v>
      </c>
      <c r="N171" s="879"/>
      <c r="O171" s="883">
        <f t="shared" si="86"/>
        <v>0</v>
      </c>
      <c r="P171" s="884"/>
      <c r="Q171" s="885"/>
      <c r="R171" s="3"/>
      <c r="S171" s="878" t="s">
        <v>35</v>
      </c>
      <c r="T171" s="879"/>
      <c r="U171" s="883">
        <f t="shared" si="87"/>
        <v>0</v>
      </c>
      <c r="V171" s="884"/>
      <c r="W171" s="885"/>
      <c r="Y171" s="878" t="s">
        <v>35</v>
      </c>
      <c r="Z171" s="879"/>
      <c r="AA171" s="883">
        <f t="shared" si="88"/>
        <v>0</v>
      </c>
      <c r="AB171" s="884"/>
      <c r="AC171" s="885"/>
    </row>
    <row r="172" spans="1:32" ht="45" customHeight="1" thickBot="1">
      <c r="G172" s="886" t="s">
        <v>78</v>
      </c>
      <c r="H172" s="887"/>
      <c r="I172" s="888">
        <f>ROUNDDOWN(SUM(G163:L163),-2)</f>
        <v>0</v>
      </c>
      <c r="J172" s="889"/>
      <c r="K172" s="889"/>
      <c r="M172" s="886" t="s">
        <v>78</v>
      </c>
      <c r="N172" s="887"/>
      <c r="O172" s="888">
        <f>ROUNDDOWN(SUM(M163:R163),-2)</f>
        <v>0</v>
      </c>
      <c r="P172" s="889"/>
      <c r="Q172" s="889"/>
      <c r="S172" s="886" t="s">
        <v>78</v>
      </c>
      <c r="T172" s="887"/>
      <c r="U172" s="888">
        <f>ROUNDDOWN(SUM(S163:X163),-2)</f>
        <v>0</v>
      </c>
      <c r="V172" s="889"/>
      <c r="W172" s="889"/>
      <c r="Y172" s="886" t="s">
        <v>78</v>
      </c>
      <c r="Z172" s="887"/>
      <c r="AA172" s="888">
        <f>AE163-I172-O172-U172</f>
        <v>0</v>
      </c>
      <c r="AB172" s="889"/>
      <c r="AC172" s="889"/>
      <c r="AF172" s="14" t="s">
        <v>95</v>
      </c>
    </row>
    <row r="173" spans="1:32" ht="17.25" customHeight="1"/>
    <row r="174" spans="1:32" ht="17.25" customHeight="1"/>
    <row r="175" spans="1:32" ht="17.25" customHeight="1">
      <c r="A175" s="981" t="str">
        <f>$A$1</f>
        <v>様式第２号</v>
      </c>
      <c r="B175" s="981"/>
    </row>
    <row r="176" spans="1:32" ht="17.25" customHeight="1">
      <c r="A176" s="981"/>
      <c r="B176" s="981"/>
      <c r="Z176" s="982" t="str">
        <f>$Z$2</f>
        <v>令和</v>
      </c>
      <c r="AA176" s="966" t="str">
        <f>IF($AA$2="","",$AA$2)</f>
        <v/>
      </c>
      <c r="AB176" s="966" t="s">
        <v>8</v>
      </c>
      <c r="AC176" s="966" t="str">
        <f>IF($AC$2="","",$AC$2)</f>
        <v/>
      </c>
      <c r="AD176" s="966" t="s">
        <v>9</v>
      </c>
      <c r="AE176" s="966" t="str">
        <f>IF($AE$2="","",$AE$2)</f>
        <v/>
      </c>
      <c r="AF176" s="966" t="s">
        <v>10</v>
      </c>
    </row>
    <row r="177" spans="1:32" ht="17.25" customHeight="1">
      <c r="A177" s="967" t="s">
        <v>11</v>
      </c>
      <c r="B177" s="967"/>
      <c r="C177" s="967"/>
      <c r="D177" s="967"/>
      <c r="E177" s="967"/>
      <c r="F177" s="967"/>
      <c r="G177" s="967"/>
      <c r="H177" s="967"/>
      <c r="I177" s="967"/>
      <c r="L177" s="968" t="s">
        <v>12</v>
      </c>
      <c r="M177" s="968"/>
      <c r="N177" s="969">
        <v>7</v>
      </c>
      <c r="O177" s="969"/>
      <c r="P177" s="970" t="s">
        <v>13</v>
      </c>
      <c r="Q177" s="970"/>
      <c r="R177" s="5"/>
      <c r="S177" s="5"/>
      <c r="Y177" s="5"/>
      <c r="Z177" s="982"/>
      <c r="AA177" s="966"/>
      <c r="AB177" s="966"/>
      <c r="AC177" s="966"/>
      <c r="AD177" s="966"/>
      <c r="AE177" s="966"/>
      <c r="AF177" s="966"/>
    </row>
    <row r="178" spans="1:32" ht="17.25" customHeight="1">
      <c r="A178" s="967"/>
      <c r="B178" s="967"/>
      <c r="C178" s="967"/>
      <c r="D178" s="967"/>
      <c r="E178" s="967"/>
      <c r="F178" s="967"/>
      <c r="G178" s="967"/>
      <c r="H178" s="967"/>
      <c r="I178" s="967"/>
      <c r="L178" s="968"/>
      <c r="M178" s="968"/>
      <c r="N178" s="969"/>
      <c r="O178" s="969"/>
      <c r="P178" s="970"/>
      <c r="Q178" s="970"/>
      <c r="R178" s="5"/>
      <c r="S178" s="5"/>
      <c r="Z178" s="15"/>
      <c r="AA178" s="15"/>
      <c r="AB178" s="15"/>
      <c r="AC178" s="15"/>
      <c r="AD178" s="15"/>
      <c r="AE178" s="15"/>
      <c r="AF178" s="15"/>
    </row>
    <row r="179" spans="1:32" ht="17.25" customHeight="1">
      <c r="A179" s="967"/>
      <c r="B179" s="967"/>
      <c r="C179" s="967"/>
      <c r="D179" s="967"/>
      <c r="E179" s="967"/>
      <c r="F179" s="967"/>
      <c r="G179" s="967"/>
      <c r="H179" s="967"/>
      <c r="I179" s="967"/>
      <c r="L179" s="968"/>
      <c r="M179" s="968"/>
      <c r="N179" s="969"/>
      <c r="O179" s="969"/>
      <c r="P179" s="970"/>
      <c r="Q179" s="970"/>
      <c r="R179" s="5"/>
      <c r="S179" s="5"/>
    </row>
    <row r="180" spans="1:32" ht="17.25" customHeight="1" thickBot="1">
      <c r="D180" s="3"/>
      <c r="E180" s="3"/>
      <c r="F180" s="3"/>
      <c r="G180" s="3"/>
      <c r="H180" s="3"/>
      <c r="I180" s="3"/>
      <c r="J180" s="3"/>
      <c r="K180" s="3"/>
    </row>
    <row r="181" spans="1:32" ht="42" customHeight="1" thickBot="1">
      <c r="A181" s="971" t="s">
        <v>81</v>
      </c>
      <c r="B181" s="972"/>
      <c r="C181" s="973" t="str">
        <f>IF($C$7="","",$C$7)</f>
        <v/>
      </c>
      <c r="D181" s="973"/>
      <c r="E181" s="973"/>
      <c r="F181" s="973"/>
      <c r="G181" s="973"/>
      <c r="H181" s="973"/>
      <c r="I181" s="974"/>
      <c r="J181" s="4"/>
      <c r="K181" s="4"/>
    </row>
    <row r="182" spans="1:32" ht="17.25" customHeight="1">
      <c r="C182" s="6"/>
      <c r="D182" s="6"/>
      <c r="E182" s="16"/>
      <c r="F182" s="6"/>
      <c r="G182" s="6"/>
      <c r="H182" s="6"/>
      <c r="I182" s="6"/>
      <c r="J182" s="6"/>
    </row>
    <row r="183" spans="1:32" ht="17.25" customHeight="1" thickBot="1">
      <c r="E183" s="4"/>
    </row>
    <row r="184" spans="1:32" ht="23.25" customHeight="1" thickBot="1">
      <c r="A184" s="975" t="s">
        <v>14</v>
      </c>
      <c r="B184" s="976"/>
      <c r="C184" s="976"/>
      <c r="D184" s="977"/>
      <c r="E184" s="4"/>
      <c r="F184" s="7" t="s">
        <v>15</v>
      </c>
      <c r="G184" s="971" t="s">
        <v>16</v>
      </c>
      <c r="H184" s="972"/>
      <c r="I184" s="978" t="s">
        <v>17</v>
      </c>
      <c r="J184" s="972"/>
      <c r="K184" s="978" t="s">
        <v>18</v>
      </c>
      <c r="L184" s="979"/>
      <c r="M184" s="971" t="s">
        <v>19</v>
      </c>
      <c r="N184" s="972"/>
      <c r="O184" s="978" t="s">
        <v>20</v>
      </c>
      <c r="P184" s="972"/>
      <c r="Q184" s="978" t="s">
        <v>21</v>
      </c>
      <c r="R184" s="979"/>
      <c r="S184" s="971" t="s">
        <v>22</v>
      </c>
      <c r="T184" s="972"/>
      <c r="U184" s="978" t="s">
        <v>23</v>
      </c>
      <c r="V184" s="972"/>
      <c r="W184" s="978" t="s">
        <v>24</v>
      </c>
      <c r="X184" s="979"/>
      <c r="Y184" s="971" t="s">
        <v>25</v>
      </c>
      <c r="Z184" s="972"/>
      <c r="AA184" s="978" t="s">
        <v>26</v>
      </c>
      <c r="AB184" s="972"/>
      <c r="AC184" s="978" t="s">
        <v>27</v>
      </c>
      <c r="AD184" s="979"/>
      <c r="AE184" s="995" t="s">
        <v>28</v>
      </c>
      <c r="AF184" s="979"/>
    </row>
    <row r="185" spans="1:32" ht="37.5" customHeight="1">
      <c r="A185" s="959" t="s">
        <v>86</v>
      </c>
      <c r="B185" s="960"/>
      <c r="C185" s="961" t="str">
        <f>'【様式２】計画書（自動計算）（当初）'!C185:D185</f>
        <v/>
      </c>
      <c r="D185" s="962"/>
      <c r="E185" s="4"/>
      <c r="F185" s="307" t="s">
        <v>71</v>
      </c>
      <c r="G185" s="946">
        <f>'【様式２】計画書（自動計算）（当初）'!G185:H185</f>
        <v>0</v>
      </c>
      <c r="H185" s="946"/>
      <c r="I185" s="946">
        <f>'【様式２】計画書（自動計算）（当初）'!I185:J185</f>
        <v>0</v>
      </c>
      <c r="J185" s="946"/>
      <c r="K185" s="946">
        <f>'【様式２】計画書（自動計算）（当初）'!K185:L185</f>
        <v>0</v>
      </c>
      <c r="L185" s="946"/>
      <c r="M185" s="946">
        <f>'【様式２】計画書（自動計算）（当初）'!M185:N185</f>
        <v>0</v>
      </c>
      <c r="N185" s="946"/>
      <c r="O185" s="946">
        <f>'【様式２】計画書（自動計算）（当初）'!O185:P185</f>
        <v>0</v>
      </c>
      <c r="P185" s="946"/>
      <c r="Q185" s="946">
        <f>'【様式２】計画書（自動計算）（当初）'!Q185:R185</f>
        <v>0</v>
      </c>
      <c r="R185" s="946"/>
      <c r="S185" s="946">
        <f>'【様式２】計画書（自動計算）（当初）'!S185:T185</f>
        <v>0</v>
      </c>
      <c r="T185" s="946"/>
      <c r="U185" s="946">
        <f>'【様式２】計画書（自動計算）（当初）'!U185:V185</f>
        <v>0</v>
      </c>
      <c r="V185" s="946"/>
      <c r="W185" s="946">
        <f>'【様式２】計画書（自動計算）（当初）'!W185:X185</f>
        <v>0</v>
      </c>
      <c r="X185" s="946"/>
      <c r="Y185" s="946">
        <f>'【様式２】計画書（自動計算）（当初）'!Y185:Z185</f>
        <v>0</v>
      </c>
      <c r="Z185" s="946"/>
      <c r="AA185" s="946">
        <f>'【様式２】計画書（自動計算）（当初）'!AA185:AB185</f>
        <v>0</v>
      </c>
      <c r="AB185" s="946"/>
      <c r="AC185" s="946">
        <f>'【様式２】計画書（自動計算）（当初）'!AC185:AD185</f>
        <v>0</v>
      </c>
      <c r="AD185" s="946"/>
      <c r="AE185" s="935">
        <f t="shared" ref="AE185:AE189" si="89">SUM(G185:AD185)</f>
        <v>0</v>
      </c>
      <c r="AF185" s="936"/>
    </row>
    <row r="186" spans="1:32" ht="37.5" customHeight="1">
      <c r="A186" s="963" t="s">
        <v>30</v>
      </c>
      <c r="B186" s="964"/>
      <c r="C186" s="949" t="str">
        <f>'【様式２】計画書（自動計算）（当初）'!C186:D187</f>
        <v/>
      </c>
      <c r="D186" s="950"/>
      <c r="E186" s="4"/>
      <c r="F186" s="8" t="s">
        <v>72</v>
      </c>
      <c r="G186" s="953">
        <f>'【様式２】計画書（自動計算）（当初）'!G186:H186</f>
        <v>0</v>
      </c>
      <c r="H186" s="953"/>
      <c r="I186" s="953">
        <f>'【様式２】計画書（自動計算）（当初）'!I186:J186</f>
        <v>0</v>
      </c>
      <c r="J186" s="953"/>
      <c r="K186" s="953">
        <f>'【様式２】計画書（自動計算）（当初）'!K186:L186</f>
        <v>0</v>
      </c>
      <c r="L186" s="953"/>
      <c r="M186" s="953">
        <f>'【様式２】計画書（自動計算）（当初）'!M186:N186</f>
        <v>0</v>
      </c>
      <c r="N186" s="953"/>
      <c r="O186" s="953">
        <f>'【様式２】計画書（自動計算）（当初）'!O186:P186</f>
        <v>0</v>
      </c>
      <c r="P186" s="953"/>
      <c r="Q186" s="953">
        <f>'【様式２】計画書（自動計算）（当初）'!Q186:R186</f>
        <v>0</v>
      </c>
      <c r="R186" s="953"/>
      <c r="S186" s="953">
        <f>'【様式２】計画書（自動計算）（当初）'!S186:T186</f>
        <v>0</v>
      </c>
      <c r="T186" s="953"/>
      <c r="U186" s="953">
        <f>'【様式２】計画書（自動計算）（当初）'!U186:V186</f>
        <v>0</v>
      </c>
      <c r="V186" s="953"/>
      <c r="W186" s="953">
        <f>'【様式２】計画書（自動計算）（当初）'!W186:X186</f>
        <v>0</v>
      </c>
      <c r="X186" s="953"/>
      <c r="Y186" s="953">
        <f>'【様式２】計画書（自動計算）（当初）'!Y186:Z186</f>
        <v>0</v>
      </c>
      <c r="Z186" s="953"/>
      <c r="AA186" s="953">
        <f>'【様式２】計画書（自動計算）（当初）'!AA186:AB186</f>
        <v>0</v>
      </c>
      <c r="AB186" s="953"/>
      <c r="AC186" s="953">
        <f>'【様式２】計画書（自動計算）（当初）'!AC186:AD186</f>
        <v>0</v>
      </c>
      <c r="AD186" s="953"/>
      <c r="AE186" s="935">
        <f t="shared" si="89"/>
        <v>0</v>
      </c>
      <c r="AF186" s="936"/>
    </row>
    <row r="187" spans="1:32" ht="37.5" customHeight="1">
      <c r="A187" s="965"/>
      <c r="B187" s="964"/>
      <c r="C187" s="951"/>
      <c r="D187" s="952"/>
      <c r="E187" s="4"/>
      <c r="F187" s="8" t="s">
        <v>73</v>
      </c>
      <c r="G187" s="953">
        <f>'【様式２】計画書（自動計算）（当初）'!G187:H187</f>
        <v>0</v>
      </c>
      <c r="H187" s="953"/>
      <c r="I187" s="953">
        <f>'【様式２】計画書（自動計算）（当初）'!I187:J187</f>
        <v>0</v>
      </c>
      <c r="J187" s="953"/>
      <c r="K187" s="953">
        <f>'【様式２】計画書（自動計算）（当初）'!K187:L187</f>
        <v>0</v>
      </c>
      <c r="L187" s="953"/>
      <c r="M187" s="953">
        <f>'【様式２】計画書（自動計算）（当初）'!M187:N187</f>
        <v>0</v>
      </c>
      <c r="N187" s="953"/>
      <c r="O187" s="953">
        <f>'【様式２】計画書（自動計算）（当初）'!O187:P187</f>
        <v>0</v>
      </c>
      <c r="P187" s="953"/>
      <c r="Q187" s="953">
        <f>'【様式２】計画書（自動計算）（当初）'!Q187:R187</f>
        <v>0</v>
      </c>
      <c r="R187" s="953"/>
      <c r="S187" s="953">
        <f>'【様式２】計画書（自動計算）（当初）'!S187:T187</f>
        <v>0</v>
      </c>
      <c r="T187" s="953"/>
      <c r="U187" s="953">
        <f>'【様式２】計画書（自動計算）（当初）'!U187:V187</f>
        <v>0</v>
      </c>
      <c r="V187" s="953"/>
      <c r="W187" s="953">
        <f>'【様式２】計画書（自動計算）（当初）'!W187:X187</f>
        <v>0</v>
      </c>
      <c r="X187" s="953"/>
      <c r="Y187" s="953">
        <f>'【様式２】計画書（自動計算）（当初）'!Y187:Z187</f>
        <v>0</v>
      </c>
      <c r="Z187" s="953"/>
      <c r="AA187" s="953">
        <f>'【様式２】計画書（自動計算）（当初）'!AA187:AB187</f>
        <v>0</v>
      </c>
      <c r="AB187" s="953"/>
      <c r="AC187" s="953">
        <f>'【様式２】計画書（自動計算）（当初）'!AC187:AD187</f>
        <v>0</v>
      </c>
      <c r="AD187" s="953"/>
      <c r="AE187" s="935">
        <f t="shared" si="89"/>
        <v>0</v>
      </c>
      <c r="AF187" s="936"/>
    </row>
    <row r="188" spans="1:32" ht="37.5" customHeight="1">
      <c r="A188" s="965"/>
      <c r="B188" s="964"/>
      <c r="C188" s="903" t="str">
        <f>'【様式２】計画書（自動計算）（当初）'!C188:D189</f>
        <v/>
      </c>
      <c r="D188" s="989"/>
      <c r="E188" s="4"/>
      <c r="F188" s="9" t="s">
        <v>74</v>
      </c>
      <c r="G188" s="953">
        <v>0</v>
      </c>
      <c r="H188" s="953"/>
      <c r="I188" s="954">
        <v>0</v>
      </c>
      <c r="J188" s="955"/>
      <c r="K188" s="954">
        <v>0</v>
      </c>
      <c r="L188" s="955"/>
      <c r="M188" s="954">
        <v>0</v>
      </c>
      <c r="N188" s="955"/>
      <c r="O188" s="954">
        <v>0</v>
      </c>
      <c r="P188" s="955"/>
      <c r="Q188" s="954">
        <v>0</v>
      </c>
      <c r="R188" s="955"/>
      <c r="S188" s="954">
        <v>0</v>
      </c>
      <c r="T188" s="955"/>
      <c r="U188" s="954">
        <v>0</v>
      </c>
      <c r="V188" s="955"/>
      <c r="W188" s="954">
        <v>0</v>
      </c>
      <c r="X188" s="955"/>
      <c r="Y188" s="954">
        <v>0</v>
      </c>
      <c r="Z188" s="955"/>
      <c r="AA188" s="954">
        <v>0</v>
      </c>
      <c r="AB188" s="955"/>
      <c r="AC188" s="954">
        <v>0</v>
      </c>
      <c r="AD188" s="956"/>
      <c r="AE188" s="957">
        <f t="shared" si="89"/>
        <v>0</v>
      </c>
      <c r="AF188" s="958"/>
    </row>
    <row r="189" spans="1:32" ht="37.5" customHeight="1" thickBot="1">
      <c r="A189" s="965"/>
      <c r="B189" s="964"/>
      <c r="C189" s="906"/>
      <c r="D189" s="990"/>
      <c r="E189" s="4"/>
      <c r="F189" s="10" t="s">
        <v>75</v>
      </c>
      <c r="G189" s="932">
        <f>'【様式２】計画書（自動計算）（当初）'!G189:H189</f>
        <v>0</v>
      </c>
      <c r="H189" s="933"/>
      <c r="I189" s="932">
        <f>'【様式２】計画書（自動計算）（当初）'!I189:J189</f>
        <v>0</v>
      </c>
      <c r="J189" s="933"/>
      <c r="K189" s="932">
        <f>'【様式２】計画書（自動計算）（当初）'!K189:L189</f>
        <v>0</v>
      </c>
      <c r="L189" s="933"/>
      <c r="M189" s="932">
        <f>'【様式２】計画書（自動計算）（当初）'!M189:N189</f>
        <v>0</v>
      </c>
      <c r="N189" s="933"/>
      <c r="O189" s="932">
        <f>'【様式２】計画書（自動計算）（当初）'!O189:P189</f>
        <v>0</v>
      </c>
      <c r="P189" s="933"/>
      <c r="Q189" s="932">
        <f>'【様式２】計画書（自動計算）（当初）'!Q189:R189</f>
        <v>0</v>
      </c>
      <c r="R189" s="933"/>
      <c r="S189" s="932">
        <f>'【様式２】計画書（自動計算）（当初）'!S189:T189</f>
        <v>0</v>
      </c>
      <c r="T189" s="933"/>
      <c r="U189" s="932">
        <f>'【様式２】計画書（自動計算）（当初）'!U189:V189</f>
        <v>0</v>
      </c>
      <c r="V189" s="933"/>
      <c r="W189" s="932">
        <f>'【様式２】計画書（自動計算）（当初）'!W189:X189</f>
        <v>0</v>
      </c>
      <c r="X189" s="933"/>
      <c r="Y189" s="932">
        <f>'【様式２】計画書（自動計算）（当初）'!Y189:Z189</f>
        <v>0</v>
      </c>
      <c r="Z189" s="933"/>
      <c r="AA189" s="932">
        <f>'【様式２】計画書（自動計算）（当初）'!AA189:AB189</f>
        <v>0</v>
      </c>
      <c r="AB189" s="933"/>
      <c r="AC189" s="932">
        <f>'【様式２】計画書（自動計算）（当初）'!AC189:AD189</f>
        <v>0</v>
      </c>
      <c r="AD189" s="933"/>
      <c r="AE189" s="935">
        <f t="shared" si="89"/>
        <v>0</v>
      </c>
      <c r="AF189" s="936"/>
    </row>
    <row r="190" spans="1:32" ht="37.5" customHeight="1" thickTop="1" thickBot="1">
      <c r="A190" s="937" t="s">
        <v>34</v>
      </c>
      <c r="B190" s="938"/>
      <c r="C190" s="983" t="str">
        <f>'【様式２】計画書（自動計算）（当初）'!C190:D190</f>
        <v/>
      </c>
      <c r="D190" s="984"/>
      <c r="E190" s="4"/>
      <c r="F190" s="11" t="s">
        <v>76</v>
      </c>
      <c r="G190" s="939">
        <f>SUM(G185:H188)-G189</f>
        <v>0</v>
      </c>
      <c r="H190" s="940"/>
      <c r="I190" s="939">
        <f t="shared" ref="I190" si="90">SUM(I185:J188)-I189</f>
        <v>0</v>
      </c>
      <c r="J190" s="940"/>
      <c r="K190" s="939">
        <f t="shared" ref="K190" si="91">SUM(K185:L188)-K189</f>
        <v>0</v>
      </c>
      <c r="L190" s="941"/>
      <c r="M190" s="942">
        <f t="shared" ref="M190" si="92">SUM(M185:N188)-M189</f>
        <v>0</v>
      </c>
      <c r="N190" s="940"/>
      <c r="O190" s="939">
        <f t="shared" ref="O190" si="93">SUM(O185:P188)-O189</f>
        <v>0</v>
      </c>
      <c r="P190" s="940"/>
      <c r="Q190" s="939">
        <f t="shared" ref="Q190" si="94">SUM(Q185:R188)-Q189</f>
        <v>0</v>
      </c>
      <c r="R190" s="941"/>
      <c r="S190" s="942">
        <f t="shared" ref="S190" si="95">SUM(S185:T188)-S189</f>
        <v>0</v>
      </c>
      <c r="T190" s="940"/>
      <c r="U190" s="939">
        <f t="shared" ref="U190" si="96">SUM(U185:V188)-U189</f>
        <v>0</v>
      </c>
      <c r="V190" s="940"/>
      <c r="W190" s="939">
        <f t="shared" ref="W190" si="97">SUM(W185:X188)-W189</f>
        <v>0</v>
      </c>
      <c r="X190" s="941"/>
      <c r="Y190" s="942">
        <f t="shared" ref="Y190" si="98">SUM(Y185:Z188)-Y189</f>
        <v>0</v>
      </c>
      <c r="Z190" s="940"/>
      <c r="AA190" s="939">
        <f>SUM(AA185:AB188)-AA189</f>
        <v>0</v>
      </c>
      <c r="AB190" s="940"/>
      <c r="AC190" s="939">
        <f t="shared" ref="AC190" si="99">SUM(AC185:AD188)-AC189</f>
        <v>0</v>
      </c>
      <c r="AD190" s="943"/>
      <c r="AE190" s="944">
        <f>SUM(G190:AD190)</f>
        <v>0</v>
      </c>
      <c r="AF190" s="945"/>
    </row>
    <row r="191" spans="1:32" ht="50.25" customHeight="1" thickTop="1" thickBot="1">
      <c r="A191" s="916" t="s">
        <v>87</v>
      </c>
      <c r="B191" s="917"/>
      <c r="C191" s="983" t="str">
        <f>'【様式２】計画書（自動計算）（当初）'!C191:D191</f>
        <v/>
      </c>
      <c r="D191" s="984"/>
      <c r="E191" s="4"/>
      <c r="F191" s="12" t="s">
        <v>77</v>
      </c>
      <c r="G191" s="920">
        <f>IF(入力用!P252=1,IF(AND(入力用!P258&gt;0,入力用!P258&lt;=4),IF(G190&gt;=63000,63000,G190),IF(G190&gt;=82000,82000,G190)),IF(G190&gt;=63000,63000,G190))</f>
        <v>0</v>
      </c>
      <c r="H191" s="921"/>
      <c r="I191" s="920">
        <f>IF(入力用!P252=1,IF(AND(入力用!P258&gt;0,入力用!P258&lt;=5),IF(I190&gt;=63000,63000,I190),IF(I190&gt;=82000,82000,I190)),IF(I190&gt;=63000,63000,I190))</f>
        <v>0</v>
      </c>
      <c r="J191" s="921"/>
      <c r="K191" s="920">
        <f>IF(入力用!P252=1,IF(AND(入力用!P258&gt;0,入力用!P258&lt;=6),IF(K190&gt;=63000,63000,K190),IF(K190&gt;=82000,82000,K190)),IF(K190&gt;=63000,63000,K190))</f>
        <v>0</v>
      </c>
      <c r="L191" s="921"/>
      <c r="M191" s="920">
        <f>IF(入力用!P252=1,IF(AND(入力用!P258&gt;0,入力用!P258&lt;=7),IF(M190&gt;=63000,63000,M190),IF(M190&gt;=82000,82000,M190)),IF(M190&gt;=63000,63000,M190))</f>
        <v>0</v>
      </c>
      <c r="N191" s="921"/>
      <c r="O191" s="920">
        <f>IF(入力用!P252=1,IF(AND(入力用!P258&gt;0,入力用!P258&lt;=8),IF(O190&gt;=63000,63000,O190),IF(O190&gt;=82000,82000,O190)),IF(O190&gt;=63000,63000,O190))</f>
        <v>0</v>
      </c>
      <c r="P191" s="921"/>
      <c r="Q191" s="920">
        <f>IF(入力用!P252=1,IF(AND(入力用!P258&gt;0,入力用!P258&lt;=9),IF(Q190&gt;=63000,63000,Q190),IF(Q190&gt;=82000,82000,Q190)),IF(Q190&gt;=63000,63000,Q190))</f>
        <v>0</v>
      </c>
      <c r="R191" s="921"/>
      <c r="S191" s="920">
        <f>IF(入力用!P252=1,IF(AND(入力用!P258&gt;0,入力用!P258&lt;=10),IF(S190&gt;=63000,63000,S190),IF(S190&gt;=82000,82000,S190)),IF(S190&gt;=63000,63000,S190))</f>
        <v>0</v>
      </c>
      <c r="T191" s="921"/>
      <c r="U191" s="920">
        <f>IF(入力用!P252=1,IF(AND(入力用!P258&gt;0,入力用!P258&lt;=11),IF(U190&gt;=63000,63000,U190),IF(U190&gt;=82000,82000,U190)),IF(U190&gt;=63000,63000,U190))</f>
        <v>0</v>
      </c>
      <c r="V191" s="921"/>
      <c r="W191" s="920">
        <f>IF(入力用!P252=1,IF(AND(入力用!P258&gt;0,入力用!P258&lt;=12),IF(W190&gt;=63000,63000,W190),IF(W190&gt;=82000,82000,W190)),IF(W190&gt;=63000,63000,W190))</f>
        <v>0</v>
      </c>
      <c r="X191" s="921"/>
      <c r="Y191" s="920">
        <f>IF(入力用!P252=1,IF(AND(入力用!P258&gt;0,入力用!P258&lt;=13),IF(Y190&gt;=63000,63000,Y190),IF(Y190&gt;=82000,82000,Y190)),IF(Y190&gt;=63000,63000,Y190))</f>
        <v>0</v>
      </c>
      <c r="Z191" s="921"/>
      <c r="AA191" s="920">
        <f>IF(入力用!P252=1,IF(AND(入力用!P258&gt;0,入力用!P258&lt;=14),IF(AA190&gt;=63000,63000,AA190),IF(AA190&gt;=82000,82000,AA190)),IF(AA190&gt;=63000,63000,AA190))</f>
        <v>0</v>
      </c>
      <c r="AB191" s="921"/>
      <c r="AC191" s="920">
        <f>IF(入力用!P252=1,IF(AND(入力用!P258&gt;0,入力用!P258&lt;=15),IF(AC190&gt;=63000,63000,AC190),IF(AC190&gt;=82000,82000,AC190)),IF(AC190&gt;=63000,63000,AC190))</f>
        <v>0</v>
      </c>
      <c r="AD191" s="987"/>
      <c r="AE191" s="922"/>
      <c r="AF191" s="923"/>
    </row>
    <row r="192" spans="1:32" ht="50.25" customHeight="1" thickBot="1">
      <c r="A192" s="924" t="s">
        <v>88</v>
      </c>
      <c r="B192" s="925"/>
      <c r="C192" s="985" t="str">
        <f>'【様式２】計画書（自動計算）（当初）'!C192:D192</f>
        <v/>
      </c>
      <c r="D192" s="986"/>
      <c r="E192" s="4"/>
      <c r="F192" s="13" t="s">
        <v>262</v>
      </c>
      <c r="G192" s="926">
        <f>ROUNDDOWN(G191*3/4,0)</f>
        <v>0</v>
      </c>
      <c r="H192" s="926"/>
      <c r="I192" s="926">
        <f>ROUNDDOWN(I191*3/4,0)</f>
        <v>0</v>
      </c>
      <c r="J192" s="926"/>
      <c r="K192" s="926">
        <f>ROUNDDOWN(K191*3/4,0)</f>
        <v>0</v>
      </c>
      <c r="L192" s="927"/>
      <c r="M192" s="928">
        <f>ROUNDDOWN(M191*3/4,0)</f>
        <v>0</v>
      </c>
      <c r="N192" s="926"/>
      <c r="O192" s="926">
        <f>ROUNDDOWN(O191*3/4,0)</f>
        <v>0</v>
      </c>
      <c r="P192" s="926"/>
      <c r="Q192" s="926">
        <f>ROUNDDOWN(Q191*3/4,0)</f>
        <v>0</v>
      </c>
      <c r="R192" s="927"/>
      <c r="S192" s="928">
        <f>ROUNDDOWN(S191*3/4,0)</f>
        <v>0</v>
      </c>
      <c r="T192" s="926"/>
      <c r="U192" s="926">
        <f>ROUNDDOWN(U191*3/4,0)</f>
        <v>0</v>
      </c>
      <c r="V192" s="926"/>
      <c r="W192" s="926">
        <f>ROUNDDOWN(W191*3/4,0)</f>
        <v>0</v>
      </c>
      <c r="X192" s="927"/>
      <c r="Y192" s="928">
        <f>ROUNDDOWN(Y191*3/4,0)</f>
        <v>0</v>
      </c>
      <c r="Z192" s="926"/>
      <c r="AA192" s="926">
        <f>ROUNDDOWN(AA191*3/4,0)</f>
        <v>0</v>
      </c>
      <c r="AB192" s="926"/>
      <c r="AC192" s="926">
        <f>ROUNDDOWN(AC191*3/4,0)</f>
        <v>0</v>
      </c>
      <c r="AD192" s="929"/>
      <c r="AE192" s="930">
        <f>ROUNDDOWN(SUM(G192:AD192),-2)</f>
        <v>0</v>
      </c>
      <c r="AF192" s="931"/>
    </row>
    <row r="193" spans="1:32" ht="17.25" customHeight="1">
      <c r="A193" s="898" t="s">
        <v>85</v>
      </c>
      <c r="B193" s="900" t="str">
        <f>'【様式２】計画書（自動計算）（当初）'!B193:D197</f>
        <v/>
      </c>
      <c r="C193" s="901"/>
      <c r="D193" s="902"/>
      <c r="E193" s="4"/>
    </row>
    <row r="194" spans="1:32" ht="34.5" customHeight="1">
      <c r="A194" s="899"/>
      <c r="B194" s="903"/>
      <c r="C194" s="904"/>
      <c r="D194" s="905"/>
      <c r="E194" s="4"/>
      <c r="G194" s="909"/>
      <c r="H194" s="910"/>
      <c r="I194" s="911" t="s">
        <v>36</v>
      </c>
      <c r="J194" s="912"/>
      <c r="K194" s="913"/>
      <c r="L194" s="4"/>
      <c r="M194" s="914"/>
      <c r="N194" s="914"/>
      <c r="O194" s="915" t="s">
        <v>37</v>
      </c>
      <c r="P194" s="914"/>
      <c r="Q194" s="914"/>
      <c r="R194" s="4"/>
      <c r="S194" s="914"/>
      <c r="T194" s="914"/>
      <c r="U194" s="915" t="s">
        <v>38</v>
      </c>
      <c r="V194" s="914"/>
      <c r="W194" s="914"/>
      <c r="X194" s="4"/>
      <c r="Y194" s="914"/>
      <c r="Z194" s="914"/>
      <c r="AA194" s="915" t="s">
        <v>39</v>
      </c>
      <c r="AB194" s="914"/>
      <c r="AC194" s="914"/>
      <c r="AD194" s="4"/>
      <c r="AE194" s="3"/>
      <c r="AF194" s="3"/>
    </row>
    <row r="195" spans="1:32" ht="27" customHeight="1">
      <c r="A195" s="899"/>
      <c r="B195" s="903"/>
      <c r="C195" s="904"/>
      <c r="D195" s="905"/>
      <c r="E195" s="4"/>
      <c r="G195" s="897" t="s">
        <v>29</v>
      </c>
      <c r="H195" s="431"/>
      <c r="I195" s="883">
        <f>SUM(G185:L185)</f>
        <v>0</v>
      </c>
      <c r="J195" s="884"/>
      <c r="K195" s="885"/>
      <c r="L195" s="3"/>
      <c r="M195" s="897" t="s">
        <v>29</v>
      </c>
      <c r="N195" s="431"/>
      <c r="O195" s="883">
        <f t="shared" ref="O195:O200" si="100">SUM(M185:R185)</f>
        <v>0</v>
      </c>
      <c r="P195" s="884"/>
      <c r="Q195" s="885"/>
      <c r="R195" s="3"/>
      <c r="S195" s="897" t="s">
        <v>29</v>
      </c>
      <c r="T195" s="431"/>
      <c r="U195" s="883">
        <f t="shared" ref="U195:U200" si="101">SUM(S185:X185)</f>
        <v>0</v>
      </c>
      <c r="V195" s="884"/>
      <c r="W195" s="885"/>
      <c r="Y195" s="897" t="s">
        <v>29</v>
      </c>
      <c r="Z195" s="431"/>
      <c r="AA195" s="883">
        <f t="shared" ref="AA195:AA200" si="102">SUM(Y185:AD185)</f>
        <v>0</v>
      </c>
      <c r="AB195" s="884"/>
      <c r="AC195" s="885"/>
    </row>
    <row r="196" spans="1:32" ht="27" customHeight="1">
      <c r="A196" s="899"/>
      <c r="B196" s="903"/>
      <c r="C196" s="904"/>
      <c r="D196" s="905"/>
      <c r="E196" s="4"/>
      <c r="G196" s="890" t="s">
        <v>31</v>
      </c>
      <c r="H196" s="891"/>
      <c r="I196" s="883">
        <f t="shared" ref="I196:I200" si="103">SUM(G186:L186)</f>
        <v>0</v>
      </c>
      <c r="J196" s="884"/>
      <c r="K196" s="885"/>
      <c r="L196" s="3"/>
      <c r="M196" s="890" t="s">
        <v>31</v>
      </c>
      <c r="N196" s="891"/>
      <c r="O196" s="883">
        <f t="shared" si="100"/>
        <v>0</v>
      </c>
      <c r="P196" s="884"/>
      <c r="Q196" s="885"/>
      <c r="R196" s="3"/>
      <c r="S196" s="890" t="s">
        <v>31</v>
      </c>
      <c r="T196" s="891"/>
      <c r="U196" s="883">
        <f t="shared" si="101"/>
        <v>0</v>
      </c>
      <c r="V196" s="884"/>
      <c r="W196" s="885"/>
      <c r="Y196" s="890" t="s">
        <v>31</v>
      </c>
      <c r="Z196" s="891"/>
      <c r="AA196" s="883">
        <f t="shared" si="102"/>
        <v>0</v>
      </c>
      <c r="AB196" s="884"/>
      <c r="AC196" s="885"/>
    </row>
    <row r="197" spans="1:32" ht="27" customHeight="1">
      <c r="A197" s="899"/>
      <c r="B197" s="906"/>
      <c r="C197" s="907"/>
      <c r="D197" s="908"/>
      <c r="E197" s="4"/>
      <c r="G197" s="890" t="s">
        <v>40</v>
      </c>
      <c r="H197" s="891"/>
      <c r="I197" s="883">
        <f t="shared" si="103"/>
        <v>0</v>
      </c>
      <c r="J197" s="884"/>
      <c r="K197" s="885"/>
      <c r="L197" s="3"/>
      <c r="M197" s="890" t="s">
        <v>40</v>
      </c>
      <c r="N197" s="891"/>
      <c r="O197" s="883">
        <f t="shared" si="100"/>
        <v>0</v>
      </c>
      <c r="P197" s="884"/>
      <c r="Q197" s="885"/>
      <c r="R197" s="3"/>
      <c r="S197" s="890" t="s">
        <v>40</v>
      </c>
      <c r="T197" s="891"/>
      <c r="U197" s="883">
        <f t="shared" si="101"/>
        <v>0</v>
      </c>
      <c r="V197" s="884"/>
      <c r="W197" s="885"/>
      <c r="Y197" s="890" t="s">
        <v>40</v>
      </c>
      <c r="Z197" s="891"/>
      <c r="AA197" s="883">
        <f t="shared" si="102"/>
        <v>0</v>
      </c>
      <c r="AB197" s="884"/>
      <c r="AC197" s="885"/>
    </row>
    <row r="198" spans="1:32" ht="27" customHeight="1">
      <c r="B198" s="892" t="str">
        <f>'【様式２】計画書（自動計算）（当初）'!B198:D198</f>
        <v>補助基準額上限：63000円</v>
      </c>
      <c r="C198" s="892"/>
      <c r="D198" s="892"/>
      <c r="E198" s="4"/>
      <c r="G198" s="890" t="s">
        <v>32</v>
      </c>
      <c r="H198" s="891"/>
      <c r="I198" s="893">
        <f t="shared" si="103"/>
        <v>0</v>
      </c>
      <c r="J198" s="894"/>
      <c r="K198" s="895"/>
      <c r="L198" s="3"/>
      <c r="M198" s="890" t="s">
        <v>32</v>
      </c>
      <c r="N198" s="891"/>
      <c r="O198" s="893">
        <f t="shared" si="100"/>
        <v>0</v>
      </c>
      <c r="P198" s="894"/>
      <c r="Q198" s="895"/>
      <c r="R198" s="3"/>
      <c r="S198" s="890" t="s">
        <v>32</v>
      </c>
      <c r="T198" s="891"/>
      <c r="U198" s="893">
        <f t="shared" si="101"/>
        <v>0</v>
      </c>
      <c r="V198" s="894"/>
      <c r="W198" s="895"/>
      <c r="Y198" s="890" t="s">
        <v>32</v>
      </c>
      <c r="Z198" s="891"/>
      <c r="AA198" s="893">
        <f t="shared" si="102"/>
        <v>0</v>
      </c>
      <c r="AB198" s="894"/>
      <c r="AC198" s="895"/>
    </row>
    <row r="199" spans="1:32" ht="27" customHeight="1">
      <c r="B199" s="896" t="str">
        <f>'【様式２】計画書（自動計算）（当初）'!B199:D199</f>
        <v/>
      </c>
      <c r="C199" s="896"/>
      <c r="D199" s="896"/>
      <c r="E199" s="4"/>
      <c r="G199" s="897" t="s">
        <v>33</v>
      </c>
      <c r="H199" s="431"/>
      <c r="I199" s="883">
        <f t="shared" si="103"/>
        <v>0</v>
      </c>
      <c r="J199" s="884"/>
      <c r="K199" s="885"/>
      <c r="L199" s="3"/>
      <c r="M199" s="897" t="s">
        <v>33</v>
      </c>
      <c r="N199" s="431"/>
      <c r="O199" s="883">
        <f t="shared" si="100"/>
        <v>0</v>
      </c>
      <c r="P199" s="884"/>
      <c r="Q199" s="885"/>
      <c r="R199" s="3"/>
      <c r="S199" s="897" t="s">
        <v>33</v>
      </c>
      <c r="T199" s="431"/>
      <c r="U199" s="883">
        <f t="shared" si="101"/>
        <v>0</v>
      </c>
      <c r="V199" s="884"/>
      <c r="W199" s="885"/>
      <c r="Y199" s="897" t="s">
        <v>33</v>
      </c>
      <c r="Z199" s="431"/>
      <c r="AA199" s="883">
        <f t="shared" si="102"/>
        <v>0</v>
      </c>
      <c r="AB199" s="884"/>
      <c r="AC199" s="885"/>
    </row>
    <row r="200" spans="1:32" ht="27" customHeight="1" thickBot="1">
      <c r="G200" s="878" t="s">
        <v>35</v>
      </c>
      <c r="H200" s="879"/>
      <c r="I200" s="880">
        <f t="shared" si="103"/>
        <v>0</v>
      </c>
      <c r="J200" s="881"/>
      <c r="K200" s="882"/>
      <c r="L200" s="3"/>
      <c r="M200" s="878" t="s">
        <v>35</v>
      </c>
      <c r="N200" s="879"/>
      <c r="O200" s="883">
        <f t="shared" si="100"/>
        <v>0</v>
      </c>
      <c r="P200" s="884"/>
      <c r="Q200" s="885"/>
      <c r="R200" s="3"/>
      <c r="S200" s="878" t="s">
        <v>35</v>
      </c>
      <c r="T200" s="879"/>
      <c r="U200" s="883">
        <f t="shared" si="101"/>
        <v>0</v>
      </c>
      <c r="V200" s="884"/>
      <c r="W200" s="885"/>
      <c r="Y200" s="878" t="s">
        <v>35</v>
      </c>
      <c r="Z200" s="879"/>
      <c r="AA200" s="883">
        <f t="shared" si="102"/>
        <v>0</v>
      </c>
      <c r="AB200" s="884"/>
      <c r="AC200" s="885"/>
    </row>
    <row r="201" spans="1:32" ht="45" customHeight="1" thickBot="1">
      <c r="G201" s="886" t="s">
        <v>78</v>
      </c>
      <c r="H201" s="887"/>
      <c r="I201" s="888">
        <f>ROUNDDOWN(SUM(G192:L192),-2)</f>
        <v>0</v>
      </c>
      <c r="J201" s="889"/>
      <c r="K201" s="889"/>
      <c r="M201" s="886" t="s">
        <v>78</v>
      </c>
      <c r="N201" s="887"/>
      <c r="O201" s="888">
        <f>ROUNDDOWN(SUM(M192:R192),-2)</f>
        <v>0</v>
      </c>
      <c r="P201" s="889"/>
      <c r="Q201" s="889"/>
      <c r="S201" s="886" t="s">
        <v>78</v>
      </c>
      <c r="T201" s="887"/>
      <c r="U201" s="888">
        <f>ROUNDDOWN(SUM(S192:X192),-2)</f>
        <v>0</v>
      </c>
      <c r="V201" s="889"/>
      <c r="W201" s="889"/>
      <c r="Y201" s="886" t="s">
        <v>78</v>
      </c>
      <c r="Z201" s="887"/>
      <c r="AA201" s="888">
        <f>AE192-I201-O201-U201</f>
        <v>0</v>
      </c>
      <c r="AB201" s="889"/>
      <c r="AC201" s="889"/>
      <c r="AF201" s="14" t="s">
        <v>94</v>
      </c>
    </row>
    <row r="202" spans="1:32" ht="17.25" customHeight="1"/>
    <row r="203" spans="1:32" ht="17.25" customHeight="1"/>
    <row r="204" spans="1:32" ht="17.25" customHeight="1">
      <c r="A204" s="981" t="str">
        <f>$A$1</f>
        <v>様式第２号</v>
      </c>
      <c r="B204" s="981"/>
    </row>
    <row r="205" spans="1:32" ht="17.25" customHeight="1">
      <c r="A205" s="981"/>
      <c r="B205" s="981"/>
      <c r="Z205" s="982" t="str">
        <f>$Z$2</f>
        <v>令和</v>
      </c>
      <c r="AA205" s="966" t="str">
        <f>IF($AA$2="","",$AA$2)</f>
        <v/>
      </c>
      <c r="AB205" s="966" t="s">
        <v>8</v>
      </c>
      <c r="AC205" s="966" t="str">
        <f>IF($AC$2="","",$AC$2)</f>
        <v/>
      </c>
      <c r="AD205" s="966" t="s">
        <v>9</v>
      </c>
      <c r="AE205" s="966" t="str">
        <f>IF($AE$2="","",$AE$2)</f>
        <v/>
      </c>
      <c r="AF205" s="966" t="s">
        <v>10</v>
      </c>
    </row>
    <row r="206" spans="1:32" ht="17.25" customHeight="1">
      <c r="A206" s="967" t="s">
        <v>11</v>
      </c>
      <c r="B206" s="967"/>
      <c r="C206" s="967"/>
      <c r="D206" s="967"/>
      <c r="E206" s="967"/>
      <c r="F206" s="967"/>
      <c r="G206" s="967"/>
      <c r="H206" s="967"/>
      <c r="I206" s="967"/>
      <c r="L206" s="968" t="s">
        <v>12</v>
      </c>
      <c r="M206" s="968"/>
      <c r="N206" s="969">
        <v>8</v>
      </c>
      <c r="O206" s="969"/>
      <c r="P206" s="970" t="s">
        <v>13</v>
      </c>
      <c r="Q206" s="970"/>
      <c r="R206" s="5"/>
      <c r="S206" s="5"/>
      <c r="Y206" s="5"/>
      <c r="Z206" s="982"/>
      <c r="AA206" s="966"/>
      <c r="AB206" s="966"/>
      <c r="AC206" s="966"/>
      <c r="AD206" s="966"/>
      <c r="AE206" s="966"/>
      <c r="AF206" s="966"/>
    </row>
    <row r="207" spans="1:32" ht="17.25" customHeight="1">
      <c r="A207" s="967"/>
      <c r="B207" s="967"/>
      <c r="C207" s="967"/>
      <c r="D207" s="967"/>
      <c r="E207" s="967"/>
      <c r="F207" s="967"/>
      <c r="G207" s="967"/>
      <c r="H207" s="967"/>
      <c r="I207" s="967"/>
      <c r="L207" s="968"/>
      <c r="M207" s="968"/>
      <c r="N207" s="969"/>
      <c r="O207" s="969"/>
      <c r="P207" s="970"/>
      <c r="Q207" s="970"/>
      <c r="R207" s="5"/>
      <c r="S207" s="5"/>
      <c r="Z207" s="15"/>
      <c r="AA207" s="15"/>
      <c r="AB207" s="15"/>
      <c r="AC207" s="15"/>
      <c r="AD207" s="15"/>
      <c r="AE207" s="15"/>
      <c r="AF207" s="15"/>
    </row>
    <row r="208" spans="1:32" ht="17.25" customHeight="1">
      <c r="A208" s="967"/>
      <c r="B208" s="967"/>
      <c r="C208" s="967"/>
      <c r="D208" s="967"/>
      <c r="E208" s="967"/>
      <c r="F208" s="967"/>
      <c r="G208" s="967"/>
      <c r="H208" s="967"/>
      <c r="I208" s="967"/>
      <c r="L208" s="968"/>
      <c r="M208" s="968"/>
      <c r="N208" s="969"/>
      <c r="O208" s="969"/>
      <c r="P208" s="970"/>
      <c r="Q208" s="970"/>
      <c r="R208" s="5"/>
      <c r="S208" s="5"/>
    </row>
    <row r="209" spans="1:32" ht="17.25" customHeight="1" thickBot="1">
      <c r="D209" s="3"/>
      <c r="E209" s="3"/>
      <c r="F209" s="3"/>
      <c r="G209" s="3"/>
      <c r="H209" s="3"/>
      <c r="I209" s="3"/>
      <c r="J209" s="3"/>
      <c r="K209" s="3"/>
    </row>
    <row r="210" spans="1:32" ht="42" customHeight="1" thickBot="1">
      <c r="A210" s="971" t="s">
        <v>81</v>
      </c>
      <c r="B210" s="972"/>
      <c r="C210" s="973" t="str">
        <f>IF($C$7="","",$C$7)</f>
        <v/>
      </c>
      <c r="D210" s="973"/>
      <c r="E210" s="973"/>
      <c r="F210" s="973"/>
      <c r="G210" s="973"/>
      <c r="H210" s="973"/>
      <c r="I210" s="974"/>
      <c r="J210" s="4"/>
      <c r="K210" s="4"/>
    </row>
    <row r="211" spans="1:32" ht="17.25" customHeight="1">
      <c r="C211" s="6"/>
      <c r="D211" s="6"/>
      <c r="E211" s="16"/>
      <c r="F211" s="6"/>
      <c r="G211" s="6"/>
      <c r="H211" s="6"/>
      <c r="I211" s="6"/>
      <c r="J211" s="6"/>
    </row>
    <row r="212" spans="1:32" ht="17.25" customHeight="1" thickBot="1">
      <c r="E212" s="4"/>
    </row>
    <row r="213" spans="1:32" ht="23.25" customHeight="1" thickBot="1">
      <c r="A213" s="975" t="s">
        <v>14</v>
      </c>
      <c r="B213" s="976"/>
      <c r="C213" s="976"/>
      <c r="D213" s="977"/>
      <c r="E213" s="4"/>
      <c r="F213" s="7" t="s">
        <v>15</v>
      </c>
      <c r="G213" s="971" t="s">
        <v>16</v>
      </c>
      <c r="H213" s="972"/>
      <c r="I213" s="978" t="s">
        <v>17</v>
      </c>
      <c r="J213" s="972"/>
      <c r="K213" s="978" t="s">
        <v>18</v>
      </c>
      <c r="L213" s="979"/>
      <c r="M213" s="971" t="s">
        <v>19</v>
      </c>
      <c r="N213" s="972"/>
      <c r="O213" s="978" t="s">
        <v>20</v>
      </c>
      <c r="P213" s="972"/>
      <c r="Q213" s="978" t="s">
        <v>21</v>
      </c>
      <c r="R213" s="979"/>
      <c r="S213" s="971" t="s">
        <v>22</v>
      </c>
      <c r="T213" s="972"/>
      <c r="U213" s="978" t="s">
        <v>23</v>
      </c>
      <c r="V213" s="972"/>
      <c r="W213" s="978" t="s">
        <v>24</v>
      </c>
      <c r="X213" s="979"/>
      <c r="Y213" s="971" t="s">
        <v>25</v>
      </c>
      <c r="Z213" s="972"/>
      <c r="AA213" s="978" t="s">
        <v>26</v>
      </c>
      <c r="AB213" s="972"/>
      <c r="AC213" s="978" t="s">
        <v>27</v>
      </c>
      <c r="AD213" s="979"/>
      <c r="AE213" s="995" t="s">
        <v>28</v>
      </c>
      <c r="AF213" s="979"/>
    </row>
    <row r="214" spans="1:32" ht="37.5" customHeight="1">
      <c r="A214" s="959" t="s">
        <v>86</v>
      </c>
      <c r="B214" s="960"/>
      <c r="C214" s="961" t="str">
        <f>'【様式２】計画書（自動計算）（当初）'!C214:D214</f>
        <v/>
      </c>
      <c r="D214" s="962"/>
      <c r="E214" s="4"/>
      <c r="F214" s="307" t="s">
        <v>71</v>
      </c>
      <c r="G214" s="946">
        <f>'【様式２】計画書（自動計算）（当初）'!G214:H214</f>
        <v>0</v>
      </c>
      <c r="H214" s="946"/>
      <c r="I214" s="946">
        <f>'【様式２】計画書（自動計算）（当初）'!I214:J214</f>
        <v>0</v>
      </c>
      <c r="J214" s="946"/>
      <c r="K214" s="946">
        <f>'【様式２】計画書（自動計算）（当初）'!K214:L214</f>
        <v>0</v>
      </c>
      <c r="L214" s="946"/>
      <c r="M214" s="946">
        <f>'【様式２】計画書（自動計算）（当初）'!M214:N214</f>
        <v>0</v>
      </c>
      <c r="N214" s="946"/>
      <c r="O214" s="946">
        <f>'【様式２】計画書（自動計算）（当初）'!O214:P214</f>
        <v>0</v>
      </c>
      <c r="P214" s="946"/>
      <c r="Q214" s="946">
        <f>'【様式２】計画書（自動計算）（当初）'!Q214:R214</f>
        <v>0</v>
      </c>
      <c r="R214" s="946"/>
      <c r="S214" s="946">
        <f>'【様式２】計画書（自動計算）（当初）'!S214:T214</f>
        <v>0</v>
      </c>
      <c r="T214" s="946"/>
      <c r="U214" s="946">
        <f>'【様式２】計画書（自動計算）（当初）'!U214:V214</f>
        <v>0</v>
      </c>
      <c r="V214" s="946"/>
      <c r="W214" s="946">
        <f>'【様式２】計画書（自動計算）（当初）'!W214:X214</f>
        <v>0</v>
      </c>
      <c r="X214" s="946"/>
      <c r="Y214" s="946">
        <f>'【様式２】計画書（自動計算）（当初）'!Y214:Z214</f>
        <v>0</v>
      </c>
      <c r="Z214" s="946"/>
      <c r="AA214" s="946">
        <f>'【様式２】計画書（自動計算）（当初）'!AA214:AB214</f>
        <v>0</v>
      </c>
      <c r="AB214" s="946"/>
      <c r="AC214" s="946">
        <f>'【様式２】計画書（自動計算）（当初）'!AC214:AD214</f>
        <v>0</v>
      </c>
      <c r="AD214" s="946"/>
      <c r="AE214" s="935">
        <f t="shared" ref="AE214:AE218" si="104">SUM(G214:AD214)</f>
        <v>0</v>
      </c>
      <c r="AF214" s="936"/>
    </row>
    <row r="215" spans="1:32" ht="37.5" customHeight="1">
      <c r="A215" s="963" t="s">
        <v>30</v>
      </c>
      <c r="B215" s="964"/>
      <c r="C215" s="949" t="str">
        <f>'【様式２】計画書（自動計算）（当初）'!C215:D216</f>
        <v/>
      </c>
      <c r="D215" s="950"/>
      <c r="E215" s="4"/>
      <c r="F215" s="8" t="s">
        <v>72</v>
      </c>
      <c r="G215" s="953">
        <f>'【様式２】計画書（自動計算）（当初）'!G215:H215</f>
        <v>0</v>
      </c>
      <c r="H215" s="953"/>
      <c r="I215" s="953">
        <f>'【様式２】計画書（自動計算）（当初）'!I215:J215</f>
        <v>0</v>
      </c>
      <c r="J215" s="953"/>
      <c r="K215" s="953">
        <f>'【様式２】計画書（自動計算）（当初）'!K215:L215</f>
        <v>0</v>
      </c>
      <c r="L215" s="953"/>
      <c r="M215" s="953">
        <f>'【様式２】計画書（自動計算）（当初）'!M215:N215</f>
        <v>0</v>
      </c>
      <c r="N215" s="953"/>
      <c r="O215" s="953">
        <f>'【様式２】計画書（自動計算）（当初）'!O215:P215</f>
        <v>0</v>
      </c>
      <c r="P215" s="953"/>
      <c r="Q215" s="953">
        <f>'【様式２】計画書（自動計算）（当初）'!Q215:R215</f>
        <v>0</v>
      </c>
      <c r="R215" s="953"/>
      <c r="S215" s="953">
        <f>'【様式２】計画書（自動計算）（当初）'!S215:T215</f>
        <v>0</v>
      </c>
      <c r="T215" s="953"/>
      <c r="U215" s="953">
        <f>'【様式２】計画書（自動計算）（当初）'!U215:V215</f>
        <v>0</v>
      </c>
      <c r="V215" s="953"/>
      <c r="W215" s="953">
        <f>'【様式２】計画書（自動計算）（当初）'!W215:X215</f>
        <v>0</v>
      </c>
      <c r="X215" s="953"/>
      <c r="Y215" s="953">
        <f>'【様式２】計画書（自動計算）（当初）'!Y215:Z215</f>
        <v>0</v>
      </c>
      <c r="Z215" s="953"/>
      <c r="AA215" s="953">
        <f>'【様式２】計画書（自動計算）（当初）'!AA215:AB215</f>
        <v>0</v>
      </c>
      <c r="AB215" s="953"/>
      <c r="AC215" s="953">
        <f>'【様式２】計画書（自動計算）（当初）'!AC215:AD215</f>
        <v>0</v>
      </c>
      <c r="AD215" s="953"/>
      <c r="AE215" s="935">
        <f t="shared" si="104"/>
        <v>0</v>
      </c>
      <c r="AF215" s="936"/>
    </row>
    <row r="216" spans="1:32" ht="37.5" customHeight="1">
      <c r="A216" s="965"/>
      <c r="B216" s="964"/>
      <c r="C216" s="951"/>
      <c r="D216" s="952"/>
      <c r="E216" s="4"/>
      <c r="F216" s="8" t="s">
        <v>73</v>
      </c>
      <c r="G216" s="953">
        <f>'【様式２】計画書（自動計算）（当初）'!G216:H216</f>
        <v>0</v>
      </c>
      <c r="H216" s="953"/>
      <c r="I216" s="953">
        <f>'【様式２】計画書（自動計算）（当初）'!I216:J216</f>
        <v>0</v>
      </c>
      <c r="J216" s="953"/>
      <c r="K216" s="953">
        <f>'【様式２】計画書（自動計算）（当初）'!K216:L216</f>
        <v>0</v>
      </c>
      <c r="L216" s="953"/>
      <c r="M216" s="953">
        <f>'【様式２】計画書（自動計算）（当初）'!M216:N216</f>
        <v>0</v>
      </c>
      <c r="N216" s="953"/>
      <c r="O216" s="953">
        <f>'【様式２】計画書（自動計算）（当初）'!O216:P216</f>
        <v>0</v>
      </c>
      <c r="P216" s="953"/>
      <c r="Q216" s="953">
        <f>'【様式２】計画書（自動計算）（当初）'!Q216:R216</f>
        <v>0</v>
      </c>
      <c r="R216" s="953"/>
      <c r="S216" s="953">
        <f>'【様式２】計画書（自動計算）（当初）'!S216:T216</f>
        <v>0</v>
      </c>
      <c r="T216" s="953"/>
      <c r="U216" s="953">
        <f>'【様式２】計画書（自動計算）（当初）'!U216:V216</f>
        <v>0</v>
      </c>
      <c r="V216" s="953"/>
      <c r="W216" s="953">
        <f>'【様式２】計画書（自動計算）（当初）'!W216:X216</f>
        <v>0</v>
      </c>
      <c r="X216" s="953"/>
      <c r="Y216" s="953">
        <f>'【様式２】計画書（自動計算）（当初）'!Y216:Z216</f>
        <v>0</v>
      </c>
      <c r="Z216" s="953"/>
      <c r="AA216" s="953">
        <f>'【様式２】計画書（自動計算）（当初）'!AA216:AB216</f>
        <v>0</v>
      </c>
      <c r="AB216" s="953"/>
      <c r="AC216" s="953">
        <f>'【様式２】計画書（自動計算）（当初）'!AC216:AD216</f>
        <v>0</v>
      </c>
      <c r="AD216" s="953"/>
      <c r="AE216" s="935">
        <f t="shared" si="104"/>
        <v>0</v>
      </c>
      <c r="AF216" s="936"/>
    </row>
    <row r="217" spans="1:32" ht="37.5" customHeight="1">
      <c r="A217" s="965"/>
      <c r="B217" s="964"/>
      <c r="C217" s="903" t="str">
        <f>'【様式２】計画書（自動計算）（当初）'!C217:D218</f>
        <v/>
      </c>
      <c r="D217" s="989"/>
      <c r="E217" s="4"/>
      <c r="F217" s="9" t="s">
        <v>74</v>
      </c>
      <c r="G217" s="953">
        <v>0</v>
      </c>
      <c r="H217" s="953"/>
      <c r="I217" s="954">
        <v>0</v>
      </c>
      <c r="J217" s="955"/>
      <c r="K217" s="954">
        <v>0</v>
      </c>
      <c r="L217" s="955"/>
      <c r="M217" s="954">
        <v>0</v>
      </c>
      <c r="N217" s="955"/>
      <c r="O217" s="954">
        <v>0</v>
      </c>
      <c r="P217" s="955"/>
      <c r="Q217" s="954">
        <v>0</v>
      </c>
      <c r="R217" s="955"/>
      <c r="S217" s="954">
        <v>0</v>
      </c>
      <c r="T217" s="955"/>
      <c r="U217" s="954">
        <v>0</v>
      </c>
      <c r="V217" s="955"/>
      <c r="W217" s="954">
        <v>0</v>
      </c>
      <c r="X217" s="955"/>
      <c r="Y217" s="954">
        <v>0</v>
      </c>
      <c r="Z217" s="955"/>
      <c r="AA217" s="954">
        <v>0</v>
      </c>
      <c r="AB217" s="955"/>
      <c r="AC217" s="954">
        <v>0</v>
      </c>
      <c r="AD217" s="956"/>
      <c r="AE217" s="957">
        <f t="shared" si="104"/>
        <v>0</v>
      </c>
      <c r="AF217" s="958"/>
    </row>
    <row r="218" spans="1:32" ht="37.5" customHeight="1" thickBot="1">
      <c r="A218" s="965"/>
      <c r="B218" s="964"/>
      <c r="C218" s="906"/>
      <c r="D218" s="990"/>
      <c r="E218" s="4"/>
      <c r="F218" s="10" t="s">
        <v>75</v>
      </c>
      <c r="G218" s="932">
        <f>'【様式２】計画書（自動計算）（当初）'!G218:H218</f>
        <v>0</v>
      </c>
      <c r="H218" s="933"/>
      <c r="I218" s="932">
        <f>'【様式２】計画書（自動計算）（当初）'!I218:J218</f>
        <v>0</v>
      </c>
      <c r="J218" s="933"/>
      <c r="K218" s="932">
        <f>'【様式２】計画書（自動計算）（当初）'!K218:L218</f>
        <v>0</v>
      </c>
      <c r="L218" s="933"/>
      <c r="M218" s="932">
        <f>'【様式２】計画書（自動計算）（当初）'!M218:N218</f>
        <v>0</v>
      </c>
      <c r="N218" s="933"/>
      <c r="O218" s="932">
        <f>'【様式２】計画書（自動計算）（当初）'!O218:P218</f>
        <v>0</v>
      </c>
      <c r="P218" s="933"/>
      <c r="Q218" s="932">
        <f>'【様式２】計画書（自動計算）（当初）'!Q218:R218</f>
        <v>0</v>
      </c>
      <c r="R218" s="933"/>
      <c r="S218" s="932">
        <f>'【様式２】計画書（自動計算）（当初）'!S218:T218</f>
        <v>0</v>
      </c>
      <c r="T218" s="933"/>
      <c r="U218" s="932">
        <f>'【様式２】計画書（自動計算）（当初）'!U218:V218</f>
        <v>0</v>
      </c>
      <c r="V218" s="933"/>
      <c r="W218" s="932">
        <f>'【様式２】計画書（自動計算）（当初）'!W218:X218</f>
        <v>0</v>
      </c>
      <c r="X218" s="933"/>
      <c r="Y218" s="932">
        <f>'【様式２】計画書（自動計算）（当初）'!Y218:Z218</f>
        <v>0</v>
      </c>
      <c r="Z218" s="933"/>
      <c r="AA218" s="932">
        <f>'【様式２】計画書（自動計算）（当初）'!AA218:AB218</f>
        <v>0</v>
      </c>
      <c r="AB218" s="933"/>
      <c r="AC218" s="932">
        <f>'【様式２】計画書（自動計算）（当初）'!AC218:AD218</f>
        <v>0</v>
      </c>
      <c r="AD218" s="933"/>
      <c r="AE218" s="935">
        <f t="shared" si="104"/>
        <v>0</v>
      </c>
      <c r="AF218" s="936"/>
    </row>
    <row r="219" spans="1:32" ht="37.5" customHeight="1" thickTop="1" thickBot="1">
      <c r="A219" s="937" t="s">
        <v>34</v>
      </c>
      <c r="B219" s="938"/>
      <c r="C219" s="983" t="str">
        <f>'【様式２】計画書（自動計算）（当初）'!C219:D219</f>
        <v/>
      </c>
      <c r="D219" s="984"/>
      <c r="E219" s="4"/>
      <c r="F219" s="11" t="s">
        <v>76</v>
      </c>
      <c r="G219" s="939">
        <f>SUM(G214:H217)-G218</f>
        <v>0</v>
      </c>
      <c r="H219" s="940"/>
      <c r="I219" s="939">
        <f t="shared" ref="I219" si="105">SUM(I214:J217)-I218</f>
        <v>0</v>
      </c>
      <c r="J219" s="940"/>
      <c r="K219" s="939">
        <f t="shared" ref="K219" si="106">SUM(K214:L217)-K218</f>
        <v>0</v>
      </c>
      <c r="L219" s="941"/>
      <c r="M219" s="942">
        <f t="shared" ref="M219" si="107">SUM(M214:N217)-M218</f>
        <v>0</v>
      </c>
      <c r="N219" s="940"/>
      <c r="O219" s="939">
        <f t="shared" ref="O219" si="108">SUM(O214:P217)-O218</f>
        <v>0</v>
      </c>
      <c r="P219" s="940"/>
      <c r="Q219" s="939">
        <f t="shared" ref="Q219" si="109">SUM(Q214:R217)-Q218</f>
        <v>0</v>
      </c>
      <c r="R219" s="941"/>
      <c r="S219" s="942">
        <f t="shared" ref="S219" si="110">SUM(S214:T217)-S218</f>
        <v>0</v>
      </c>
      <c r="T219" s="940"/>
      <c r="U219" s="939">
        <f t="shared" ref="U219" si="111">SUM(U214:V217)-U218</f>
        <v>0</v>
      </c>
      <c r="V219" s="940"/>
      <c r="W219" s="939">
        <f t="shared" ref="W219" si="112">SUM(W214:X217)-W218</f>
        <v>0</v>
      </c>
      <c r="X219" s="941"/>
      <c r="Y219" s="942">
        <f t="shared" ref="Y219" si="113">SUM(Y214:Z217)-Y218</f>
        <v>0</v>
      </c>
      <c r="Z219" s="940"/>
      <c r="AA219" s="939">
        <f>SUM(AA214:AB217)-AA218</f>
        <v>0</v>
      </c>
      <c r="AB219" s="940"/>
      <c r="AC219" s="939">
        <f t="shared" ref="AC219" si="114">SUM(AC214:AD217)-AC218</f>
        <v>0</v>
      </c>
      <c r="AD219" s="943"/>
      <c r="AE219" s="944">
        <f>SUM(G219:AD219)</f>
        <v>0</v>
      </c>
      <c r="AF219" s="945"/>
    </row>
    <row r="220" spans="1:32" ht="50.25" customHeight="1" thickTop="1" thickBot="1">
      <c r="A220" s="916" t="s">
        <v>87</v>
      </c>
      <c r="B220" s="917"/>
      <c r="C220" s="983" t="str">
        <f>'【様式２】計画書（自動計算）（当初）'!C220:D220</f>
        <v/>
      </c>
      <c r="D220" s="984"/>
      <c r="E220" s="4"/>
      <c r="F220" s="12" t="s">
        <v>77</v>
      </c>
      <c r="G220" s="920">
        <f>IF(入力用!P291=1,IF(AND(入力用!P297&gt;0,入力用!P297&lt;=4),IF(G219&gt;=63000,63000,G219),IF(G219&gt;=82000,82000,G219)),IF(G219&gt;=63000,63000,G219))</f>
        <v>0</v>
      </c>
      <c r="H220" s="921"/>
      <c r="I220" s="920">
        <f>IF(入力用!P291=1,IF(AND(入力用!P297&gt;0,入力用!P297&lt;=5),IF(I219&gt;=63000,63000,I219),IF(I219&gt;=82000,82000,I219)),IF(I219&gt;=63000,63000,I219))</f>
        <v>0</v>
      </c>
      <c r="J220" s="921"/>
      <c r="K220" s="920">
        <f>IF(入力用!P291=1,IF(AND(入力用!P297&gt;0,入力用!P297&lt;=6),IF(K219&gt;=63000,63000,K219),IF(K219&gt;=82000,82000,K219)),IF(K219&gt;=63000,63000,K219))</f>
        <v>0</v>
      </c>
      <c r="L220" s="921"/>
      <c r="M220" s="920">
        <f>IF(入力用!P291=1,IF(AND(入力用!P297&gt;0,入力用!P297&lt;=7),IF(M219&gt;=63000,63000,M219),IF(M219&gt;=82000,82000,M219)),IF(M219&gt;=63000,63000,M219))</f>
        <v>0</v>
      </c>
      <c r="N220" s="921"/>
      <c r="O220" s="920">
        <f>IF(入力用!P291=1,IF(AND(入力用!P297&gt;0,入力用!P297&lt;=8),IF(O219&gt;=63000,63000,O219),IF(O219&gt;=82000,82000,O219)),IF(O219&gt;=63000,63000,O219))</f>
        <v>0</v>
      </c>
      <c r="P220" s="921"/>
      <c r="Q220" s="920">
        <f>IF(入力用!P291=1,IF(AND(入力用!P297&gt;0,入力用!P297&lt;=9),IF(Q219&gt;=63000,63000,Q219),IF(Q219&gt;=82000,82000,Q219)),IF(Q219&gt;=63000,63000,Q219))</f>
        <v>0</v>
      </c>
      <c r="R220" s="921"/>
      <c r="S220" s="920">
        <f>IF(入力用!P291=1,IF(AND(入力用!P297&gt;0,入力用!P297&lt;=10),IF(S219&gt;=63000,63000,S219),IF(S219&gt;=82000,82000,S219)),IF(S219&gt;=63000,63000,S219))</f>
        <v>0</v>
      </c>
      <c r="T220" s="921"/>
      <c r="U220" s="920">
        <f>IF(入力用!P291=1,IF(AND(入力用!P297&gt;0,入力用!P297&lt;=11),IF(U219&gt;=63000,63000,U219),IF(U219&gt;=82000,82000,U219)),IF(U219&gt;=63000,63000,U219))</f>
        <v>0</v>
      </c>
      <c r="V220" s="921"/>
      <c r="W220" s="920">
        <f>IF(入力用!P291=1,IF(AND(入力用!P297&gt;0,入力用!P297&lt;=12),IF(W219&gt;=63000,63000,W219),IF(W219&gt;=82000,82000,W219)),IF(W219&gt;=63000,63000,W219))</f>
        <v>0</v>
      </c>
      <c r="X220" s="921"/>
      <c r="Y220" s="920">
        <f>IF(入力用!P291=1,IF(AND(入力用!P297&gt;0,入力用!P297&lt;=13),IF(Y219&gt;=63000,63000,Y219),IF(Y219&gt;=82000,82000,Y219)),IF(Y219&gt;=63000,63000,Y219))</f>
        <v>0</v>
      </c>
      <c r="Z220" s="921"/>
      <c r="AA220" s="920">
        <f>IF(入力用!P291=1,IF(AND(入力用!P297&gt;0,入力用!P297&lt;=14),IF(AA219&gt;=63000,63000,AA219),IF(AA219&gt;=82000,82000,AA219)),IF(AA219&gt;=63000,63000,AA219))</f>
        <v>0</v>
      </c>
      <c r="AB220" s="921"/>
      <c r="AC220" s="920">
        <f>IF(入力用!P291=1,IF(AND(入力用!P297&gt;0,入力用!P297&lt;=15),IF(AC219&gt;=63000,63000,AC219),IF(AC219&gt;=82000,82000,AC219)),IF(AC219&gt;=63000,63000,AC219))</f>
        <v>0</v>
      </c>
      <c r="AD220" s="987"/>
      <c r="AE220" s="922"/>
      <c r="AF220" s="923"/>
    </row>
    <row r="221" spans="1:32" ht="50.25" customHeight="1" thickBot="1">
      <c r="A221" s="924" t="s">
        <v>88</v>
      </c>
      <c r="B221" s="925"/>
      <c r="C221" s="985" t="str">
        <f>'【様式２】計画書（自動計算）（当初）'!C221:D221</f>
        <v/>
      </c>
      <c r="D221" s="986"/>
      <c r="E221" s="4"/>
      <c r="F221" s="13" t="s">
        <v>262</v>
      </c>
      <c r="G221" s="926">
        <f>ROUNDDOWN(G220*3/4,0)</f>
        <v>0</v>
      </c>
      <c r="H221" s="926"/>
      <c r="I221" s="926">
        <f>ROUNDDOWN(I220*3/4,0)</f>
        <v>0</v>
      </c>
      <c r="J221" s="926"/>
      <c r="K221" s="926">
        <f>ROUNDDOWN(K220*3/4,0)</f>
        <v>0</v>
      </c>
      <c r="L221" s="927"/>
      <c r="M221" s="928">
        <f>ROUNDDOWN(M220*3/4,0)</f>
        <v>0</v>
      </c>
      <c r="N221" s="926"/>
      <c r="O221" s="926">
        <f>ROUNDDOWN(O220*3/4,0)</f>
        <v>0</v>
      </c>
      <c r="P221" s="926"/>
      <c r="Q221" s="926">
        <f>ROUNDDOWN(Q220*3/4,0)</f>
        <v>0</v>
      </c>
      <c r="R221" s="927"/>
      <c r="S221" s="928">
        <f>ROUNDDOWN(S220*3/4,0)</f>
        <v>0</v>
      </c>
      <c r="T221" s="926"/>
      <c r="U221" s="926">
        <f>ROUNDDOWN(U220*3/4,0)</f>
        <v>0</v>
      </c>
      <c r="V221" s="926"/>
      <c r="W221" s="926">
        <f>ROUNDDOWN(W220*3/4,0)</f>
        <v>0</v>
      </c>
      <c r="X221" s="927"/>
      <c r="Y221" s="928">
        <f>ROUNDDOWN(Y220*3/4,0)</f>
        <v>0</v>
      </c>
      <c r="Z221" s="926"/>
      <c r="AA221" s="926">
        <f>ROUNDDOWN(AA220*3/4,0)</f>
        <v>0</v>
      </c>
      <c r="AB221" s="926"/>
      <c r="AC221" s="926">
        <f>ROUNDDOWN(AC220*3/4,0)</f>
        <v>0</v>
      </c>
      <c r="AD221" s="929"/>
      <c r="AE221" s="930">
        <f>ROUNDDOWN(SUM(G221:AD221),-2)</f>
        <v>0</v>
      </c>
      <c r="AF221" s="931"/>
    </row>
    <row r="222" spans="1:32" ht="17.25" customHeight="1">
      <c r="A222" s="898" t="s">
        <v>85</v>
      </c>
      <c r="B222" s="900" t="str">
        <f>'【様式２】計画書（自動計算）（当初）'!B222:D226</f>
        <v/>
      </c>
      <c r="C222" s="901"/>
      <c r="D222" s="902"/>
      <c r="E222" s="4"/>
    </row>
    <row r="223" spans="1:32" ht="34.5" customHeight="1">
      <c r="A223" s="899"/>
      <c r="B223" s="903"/>
      <c r="C223" s="904"/>
      <c r="D223" s="905"/>
      <c r="E223" s="4"/>
      <c r="G223" s="909"/>
      <c r="H223" s="910"/>
      <c r="I223" s="911" t="s">
        <v>36</v>
      </c>
      <c r="J223" s="912"/>
      <c r="K223" s="913"/>
      <c r="L223" s="4"/>
      <c r="M223" s="914"/>
      <c r="N223" s="914"/>
      <c r="O223" s="915" t="s">
        <v>37</v>
      </c>
      <c r="P223" s="914"/>
      <c r="Q223" s="914"/>
      <c r="R223" s="4"/>
      <c r="S223" s="914"/>
      <c r="T223" s="914"/>
      <c r="U223" s="915" t="s">
        <v>38</v>
      </c>
      <c r="V223" s="914"/>
      <c r="W223" s="914"/>
      <c r="X223" s="4"/>
      <c r="Y223" s="914"/>
      <c r="Z223" s="914"/>
      <c r="AA223" s="915" t="s">
        <v>39</v>
      </c>
      <c r="AB223" s="914"/>
      <c r="AC223" s="914"/>
      <c r="AD223" s="4"/>
      <c r="AE223" s="3"/>
      <c r="AF223" s="3"/>
    </row>
    <row r="224" spans="1:32" ht="27" customHeight="1">
      <c r="A224" s="899"/>
      <c r="B224" s="903"/>
      <c r="C224" s="904"/>
      <c r="D224" s="905"/>
      <c r="E224" s="4"/>
      <c r="G224" s="897" t="s">
        <v>29</v>
      </c>
      <c r="H224" s="431"/>
      <c r="I224" s="883">
        <f t="shared" ref="I224:I229" si="115">SUM(G214:L214)</f>
        <v>0</v>
      </c>
      <c r="J224" s="884"/>
      <c r="K224" s="885"/>
      <c r="L224" s="3"/>
      <c r="M224" s="897" t="s">
        <v>29</v>
      </c>
      <c r="N224" s="431"/>
      <c r="O224" s="883">
        <f t="shared" ref="O224:O229" si="116">SUM(M214:R214)</f>
        <v>0</v>
      </c>
      <c r="P224" s="884"/>
      <c r="Q224" s="885"/>
      <c r="R224" s="3"/>
      <c r="S224" s="897" t="s">
        <v>29</v>
      </c>
      <c r="T224" s="431"/>
      <c r="U224" s="883">
        <f t="shared" ref="U224:U229" si="117">SUM(S214:X214)</f>
        <v>0</v>
      </c>
      <c r="V224" s="884"/>
      <c r="W224" s="885"/>
      <c r="Y224" s="897" t="s">
        <v>29</v>
      </c>
      <c r="Z224" s="431"/>
      <c r="AA224" s="883">
        <f t="shared" ref="AA224:AA229" si="118">SUM(Y214:AD214)</f>
        <v>0</v>
      </c>
      <c r="AB224" s="884"/>
      <c r="AC224" s="885"/>
    </row>
    <row r="225" spans="1:32" ht="27" customHeight="1">
      <c r="A225" s="899"/>
      <c r="B225" s="903"/>
      <c r="C225" s="904"/>
      <c r="D225" s="905"/>
      <c r="E225" s="4"/>
      <c r="G225" s="890" t="s">
        <v>31</v>
      </c>
      <c r="H225" s="891"/>
      <c r="I225" s="883">
        <f t="shared" si="115"/>
        <v>0</v>
      </c>
      <c r="J225" s="884"/>
      <c r="K225" s="885"/>
      <c r="L225" s="3"/>
      <c r="M225" s="890" t="s">
        <v>31</v>
      </c>
      <c r="N225" s="891"/>
      <c r="O225" s="883">
        <f t="shared" si="116"/>
        <v>0</v>
      </c>
      <c r="P225" s="884"/>
      <c r="Q225" s="885"/>
      <c r="R225" s="3"/>
      <c r="S225" s="890" t="s">
        <v>31</v>
      </c>
      <c r="T225" s="891"/>
      <c r="U225" s="883">
        <f t="shared" si="117"/>
        <v>0</v>
      </c>
      <c r="V225" s="884"/>
      <c r="W225" s="885"/>
      <c r="Y225" s="890" t="s">
        <v>31</v>
      </c>
      <c r="Z225" s="891"/>
      <c r="AA225" s="883">
        <f t="shared" si="118"/>
        <v>0</v>
      </c>
      <c r="AB225" s="884"/>
      <c r="AC225" s="885"/>
    </row>
    <row r="226" spans="1:32" ht="27" customHeight="1">
      <c r="A226" s="899"/>
      <c r="B226" s="906"/>
      <c r="C226" s="907"/>
      <c r="D226" s="908"/>
      <c r="E226" s="4"/>
      <c r="G226" s="890" t="s">
        <v>40</v>
      </c>
      <c r="H226" s="891"/>
      <c r="I226" s="883">
        <f t="shared" si="115"/>
        <v>0</v>
      </c>
      <c r="J226" s="884"/>
      <c r="K226" s="885"/>
      <c r="L226" s="3"/>
      <c r="M226" s="890" t="s">
        <v>40</v>
      </c>
      <c r="N226" s="891"/>
      <c r="O226" s="883">
        <f t="shared" si="116"/>
        <v>0</v>
      </c>
      <c r="P226" s="884"/>
      <c r="Q226" s="885"/>
      <c r="R226" s="3"/>
      <c r="S226" s="890" t="s">
        <v>40</v>
      </c>
      <c r="T226" s="891"/>
      <c r="U226" s="883">
        <f t="shared" si="117"/>
        <v>0</v>
      </c>
      <c r="V226" s="884"/>
      <c r="W226" s="885"/>
      <c r="Y226" s="890" t="s">
        <v>40</v>
      </c>
      <c r="Z226" s="891"/>
      <c r="AA226" s="883">
        <f t="shared" si="118"/>
        <v>0</v>
      </c>
      <c r="AB226" s="884"/>
      <c r="AC226" s="885"/>
    </row>
    <row r="227" spans="1:32" ht="27" customHeight="1">
      <c r="B227" s="892" t="str">
        <f>'【様式２】計画書（自動計算）（当初）'!B227:D227</f>
        <v>補助基準額上限：63000円</v>
      </c>
      <c r="C227" s="892"/>
      <c r="D227" s="892"/>
      <c r="E227" s="4"/>
      <c r="G227" s="890" t="s">
        <v>32</v>
      </c>
      <c r="H227" s="891"/>
      <c r="I227" s="893">
        <f t="shared" si="115"/>
        <v>0</v>
      </c>
      <c r="J227" s="894"/>
      <c r="K227" s="895"/>
      <c r="L227" s="3"/>
      <c r="M227" s="890" t="s">
        <v>32</v>
      </c>
      <c r="N227" s="891"/>
      <c r="O227" s="893">
        <f t="shared" si="116"/>
        <v>0</v>
      </c>
      <c r="P227" s="894"/>
      <c r="Q227" s="895"/>
      <c r="R227" s="3"/>
      <c r="S227" s="890" t="s">
        <v>32</v>
      </c>
      <c r="T227" s="891"/>
      <c r="U227" s="893">
        <f t="shared" si="117"/>
        <v>0</v>
      </c>
      <c r="V227" s="894"/>
      <c r="W227" s="895"/>
      <c r="Y227" s="890" t="s">
        <v>32</v>
      </c>
      <c r="Z227" s="891"/>
      <c r="AA227" s="893">
        <f t="shared" si="118"/>
        <v>0</v>
      </c>
      <c r="AB227" s="894"/>
      <c r="AC227" s="895"/>
    </row>
    <row r="228" spans="1:32" ht="27" customHeight="1">
      <c r="B228" s="896" t="str">
        <f>'【様式２】計画書（自動計算）（当初）'!B228:D228</f>
        <v/>
      </c>
      <c r="C228" s="896"/>
      <c r="D228" s="896"/>
      <c r="E228" s="4"/>
      <c r="G228" s="897" t="s">
        <v>33</v>
      </c>
      <c r="H228" s="431"/>
      <c r="I228" s="883">
        <f t="shared" si="115"/>
        <v>0</v>
      </c>
      <c r="J228" s="884"/>
      <c r="K228" s="885"/>
      <c r="L228" s="3"/>
      <c r="M228" s="897" t="s">
        <v>33</v>
      </c>
      <c r="N228" s="431"/>
      <c r="O228" s="883">
        <f t="shared" si="116"/>
        <v>0</v>
      </c>
      <c r="P228" s="884"/>
      <c r="Q228" s="885"/>
      <c r="R228" s="3"/>
      <c r="S228" s="897" t="s">
        <v>33</v>
      </c>
      <c r="T228" s="431"/>
      <c r="U228" s="883">
        <f t="shared" si="117"/>
        <v>0</v>
      </c>
      <c r="V228" s="884"/>
      <c r="W228" s="885"/>
      <c r="Y228" s="897" t="s">
        <v>33</v>
      </c>
      <c r="Z228" s="431"/>
      <c r="AA228" s="883">
        <f t="shared" si="118"/>
        <v>0</v>
      </c>
      <c r="AB228" s="884"/>
      <c r="AC228" s="885"/>
    </row>
    <row r="229" spans="1:32" ht="27" customHeight="1" thickBot="1">
      <c r="G229" s="878" t="s">
        <v>35</v>
      </c>
      <c r="H229" s="879"/>
      <c r="I229" s="880">
        <f t="shared" si="115"/>
        <v>0</v>
      </c>
      <c r="J229" s="881"/>
      <c r="K229" s="882"/>
      <c r="L229" s="3"/>
      <c r="M229" s="878" t="s">
        <v>35</v>
      </c>
      <c r="N229" s="879"/>
      <c r="O229" s="883">
        <f t="shared" si="116"/>
        <v>0</v>
      </c>
      <c r="P229" s="884"/>
      <c r="Q229" s="885"/>
      <c r="R229" s="3"/>
      <c r="S229" s="878" t="s">
        <v>35</v>
      </c>
      <c r="T229" s="879"/>
      <c r="U229" s="883">
        <f t="shared" si="117"/>
        <v>0</v>
      </c>
      <c r="V229" s="884"/>
      <c r="W229" s="885"/>
      <c r="Y229" s="878" t="s">
        <v>35</v>
      </c>
      <c r="Z229" s="879"/>
      <c r="AA229" s="883">
        <f t="shared" si="118"/>
        <v>0</v>
      </c>
      <c r="AB229" s="884"/>
      <c r="AC229" s="885"/>
    </row>
    <row r="230" spans="1:32" ht="45" customHeight="1" thickBot="1">
      <c r="G230" s="886" t="s">
        <v>78</v>
      </c>
      <c r="H230" s="887"/>
      <c r="I230" s="888">
        <f>ROUNDDOWN(SUM(G221:L221),-2)</f>
        <v>0</v>
      </c>
      <c r="J230" s="889"/>
      <c r="K230" s="889"/>
      <c r="M230" s="886" t="s">
        <v>78</v>
      </c>
      <c r="N230" s="887"/>
      <c r="O230" s="888">
        <f>ROUNDDOWN(SUM(M221:R221),-2)</f>
        <v>0</v>
      </c>
      <c r="P230" s="889"/>
      <c r="Q230" s="889"/>
      <c r="S230" s="886" t="s">
        <v>78</v>
      </c>
      <c r="T230" s="887"/>
      <c r="U230" s="888">
        <f>ROUNDDOWN(SUM(S221:X221),-2)</f>
        <v>0</v>
      </c>
      <c r="V230" s="889"/>
      <c r="W230" s="889"/>
      <c r="Y230" s="886" t="s">
        <v>78</v>
      </c>
      <c r="Z230" s="887"/>
      <c r="AA230" s="888">
        <f>AE221-I230-O230-U230</f>
        <v>0</v>
      </c>
      <c r="AB230" s="889"/>
      <c r="AC230" s="889"/>
      <c r="AF230" s="14" t="s">
        <v>93</v>
      </c>
    </row>
    <row r="231" spans="1:32" ht="17.25" customHeight="1"/>
    <row r="232" spans="1:32" ht="17.25" customHeight="1"/>
    <row r="233" spans="1:32" ht="17.25" customHeight="1">
      <c r="A233" s="981" t="str">
        <f>$A$1</f>
        <v>様式第２号</v>
      </c>
      <c r="B233" s="981"/>
    </row>
    <row r="234" spans="1:32" ht="17.25" customHeight="1">
      <c r="A234" s="981"/>
      <c r="B234" s="981"/>
      <c r="Z234" s="982" t="str">
        <f>$Z$2</f>
        <v>令和</v>
      </c>
      <c r="AA234" s="966" t="str">
        <f>IF($AA$2="","",$AA$2)</f>
        <v/>
      </c>
      <c r="AB234" s="966" t="s">
        <v>8</v>
      </c>
      <c r="AC234" s="966" t="str">
        <f>IF($AC$2="","",$AC$2)</f>
        <v/>
      </c>
      <c r="AD234" s="966" t="s">
        <v>9</v>
      </c>
      <c r="AE234" s="966" t="str">
        <f>IF($AE$2="","",$AE$2)</f>
        <v/>
      </c>
      <c r="AF234" s="966" t="s">
        <v>10</v>
      </c>
    </row>
    <row r="235" spans="1:32" ht="17.25" customHeight="1">
      <c r="A235" s="967" t="s">
        <v>11</v>
      </c>
      <c r="B235" s="967"/>
      <c r="C235" s="967"/>
      <c r="D235" s="967"/>
      <c r="E235" s="967"/>
      <c r="F235" s="967"/>
      <c r="G235" s="967"/>
      <c r="H235" s="967"/>
      <c r="I235" s="967"/>
      <c r="L235" s="968" t="s">
        <v>12</v>
      </c>
      <c r="M235" s="968"/>
      <c r="N235" s="969">
        <v>9</v>
      </c>
      <c r="O235" s="969"/>
      <c r="P235" s="970" t="s">
        <v>13</v>
      </c>
      <c r="Q235" s="970"/>
      <c r="R235" s="5"/>
      <c r="S235" s="5"/>
      <c r="Y235" s="5"/>
      <c r="Z235" s="982"/>
      <c r="AA235" s="966"/>
      <c r="AB235" s="966"/>
      <c r="AC235" s="966"/>
      <c r="AD235" s="966"/>
      <c r="AE235" s="966"/>
      <c r="AF235" s="966"/>
    </row>
    <row r="236" spans="1:32" ht="17.25" customHeight="1">
      <c r="A236" s="967"/>
      <c r="B236" s="967"/>
      <c r="C236" s="967"/>
      <c r="D236" s="967"/>
      <c r="E236" s="967"/>
      <c r="F236" s="967"/>
      <c r="G236" s="967"/>
      <c r="H236" s="967"/>
      <c r="I236" s="967"/>
      <c r="L236" s="968"/>
      <c r="M236" s="968"/>
      <c r="N236" s="969"/>
      <c r="O236" s="969"/>
      <c r="P236" s="970"/>
      <c r="Q236" s="970"/>
      <c r="R236" s="5"/>
      <c r="S236" s="5"/>
      <c r="Z236" s="15"/>
      <c r="AA236" s="15"/>
      <c r="AB236" s="15"/>
      <c r="AC236" s="15"/>
      <c r="AD236" s="15"/>
      <c r="AE236" s="15"/>
      <c r="AF236" s="15"/>
    </row>
    <row r="237" spans="1:32" ht="17.25" customHeight="1">
      <c r="A237" s="967"/>
      <c r="B237" s="967"/>
      <c r="C237" s="967"/>
      <c r="D237" s="967"/>
      <c r="E237" s="967"/>
      <c r="F237" s="967"/>
      <c r="G237" s="967"/>
      <c r="H237" s="967"/>
      <c r="I237" s="967"/>
      <c r="L237" s="968"/>
      <c r="M237" s="968"/>
      <c r="N237" s="969"/>
      <c r="O237" s="969"/>
      <c r="P237" s="970"/>
      <c r="Q237" s="970"/>
      <c r="R237" s="5"/>
      <c r="S237" s="5"/>
    </row>
    <row r="238" spans="1:32" ht="17.25" customHeight="1" thickBot="1">
      <c r="D238" s="3"/>
      <c r="E238" s="3"/>
      <c r="F238" s="3"/>
      <c r="G238" s="3"/>
      <c r="H238" s="3"/>
      <c r="I238" s="3"/>
      <c r="J238" s="3"/>
      <c r="K238" s="3"/>
    </row>
    <row r="239" spans="1:32" ht="42" customHeight="1" thickBot="1">
      <c r="A239" s="971" t="s">
        <v>81</v>
      </c>
      <c r="B239" s="972"/>
      <c r="C239" s="973" t="str">
        <f>IF($C$7="","",$C$7)</f>
        <v/>
      </c>
      <c r="D239" s="973"/>
      <c r="E239" s="973"/>
      <c r="F239" s="973"/>
      <c r="G239" s="973"/>
      <c r="H239" s="973"/>
      <c r="I239" s="974"/>
      <c r="J239" s="4"/>
      <c r="K239" s="4"/>
    </row>
    <row r="240" spans="1:32" ht="17.25" customHeight="1">
      <c r="C240" s="6"/>
      <c r="D240" s="6"/>
      <c r="E240" s="16"/>
      <c r="F240" s="6"/>
      <c r="G240" s="6"/>
      <c r="H240" s="6"/>
      <c r="I240" s="6"/>
      <c r="J240" s="6"/>
    </row>
    <row r="241" spans="1:32" ht="17.25" customHeight="1" thickBot="1">
      <c r="E241" s="4"/>
    </row>
    <row r="242" spans="1:32" ht="23.25" customHeight="1" thickBot="1">
      <c r="A242" s="975" t="s">
        <v>14</v>
      </c>
      <c r="B242" s="976"/>
      <c r="C242" s="976"/>
      <c r="D242" s="977"/>
      <c r="E242" s="4"/>
      <c r="F242" s="7" t="s">
        <v>15</v>
      </c>
      <c r="G242" s="971" t="s">
        <v>16</v>
      </c>
      <c r="H242" s="972"/>
      <c r="I242" s="978" t="s">
        <v>17</v>
      </c>
      <c r="J242" s="972"/>
      <c r="K242" s="978" t="s">
        <v>18</v>
      </c>
      <c r="L242" s="979"/>
      <c r="M242" s="971" t="s">
        <v>19</v>
      </c>
      <c r="N242" s="972"/>
      <c r="O242" s="978" t="s">
        <v>20</v>
      </c>
      <c r="P242" s="972"/>
      <c r="Q242" s="978" t="s">
        <v>21</v>
      </c>
      <c r="R242" s="979"/>
      <c r="S242" s="971" t="s">
        <v>22</v>
      </c>
      <c r="T242" s="972"/>
      <c r="U242" s="978" t="s">
        <v>23</v>
      </c>
      <c r="V242" s="972"/>
      <c r="W242" s="978" t="s">
        <v>24</v>
      </c>
      <c r="X242" s="979"/>
      <c r="Y242" s="971" t="s">
        <v>25</v>
      </c>
      <c r="Z242" s="972"/>
      <c r="AA242" s="978" t="s">
        <v>26</v>
      </c>
      <c r="AB242" s="972"/>
      <c r="AC242" s="978" t="s">
        <v>27</v>
      </c>
      <c r="AD242" s="979"/>
      <c r="AE242" s="995" t="s">
        <v>28</v>
      </c>
      <c r="AF242" s="979"/>
    </row>
    <row r="243" spans="1:32" ht="37.5" customHeight="1">
      <c r="A243" s="959" t="s">
        <v>86</v>
      </c>
      <c r="B243" s="960"/>
      <c r="C243" s="961" t="str">
        <f>'【様式２】計画書（自動計算）（当初）'!C243:D243</f>
        <v/>
      </c>
      <c r="D243" s="962"/>
      <c r="E243" s="4"/>
      <c r="F243" s="307" t="s">
        <v>71</v>
      </c>
      <c r="G243" s="946">
        <f>'【様式２】計画書（自動計算）（当初）'!G243:H243</f>
        <v>0</v>
      </c>
      <c r="H243" s="946"/>
      <c r="I243" s="946">
        <f>'【様式２】計画書（自動計算）（当初）'!I243:J243</f>
        <v>0</v>
      </c>
      <c r="J243" s="946"/>
      <c r="K243" s="946">
        <f>'【様式２】計画書（自動計算）（当初）'!K243:L243</f>
        <v>0</v>
      </c>
      <c r="L243" s="946"/>
      <c r="M243" s="946">
        <f>'【様式２】計画書（自動計算）（当初）'!M243:N243</f>
        <v>0</v>
      </c>
      <c r="N243" s="946"/>
      <c r="O243" s="946">
        <f>'【様式２】計画書（自動計算）（当初）'!O243:P243</f>
        <v>0</v>
      </c>
      <c r="P243" s="946"/>
      <c r="Q243" s="946">
        <f>'【様式２】計画書（自動計算）（当初）'!Q243:R243</f>
        <v>0</v>
      </c>
      <c r="R243" s="946"/>
      <c r="S243" s="946">
        <f>'【様式２】計画書（自動計算）（当初）'!S243:T243</f>
        <v>0</v>
      </c>
      <c r="T243" s="946"/>
      <c r="U243" s="946">
        <f>'【様式２】計画書（自動計算）（当初）'!U243:V243</f>
        <v>0</v>
      </c>
      <c r="V243" s="946"/>
      <c r="W243" s="946">
        <f>'【様式２】計画書（自動計算）（当初）'!W243:X243</f>
        <v>0</v>
      </c>
      <c r="X243" s="946"/>
      <c r="Y243" s="946">
        <f>'【様式２】計画書（自動計算）（当初）'!Y243:Z243</f>
        <v>0</v>
      </c>
      <c r="Z243" s="946"/>
      <c r="AA243" s="946">
        <f>'【様式２】計画書（自動計算）（当初）'!AA243:AB243</f>
        <v>0</v>
      </c>
      <c r="AB243" s="946"/>
      <c r="AC243" s="946">
        <f>'【様式２】計画書（自動計算）（当初）'!AC243:AD243</f>
        <v>0</v>
      </c>
      <c r="AD243" s="946"/>
      <c r="AE243" s="935">
        <f t="shared" ref="AE243:AE247" si="119">SUM(G243:AD243)</f>
        <v>0</v>
      </c>
      <c r="AF243" s="936"/>
    </row>
    <row r="244" spans="1:32" ht="37.5" customHeight="1">
      <c r="A244" s="963" t="s">
        <v>30</v>
      </c>
      <c r="B244" s="964"/>
      <c r="C244" s="949" t="str">
        <f>'【様式２】計画書（自動計算）（当初）'!C244:D245</f>
        <v/>
      </c>
      <c r="D244" s="950"/>
      <c r="E244" s="4"/>
      <c r="F244" s="8" t="s">
        <v>72</v>
      </c>
      <c r="G244" s="953">
        <f>'【様式２】計画書（自動計算）（当初）'!G244:H244</f>
        <v>0</v>
      </c>
      <c r="H244" s="953"/>
      <c r="I244" s="953">
        <f>'【様式２】計画書（自動計算）（当初）'!I244:J244</f>
        <v>0</v>
      </c>
      <c r="J244" s="953"/>
      <c r="K244" s="953">
        <f>'【様式２】計画書（自動計算）（当初）'!K244:L244</f>
        <v>0</v>
      </c>
      <c r="L244" s="953"/>
      <c r="M244" s="953">
        <f>'【様式２】計画書（自動計算）（当初）'!M244:N244</f>
        <v>0</v>
      </c>
      <c r="N244" s="953"/>
      <c r="O244" s="953">
        <f>'【様式２】計画書（自動計算）（当初）'!O244:P244</f>
        <v>0</v>
      </c>
      <c r="P244" s="953"/>
      <c r="Q244" s="953">
        <f>'【様式２】計画書（自動計算）（当初）'!Q244:R244</f>
        <v>0</v>
      </c>
      <c r="R244" s="953"/>
      <c r="S244" s="953">
        <f>'【様式２】計画書（自動計算）（当初）'!S244:T244</f>
        <v>0</v>
      </c>
      <c r="T244" s="953"/>
      <c r="U244" s="953">
        <f>'【様式２】計画書（自動計算）（当初）'!U244:V244</f>
        <v>0</v>
      </c>
      <c r="V244" s="953"/>
      <c r="W244" s="953">
        <f>'【様式２】計画書（自動計算）（当初）'!W244:X244</f>
        <v>0</v>
      </c>
      <c r="X244" s="953"/>
      <c r="Y244" s="953">
        <f>'【様式２】計画書（自動計算）（当初）'!Y244:Z244</f>
        <v>0</v>
      </c>
      <c r="Z244" s="953"/>
      <c r="AA244" s="953">
        <f>'【様式２】計画書（自動計算）（当初）'!AA244:AB244</f>
        <v>0</v>
      </c>
      <c r="AB244" s="953"/>
      <c r="AC244" s="953">
        <f>'【様式２】計画書（自動計算）（当初）'!AC244:AD244</f>
        <v>0</v>
      </c>
      <c r="AD244" s="953"/>
      <c r="AE244" s="935">
        <f t="shared" si="119"/>
        <v>0</v>
      </c>
      <c r="AF244" s="936"/>
    </row>
    <row r="245" spans="1:32" ht="37.5" customHeight="1">
      <c r="A245" s="965"/>
      <c r="B245" s="964"/>
      <c r="C245" s="951"/>
      <c r="D245" s="952"/>
      <c r="E245" s="4"/>
      <c r="F245" s="8" t="s">
        <v>73</v>
      </c>
      <c r="G245" s="953">
        <f>'【様式２】計画書（自動計算）（当初）'!G245:H245</f>
        <v>0</v>
      </c>
      <c r="H245" s="953"/>
      <c r="I245" s="953">
        <f>'【様式２】計画書（自動計算）（当初）'!I245:J245</f>
        <v>0</v>
      </c>
      <c r="J245" s="953"/>
      <c r="K245" s="953">
        <f>'【様式２】計画書（自動計算）（当初）'!K245:L245</f>
        <v>0</v>
      </c>
      <c r="L245" s="953"/>
      <c r="M245" s="953">
        <f>'【様式２】計画書（自動計算）（当初）'!M245:N245</f>
        <v>0</v>
      </c>
      <c r="N245" s="953"/>
      <c r="O245" s="953">
        <f>'【様式２】計画書（自動計算）（当初）'!O245:P245</f>
        <v>0</v>
      </c>
      <c r="P245" s="953"/>
      <c r="Q245" s="953">
        <f>'【様式２】計画書（自動計算）（当初）'!Q245:R245</f>
        <v>0</v>
      </c>
      <c r="R245" s="953"/>
      <c r="S245" s="953">
        <f>'【様式２】計画書（自動計算）（当初）'!S245:T245</f>
        <v>0</v>
      </c>
      <c r="T245" s="953"/>
      <c r="U245" s="953">
        <f>'【様式２】計画書（自動計算）（当初）'!U245:V245</f>
        <v>0</v>
      </c>
      <c r="V245" s="953"/>
      <c r="W245" s="953">
        <f>'【様式２】計画書（自動計算）（当初）'!W245:X245</f>
        <v>0</v>
      </c>
      <c r="X245" s="953"/>
      <c r="Y245" s="953">
        <f>'【様式２】計画書（自動計算）（当初）'!Y245:Z245</f>
        <v>0</v>
      </c>
      <c r="Z245" s="953"/>
      <c r="AA245" s="953">
        <f>'【様式２】計画書（自動計算）（当初）'!AA245:AB245</f>
        <v>0</v>
      </c>
      <c r="AB245" s="953"/>
      <c r="AC245" s="953">
        <f>'【様式２】計画書（自動計算）（当初）'!AC245:AD245</f>
        <v>0</v>
      </c>
      <c r="AD245" s="953"/>
      <c r="AE245" s="935">
        <f t="shared" si="119"/>
        <v>0</v>
      </c>
      <c r="AF245" s="936"/>
    </row>
    <row r="246" spans="1:32" ht="37.5" customHeight="1">
      <c r="A246" s="965"/>
      <c r="B246" s="964"/>
      <c r="C246" s="903" t="str">
        <f>'【様式２】計画書（自動計算）（当初）'!C246:D247</f>
        <v/>
      </c>
      <c r="D246" s="989"/>
      <c r="E246" s="4"/>
      <c r="F246" s="9" t="s">
        <v>74</v>
      </c>
      <c r="G246" s="953">
        <v>0</v>
      </c>
      <c r="H246" s="953"/>
      <c r="I246" s="954">
        <v>0</v>
      </c>
      <c r="J246" s="955"/>
      <c r="K246" s="954">
        <v>0</v>
      </c>
      <c r="L246" s="955"/>
      <c r="M246" s="954">
        <v>0</v>
      </c>
      <c r="N246" s="955"/>
      <c r="O246" s="954">
        <v>0</v>
      </c>
      <c r="P246" s="955"/>
      <c r="Q246" s="954">
        <v>0</v>
      </c>
      <c r="R246" s="955"/>
      <c r="S246" s="954">
        <v>0</v>
      </c>
      <c r="T246" s="955"/>
      <c r="U246" s="954">
        <v>0</v>
      </c>
      <c r="V246" s="955"/>
      <c r="W246" s="954">
        <v>0</v>
      </c>
      <c r="X246" s="955"/>
      <c r="Y246" s="954">
        <v>0</v>
      </c>
      <c r="Z246" s="955"/>
      <c r="AA246" s="954">
        <v>0</v>
      </c>
      <c r="AB246" s="955"/>
      <c r="AC246" s="954">
        <v>0</v>
      </c>
      <c r="AD246" s="956"/>
      <c r="AE246" s="957">
        <f t="shared" si="119"/>
        <v>0</v>
      </c>
      <c r="AF246" s="958"/>
    </row>
    <row r="247" spans="1:32" ht="37.5" customHeight="1" thickBot="1">
      <c r="A247" s="965"/>
      <c r="B247" s="964"/>
      <c r="C247" s="906"/>
      <c r="D247" s="990"/>
      <c r="E247" s="4"/>
      <c r="F247" s="10" t="s">
        <v>75</v>
      </c>
      <c r="G247" s="932">
        <f>'【様式２】計画書（自動計算）（当初）'!G247:H247</f>
        <v>0</v>
      </c>
      <c r="H247" s="933"/>
      <c r="I247" s="932">
        <f>'【様式２】計画書（自動計算）（当初）'!I247:J247</f>
        <v>0</v>
      </c>
      <c r="J247" s="933"/>
      <c r="K247" s="932">
        <f>'【様式２】計画書（自動計算）（当初）'!K247:L247</f>
        <v>0</v>
      </c>
      <c r="L247" s="933"/>
      <c r="M247" s="932">
        <f>'【様式２】計画書（自動計算）（当初）'!M247:N247</f>
        <v>0</v>
      </c>
      <c r="N247" s="933"/>
      <c r="O247" s="932">
        <f>'【様式２】計画書（自動計算）（当初）'!O247:P247</f>
        <v>0</v>
      </c>
      <c r="P247" s="933"/>
      <c r="Q247" s="932">
        <f>'【様式２】計画書（自動計算）（当初）'!Q247:R247</f>
        <v>0</v>
      </c>
      <c r="R247" s="933"/>
      <c r="S247" s="932">
        <f>'【様式２】計画書（自動計算）（当初）'!S247:T247</f>
        <v>0</v>
      </c>
      <c r="T247" s="933"/>
      <c r="U247" s="932">
        <f>'【様式２】計画書（自動計算）（当初）'!U247:V247</f>
        <v>0</v>
      </c>
      <c r="V247" s="933"/>
      <c r="W247" s="932">
        <f>'【様式２】計画書（自動計算）（当初）'!W247:X247</f>
        <v>0</v>
      </c>
      <c r="X247" s="933"/>
      <c r="Y247" s="932">
        <f>'【様式２】計画書（自動計算）（当初）'!Y247:Z247</f>
        <v>0</v>
      </c>
      <c r="Z247" s="933"/>
      <c r="AA247" s="932">
        <f>'【様式２】計画書（自動計算）（当初）'!AA247:AB247</f>
        <v>0</v>
      </c>
      <c r="AB247" s="933"/>
      <c r="AC247" s="932">
        <f>'【様式２】計画書（自動計算）（当初）'!AC247:AD247</f>
        <v>0</v>
      </c>
      <c r="AD247" s="933"/>
      <c r="AE247" s="935">
        <f t="shared" si="119"/>
        <v>0</v>
      </c>
      <c r="AF247" s="936"/>
    </row>
    <row r="248" spans="1:32" ht="37.5" customHeight="1" thickTop="1" thickBot="1">
      <c r="A248" s="937" t="s">
        <v>34</v>
      </c>
      <c r="B248" s="938"/>
      <c r="C248" s="983" t="str">
        <f>'【様式２】計画書（自動計算）（当初）'!C248:D248</f>
        <v/>
      </c>
      <c r="D248" s="984"/>
      <c r="E248" s="4"/>
      <c r="F248" s="11" t="s">
        <v>76</v>
      </c>
      <c r="G248" s="939">
        <f>SUM(G243:H246)-G247</f>
        <v>0</v>
      </c>
      <c r="H248" s="940"/>
      <c r="I248" s="939">
        <f t="shared" ref="I248" si="120">SUM(I243:J246)-I247</f>
        <v>0</v>
      </c>
      <c r="J248" s="940"/>
      <c r="K248" s="939">
        <f t="shared" ref="K248" si="121">SUM(K243:L246)-K247</f>
        <v>0</v>
      </c>
      <c r="L248" s="941"/>
      <c r="M248" s="942">
        <f t="shared" ref="M248" si="122">SUM(M243:N246)-M247</f>
        <v>0</v>
      </c>
      <c r="N248" s="940"/>
      <c r="O248" s="939">
        <f t="shared" ref="O248" si="123">SUM(O243:P246)-O247</f>
        <v>0</v>
      </c>
      <c r="P248" s="940"/>
      <c r="Q248" s="939">
        <f t="shared" ref="Q248" si="124">SUM(Q243:R246)-Q247</f>
        <v>0</v>
      </c>
      <c r="R248" s="941"/>
      <c r="S248" s="942">
        <f t="shared" ref="S248" si="125">SUM(S243:T246)-S247</f>
        <v>0</v>
      </c>
      <c r="T248" s="940"/>
      <c r="U248" s="939">
        <f t="shared" ref="U248" si="126">SUM(U243:V246)-U247</f>
        <v>0</v>
      </c>
      <c r="V248" s="940"/>
      <c r="W248" s="939">
        <f t="shared" ref="W248" si="127">SUM(W243:X246)-W247</f>
        <v>0</v>
      </c>
      <c r="X248" s="941"/>
      <c r="Y248" s="942">
        <f t="shared" ref="Y248" si="128">SUM(Y243:Z246)-Y247</f>
        <v>0</v>
      </c>
      <c r="Z248" s="940"/>
      <c r="AA248" s="939">
        <f>SUM(AA243:AB246)-AA247</f>
        <v>0</v>
      </c>
      <c r="AB248" s="940"/>
      <c r="AC248" s="939">
        <f t="shared" ref="AC248" si="129">SUM(AC243:AD246)-AC247</f>
        <v>0</v>
      </c>
      <c r="AD248" s="943"/>
      <c r="AE248" s="944">
        <f>SUM(G248:AD248)</f>
        <v>0</v>
      </c>
      <c r="AF248" s="945"/>
    </row>
    <row r="249" spans="1:32" ht="50.25" customHeight="1" thickTop="1" thickBot="1">
      <c r="A249" s="916" t="s">
        <v>87</v>
      </c>
      <c r="B249" s="917"/>
      <c r="C249" s="983" t="str">
        <f>'【様式２】計画書（自動計算）（当初）'!C249:D249</f>
        <v/>
      </c>
      <c r="D249" s="984"/>
      <c r="E249" s="4"/>
      <c r="F249" s="12" t="s">
        <v>77</v>
      </c>
      <c r="G249" s="920">
        <f>IF(入力用!P330=1,IF(AND(入力用!P336&gt;0,入力用!P336&lt;=4),IF(G248&gt;=63000,63000,G248),IF(G248&gt;=82000,82000,G248)),IF(G248&gt;=63000,63000,G248))</f>
        <v>0</v>
      </c>
      <c r="H249" s="921"/>
      <c r="I249" s="920">
        <f>IF(入力用!P330=1,IF(AND(入力用!P336&gt;0,入力用!P336&lt;=5),IF(I248&gt;=63000,63000,I248),IF(I248&gt;=82000,82000,I248)),IF(I248&gt;=63000,63000,I248))</f>
        <v>0</v>
      </c>
      <c r="J249" s="921"/>
      <c r="K249" s="920">
        <f>IF(入力用!P330=1,IF(AND(入力用!P336&gt;0,入力用!P336&lt;=6),IF(K248&gt;=63000,63000,K248),IF(K248&gt;=82000,82000,K248)),IF(K248&gt;=63000,63000,K248))</f>
        <v>0</v>
      </c>
      <c r="L249" s="921"/>
      <c r="M249" s="920">
        <f>IF(入力用!P330=1,IF(AND(入力用!P336&gt;0,入力用!P336&lt;=7),IF(M248&gt;=63000,63000,M248),IF(M248&gt;=82000,82000,M248)),IF(M248&gt;=63000,63000,M248))</f>
        <v>0</v>
      </c>
      <c r="N249" s="921"/>
      <c r="O249" s="920">
        <f>IF(入力用!P330=1,IF(AND(入力用!P336&gt;0,入力用!P336&lt;=8),IF(O248&gt;=63000,63000,O248),IF(O248&gt;=82000,82000,O248)),IF(O248&gt;=63000,63000,O248))</f>
        <v>0</v>
      </c>
      <c r="P249" s="921"/>
      <c r="Q249" s="920">
        <f>IF(入力用!P330=1,IF(AND(入力用!P336&gt;0,入力用!P336&lt;=9),IF(Q248&gt;=63000,63000,Q248),IF(Q248&gt;=82000,82000,Q248)),IF(Q248&gt;=63000,63000,Q248))</f>
        <v>0</v>
      </c>
      <c r="R249" s="921"/>
      <c r="S249" s="920">
        <f>IF(入力用!P330=1,IF(AND(入力用!P336&gt;0,入力用!P336&lt;=10),IF(S248&gt;=63000,63000,S248),IF(S248&gt;=82000,82000,S248)),IF(S248&gt;=63000,63000,S248))</f>
        <v>0</v>
      </c>
      <c r="T249" s="921"/>
      <c r="U249" s="920">
        <f>IF(入力用!P330=1,IF(AND(入力用!P336&gt;0,入力用!P336&lt;=11),IF(U248&gt;=63000,63000,U248),IF(U248&gt;=82000,82000,U248)),IF(U248&gt;=63000,63000,U248))</f>
        <v>0</v>
      </c>
      <c r="V249" s="921"/>
      <c r="W249" s="920">
        <f>IF(入力用!P330=1,IF(AND(入力用!P336&gt;0,入力用!P336&lt;=12),IF(W248&gt;=63000,63000,W248),IF(W248&gt;=82000,82000,W248)),IF(W248&gt;=63000,63000,W248))</f>
        <v>0</v>
      </c>
      <c r="X249" s="921"/>
      <c r="Y249" s="920">
        <f>IF(入力用!P330=1,IF(AND(入力用!P336&gt;0,入力用!P336&lt;=13),IF(Y248&gt;=63000,63000,Y248),IF(Y248&gt;=82000,82000,Y248)),IF(Y248&gt;=63000,63000,Y248))</f>
        <v>0</v>
      </c>
      <c r="Z249" s="921"/>
      <c r="AA249" s="920">
        <f>IF(入力用!P330=1,IF(AND(入力用!P336&gt;0,入力用!P336&lt;=14),IF(AA248&gt;=63000,63000,AA248),IF(AA248&gt;=82000,82000,AA248)),IF(AA248&gt;=63000,63000,AA248))</f>
        <v>0</v>
      </c>
      <c r="AB249" s="921"/>
      <c r="AC249" s="920">
        <f>IF(入力用!P330=1,IF(AND(入力用!P336&gt;0,入力用!P336&lt;=15),IF(AC248&gt;=63000,63000,AC248),IF(AC248&gt;=82000,82000,AC248)),IF(AC248&gt;=63000,63000,AC248))</f>
        <v>0</v>
      </c>
      <c r="AD249" s="987"/>
      <c r="AE249" s="922"/>
      <c r="AF249" s="923"/>
    </row>
    <row r="250" spans="1:32" ht="50.25" customHeight="1" thickBot="1">
      <c r="A250" s="924" t="s">
        <v>88</v>
      </c>
      <c r="B250" s="925"/>
      <c r="C250" s="985" t="str">
        <f>'【様式２】計画書（自動計算）（当初）'!C250:D250</f>
        <v/>
      </c>
      <c r="D250" s="986"/>
      <c r="E250" s="4"/>
      <c r="F250" s="13" t="s">
        <v>262</v>
      </c>
      <c r="G250" s="926">
        <f>ROUNDDOWN(G249*3/4,0)</f>
        <v>0</v>
      </c>
      <c r="H250" s="926"/>
      <c r="I250" s="926">
        <f>ROUNDDOWN(I249*3/4,0)</f>
        <v>0</v>
      </c>
      <c r="J250" s="926"/>
      <c r="K250" s="926">
        <f>ROUNDDOWN(K249*3/4,0)</f>
        <v>0</v>
      </c>
      <c r="L250" s="927"/>
      <c r="M250" s="928">
        <f>ROUNDDOWN(M249*3/4,0)</f>
        <v>0</v>
      </c>
      <c r="N250" s="926"/>
      <c r="O250" s="926">
        <f>ROUNDDOWN(O249*3/4,0)</f>
        <v>0</v>
      </c>
      <c r="P250" s="926"/>
      <c r="Q250" s="926">
        <f>ROUNDDOWN(Q249*3/4,0)</f>
        <v>0</v>
      </c>
      <c r="R250" s="927"/>
      <c r="S250" s="928">
        <f>ROUNDDOWN(S249*3/4,0)</f>
        <v>0</v>
      </c>
      <c r="T250" s="926"/>
      <c r="U250" s="926">
        <f>ROUNDDOWN(U249*3/4,0)</f>
        <v>0</v>
      </c>
      <c r="V250" s="926"/>
      <c r="W250" s="926">
        <f>ROUNDDOWN(W249*3/4,0)</f>
        <v>0</v>
      </c>
      <c r="X250" s="927"/>
      <c r="Y250" s="928">
        <f>ROUNDDOWN(Y249*3/4,0)</f>
        <v>0</v>
      </c>
      <c r="Z250" s="926"/>
      <c r="AA250" s="926">
        <f>ROUNDDOWN(AA249*3/4,0)</f>
        <v>0</v>
      </c>
      <c r="AB250" s="926"/>
      <c r="AC250" s="926">
        <f>ROUNDDOWN(AC249*3/4,0)</f>
        <v>0</v>
      </c>
      <c r="AD250" s="929"/>
      <c r="AE250" s="930">
        <f>ROUNDDOWN(SUM(G250:AD250),-2)</f>
        <v>0</v>
      </c>
      <c r="AF250" s="931"/>
    </row>
    <row r="251" spans="1:32" ht="17.25" customHeight="1">
      <c r="A251" s="898" t="s">
        <v>85</v>
      </c>
      <c r="B251" s="900" t="str">
        <f>'【様式２】計画書（自動計算）（当初）'!B251:D255</f>
        <v/>
      </c>
      <c r="C251" s="901"/>
      <c r="D251" s="902"/>
      <c r="E251" s="4"/>
    </row>
    <row r="252" spans="1:32" ht="34.5" customHeight="1">
      <c r="A252" s="899"/>
      <c r="B252" s="903"/>
      <c r="C252" s="904"/>
      <c r="D252" s="905"/>
      <c r="E252" s="4"/>
      <c r="G252" s="909"/>
      <c r="H252" s="910"/>
      <c r="I252" s="911" t="s">
        <v>36</v>
      </c>
      <c r="J252" s="912"/>
      <c r="K252" s="913"/>
      <c r="L252" s="4"/>
      <c r="M252" s="914"/>
      <c r="N252" s="914"/>
      <c r="O252" s="915" t="s">
        <v>37</v>
      </c>
      <c r="P252" s="914"/>
      <c r="Q252" s="914"/>
      <c r="R252" s="4"/>
      <c r="S252" s="914"/>
      <c r="T252" s="914"/>
      <c r="U252" s="915" t="s">
        <v>38</v>
      </c>
      <c r="V252" s="914"/>
      <c r="W252" s="914"/>
      <c r="X252" s="4"/>
      <c r="Y252" s="914"/>
      <c r="Z252" s="914"/>
      <c r="AA252" s="915" t="s">
        <v>39</v>
      </c>
      <c r="AB252" s="914"/>
      <c r="AC252" s="914"/>
      <c r="AD252" s="4"/>
      <c r="AE252" s="3"/>
      <c r="AF252" s="3"/>
    </row>
    <row r="253" spans="1:32" ht="27" customHeight="1">
      <c r="A253" s="899"/>
      <c r="B253" s="903"/>
      <c r="C253" s="904"/>
      <c r="D253" s="905"/>
      <c r="E253" s="4"/>
      <c r="G253" s="897" t="s">
        <v>29</v>
      </c>
      <c r="H253" s="431"/>
      <c r="I253" s="883">
        <f t="shared" ref="I253:I258" si="130">SUM(G243:L243)</f>
        <v>0</v>
      </c>
      <c r="J253" s="884"/>
      <c r="K253" s="885"/>
      <c r="L253" s="3"/>
      <c r="M253" s="897" t="s">
        <v>29</v>
      </c>
      <c r="N253" s="431"/>
      <c r="O253" s="883">
        <f t="shared" ref="O253:O258" si="131">SUM(M243:R243)</f>
        <v>0</v>
      </c>
      <c r="P253" s="884"/>
      <c r="Q253" s="885"/>
      <c r="R253" s="3"/>
      <c r="S253" s="897" t="s">
        <v>29</v>
      </c>
      <c r="T253" s="431"/>
      <c r="U253" s="883">
        <f t="shared" ref="U253:U258" si="132">SUM(S243:X243)</f>
        <v>0</v>
      </c>
      <c r="V253" s="884"/>
      <c r="W253" s="885"/>
      <c r="Y253" s="897" t="s">
        <v>29</v>
      </c>
      <c r="Z253" s="431"/>
      <c r="AA253" s="883">
        <f t="shared" ref="AA253:AA258" si="133">SUM(Y243:AD243)</f>
        <v>0</v>
      </c>
      <c r="AB253" s="884"/>
      <c r="AC253" s="885"/>
    </row>
    <row r="254" spans="1:32" ht="27" customHeight="1">
      <c r="A254" s="899"/>
      <c r="B254" s="903"/>
      <c r="C254" s="904"/>
      <c r="D254" s="905"/>
      <c r="E254" s="4"/>
      <c r="G254" s="890" t="s">
        <v>31</v>
      </c>
      <c r="H254" s="891"/>
      <c r="I254" s="883">
        <f t="shared" si="130"/>
        <v>0</v>
      </c>
      <c r="J254" s="884"/>
      <c r="K254" s="885"/>
      <c r="L254" s="3"/>
      <c r="M254" s="890" t="s">
        <v>31</v>
      </c>
      <c r="N254" s="891"/>
      <c r="O254" s="883">
        <f t="shared" si="131"/>
        <v>0</v>
      </c>
      <c r="P254" s="884"/>
      <c r="Q254" s="885"/>
      <c r="R254" s="3"/>
      <c r="S254" s="890" t="s">
        <v>31</v>
      </c>
      <c r="T254" s="891"/>
      <c r="U254" s="883">
        <f t="shared" si="132"/>
        <v>0</v>
      </c>
      <c r="V254" s="884"/>
      <c r="W254" s="885"/>
      <c r="Y254" s="890" t="s">
        <v>31</v>
      </c>
      <c r="Z254" s="891"/>
      <c r="AA254" s="883">
        <f t="shared" si="133"/>
        <v>0</v>
      </c>
      <c r="AB254" s="884"/>
      <c r="AC254" s="885"/>
    </row>
    <row r="255" spans="1:32" ht="27" customHeight="1">
      <c r="A255" s="899"/>
      <c r="B255" s="906"/>
      <c r="C255" s="907"/>
      <c r="D255" s="908"/>
      <c r="E255" s="4"/>
      <c r="G255" s="890" t="s">
        <v>40</v>
      </c>
      <c r="H255" s="891"/>
      <c r="I255" s="883">
        <f t="shared" si="130"/>
        <v>0</v>
      </c>
      <c r="J255" s="884"/>
      <c r="K255" s="885"/>
      <c r="L255" s="3"/>
      <c r="M255" s="890" t="s">
        <v>40</v>
      </c>
      <c r="N255" s="891"/>
      <c r="O255" s="883">
        <f t="shared" si="131"/>
        <v>0</v>
      </c>
      <c r="P255" s="884"/>
      <c r="Q255" s="885"/>
      <c r="R255" s="3"/>
      <c r="S255" s="890" t="s">
        <v>40</v>
      </c>
      <c r="T255" s="891"/>
      <c r="U255" s="883">
        <f t="shared" si="132"/>
        <v>0</v>
      </c>
      <c r="V255" s="884"/>
      <c r="W255" s="885"/>
      <c r="Y255" s="890" t="s">
        <v>40</v>
      </c>
      <c r="Z255" s="891"/>
      <c r="AA255" s="883">
        <f t="shared" si="133"/>
        <v>0</v>
      </c>
      <c r="AB255" s="884"/>
      <c r="AC255" s="885"/>
    </row>
    <row r="256" spans="1:32" ht="27" customHeight="1">
      <c r="B256" s="892" t="str">
        <f>'【様式２】計画書（自動計算）（当初）'!B256:D256</f>
        <v>補助基準額上限：63000円</v>
      </c>
      <c r="C256" s="892"/>
      <c r="D256" s="892"/>
      <c r="E256" s="4"/>
      <c r="G256" s="890" t="s">
        <v>32</v>
      </c>
      <c r="H256" s="891"/>
      <c r="I256" s="893">
        <f t="shared" si="130"/>
        <v>0</v>
      </c>
      <c r="J256" s="894"/>
      <c r="K256" s="895"/>
      <c r="L256" s="3"/>
      <c r="M256" s="890" t="s">
        <v>32</v>
      </c>
      <c r="N256" s="891"/>
      <c r="O256" s="893">
        <f t="shared" si="131"/>
        <v>0</v>
      </c>
      <c r="P256" s="894"/>
      <c r="Q256" s="895"/>
      <c r="R256" s="3"/>
      <c r="S256" s="890" t="s">
        <v>32</v>
      </c>
      <c r="T256" s="891"/>
      <c r="U256" s="893">
        <f t="shared" si="132"/>
        <v>0</v>
      </c>
      <c r="V256" s="894"/>
      <c r="W256" s="895"/>
      <c r="Y256" s="890" t="s">
        <v>32</v>
      </c>
      <c r="Z256" s="891"/>
      <c r="AA256" s="893">
        <f t="shared" si="133"/>
        <v>0</v>
      </c>
      <c r="AB256" s="894"/>
      <c r="AC256" s="895"/>
    </row>
    <row r="257" spans="1:32" ht="27" customHeight="1">
      <c r="B257" s="896" t="str">
        <f>'【様式２】計画書（自動計算）（当初）'!B257:D257</f>
        <v/>
      </c>
      <c r="C257" s="896"/>
      <c r="D257" s="896"/>
      <c r="E257" s="4"/>
      <c r="G257" s="897" t="s">
        <v>33</v>
      </c>
      <c r="H257" s="431"/>
      <c r="I257" s="883">
        <f t="shared" si="130"/>
        <v>0</v>
      </c>
      <c r="J257" s="884"/>
      <c r="K257" s="885"/>
      <c r="L257" s="3"/>
      <c r="M257" s="897" t="s">
        <v>33</v>
      </c>
      <c r="N257" s="431"/>
      <c r="O257" s="883">
        <f t="shared" si="131"/>
        <v>0</v>
      </c>
      <c r="P257" s="884"/>
      <c r="Q257" s="885"/>
      <c r="R257" s="3"/>
      <c r="S257" s="897" t="s">
        <v>33</v>
      </c>
      <c r="T257" s="431"/>
      <c r="U257" s="883">
        <f t="shared" si="132"/>
        <v>0</v>
      </c>
      <c r="V257" s="884"/>
      <c r="W257" s="885"/>
      <c r="Y257" s="897" t="s">
        <v>33</v>
      </c>
      <c r="Z257" s="431"/>
      <c r="AA257" s="883">
        <f t="shared" si="133"/>
        <v>0</v>
      </c>
      <c r="AB257" s="884"/>
      <c r="AC257" s="885"/>
    </row>
    <row r="258" spans="1:32" ht="27" customHeight="1" thickBot="1">
      <c r="G258" s="878" t="s">
        <v>35</v>
      </c>
      <c r="H258" s="879"/>
      <c r="I258" s="880">
        <f t="shared" si="130"/>
        <v>0</v>
      </c>
      <c r="J258" s="881"/>
      <c r="K258" s="882"/>
      <c r="L258" s="3"/>
      <c r="M258" s="878" t="s">
        <v>35</v>
      </c>
      <c r="N258" s="879"/>
      <c r="O258" s="883">
        <f t="shared" si="131"/>
        <v>0</v>
      </c>
      <c r="P258" s="884"/>
      <c r="Q258" s="885"/>
      <c r="R258" s="3"/>
      <c r="S258" s="878" t="s">
        <v>35</v>
      </c>
      <c r="T258" s="879"/>
      <c r="U258" s="883">
        <f t="shared" si="132"/>
        <v>0</v>
      </c>
      <c r="V258" s="884"/>
      <c r="W258" s="885"/>
      <c r="Y258" s="878" t="s">
        <v>35</v>
      </c>
      <c r="Z258" s="879"/>
      <c r="AA258" s="883">
        <f t="shared" si="133"/>
        <v>0</v>
      </c>
      <c r="AB258" s="884"/>
      <c r="AC258" s="885"/>
    </row>
    <row r="259" spans="1:32" ht="45" customHeight="1" thickBot="1">
      <c r="G259" s="886" t="s">
        <v>78</v>
      </c>
      <c r="H259" s="887"/>
      <c r="I259" s="888">
        <f>ROUNDDOWN(SUM(G250:L250),-2)</f>
        <v>0</v>
      </c>
      <c r="J259" s="889"/>
      <c r="K259" s="889"/>
      <c r="M259" s="886" t="s">
        <v>78</v>
      </c>
      <c r="N259" s="887"/>
      <c r="O259" s="888">
        <f>ROUNDDOWN(SUM(M250:R250),-2)</f>
        <v>0</v>
      </c>
      <c r="P259" s="889"/>
      <c r="Q259" s="889"/>
      <c r="S259" s="886" t="s">
        <v>78</v>
      </c>
      <c r="T259" s="887"/>
      <c r="U259" s="888">
        <f>ROUNDDOWN(SUM(S250:X250),-2)</f>
        <v>0</v>
      </c>
      <c r="V259" s="889"/>
      <c r="W259" s="889"/>
      <c r="Y259" s="886" t="s">
        <v>78</v>
      </c>
      <c r="Z259" s="887"/>
      <c r="AA259" s="888">
        <f>AE250-I259-O259-U259</f>
        <v>0</v>
      </c>
      <c r="AB259" s="889"/>
      <c r="AC259" s="889"/>
      <c r="AF259" s="14" t="s">
        <v>92</v>
      </c>
    </row>
    <row r="260" spans="1:32" ht="17.25" customHeight="1"/>
    <row r="261" spans="1:32" ht="17.25" customHeight="1"/>
    <row r="262" spans="1:32" ht="17.25" customHeight="1">
      <c r="A262" s="981" t="str">
        <f>$A$1</f>
        <v>様式第２号</v>
      </c>
      <c r="B262" s="981"/>
    </row>
    <row r="263" spans="1:32" ht="17.25" customHeight="1">
      <c r="A263" s="981"/>
      <c r="B263" s="981"/>
      <c r="Z263" s="982" t="str">
        <f>$Z$2</f>
        <v>令和</v>
      </c>
      <c r="AA263" s="966" t="str">
        <f>IF($AA$2="","",$AA$2)</f>
        <v/>
      </c>
      <c r="AB263" s="966" t="s">
        <v>8</v>
      </c>
      <c r="AC263" s="966" t="str">
        <f>IF($AC$2="","",$AC$2)</f>
        <v/>
      </c>
      <c r="AD263" s="966" t="s">
        <v>9</v>
      </c>
      <c r="AE263" s="966" t="str">
        <f>IF($AE$2="","",$AE$2)</f>
        <v/>
      </c>
      <c r="AF263" s="966" t="s">
        <v>10</v>
      </c>
    </row>
    <row r="264" spans="1:32" ht="17.25" customHeight="1">
      <c r="A264" s="967" t="s">
        <v>11</v>
      </c>
      <c r="B264" s="967"/>
      <c r="C264" s="967"/>
      <c r="D264" s="967"/>
      <c r="E264" s="967"/>
      <c r="F264" s="967"/>
      <c r="G264" s="967"/>
      <c r="H264" s="967"/>
      <c r="I264" s="967"/>
      <c r="L264" s="968" t="s">
        <v>12</v>
      </c>
      <c r="M264" s="968"/>
      <c r="N264" s="969">
        <v>10</v>
      </c>
      <c r="O264" s="969"/>
      <c r="P264" s="970" t="s">
        <v>13</v>
      </c>
      <c r="Q264" s="970"/>
      <c r="R264" s="5"/>
      <c r="S264" s="5"/>
      <c r="Y264" s="5"/>
      <c r="Z264" s="982"/>
      <c r="AA264" s="966"/>
      <c r="AB264" s="966"/>
      <c r="AC264" s="966"/>
      <c r="AD264" s="966"/>
      <c r="AE264" s="966"/>
      <c r="AF264" s="966"/>
    </row>
    <row r="265" spans="1:32" ht="17.25" customHeight="1">
      <c r="A265" s="967"/>
      <c r="B265" s="967"/>
      <c r="C265" s="967"/>
      <c r="D265" s="967"/>
      <c r="E265" s="967"/>
      <c r="F265" s="967"/>
      <c r="G265" s="967"/>
      <c r="H265" s="967"/>
      <c r="I265" s="967"/>
      <c r="L265" s="968"/>
      <c r="M265" s="968"/>
      <c r="N265" s="969"/>
      <c r="O265" s="969"/>
      <c r="P265" s="970"/>
      <c r="Q265" s="970"/>
      <c r="R265" s="5"/>
      <c r="S265" s="5"/>
      <c r="Z265" s="15"/>
      <c r="AA265" s="15"/>
      <c r="AB265" s="15"/>
      <c r="AC265" s="15"/>
      <c r="AD265" s="15"/>
      <c r="AE265" s="15"/>
      <c r="AF265" s="15"/>
    </row>
    <row r="266" spans="1:32" ht="17.25" customHeight="1">
      <c r="A266" s="967"/>
      <c r="B266" s="967"/>
      <c r="C266" s="967"/>
      <c r="D266" s="967"/>
      <c r="E266" s="967"/>
      <c r="F266" s="967"/>
      <c r="G266" s="967"/>
      <c r="H266" s="967"/>
      <c r="I266" s="967"/>
      <c r="L266" s="968"/>
      <c r="M266" s="968"/>
      <c r="N266" s="969"/>
      <c r="O266" s="969"/>
      <c r="P266" s="970"/>
      <c r="Q266" s="970"/>
      <c r="R266" s="5"/>
      <c r="S266" s="5"/>
    </row>
    <row r="267" spans="1:32" ht="17.25" customHeight="1" thickBot="1">
      <c r="D267" s="3"/>
      <c r="E267" s="3"/>
      <c r="F267" s="3"/>
      <c r="G267" s="3"/>
      <c r="H267" s="3"/>
      <c r="I267" s="3"/>
      <c r="J267" s="3"/>
      <c r="K267" s="3"/>
    </row>
    <row r="268" spans="1:32" ht="42" customHeight="1" thickBot="1">
      <c r="A268" s="971" t="s">
        <v>81</v>
      </c>
      <c r="B268" s="972"/>
      <c r="C268" s="973" t="str">
        <f>IF($C$7="","",$C$7)</f>
        <v/>
      </c>
      <c r="D268" s="973"/>
      <c r="E268" s="973"/>
      <c r="F268" s="973"/>
      <c r="G268" s="973"/>
      <c r="H268" s="973"/>
      <c r="I268" s="974"/>
      <c r="J268" s="4"/>
      <c r="K268" s="4"/>
    </row>
    <row r="269" spans="1:32" ht="17.25" customHeight="1">
      <c r="C269" s="6"/>
      <c r="D269" s="6"/>
      <c r="E269" s="16"/>
      <c r="F269" s="6"/>
      <c r="G269" s="6"/>
      <c r="H269" s="6"/>
      <c r="I269" s="6"/>
      <c r="J269" s="6"/>
    </row>
    <row r="270" spans="1:32" ht="17.25" customHeight="1" thickBot="1">
      <c r="E270" s="4"/>
    </row>
    <row r="271" spans="1:32" ht="24" customHeight="1" thickBot="1">
      <c r="A271" s="975" t="s">
        <v>14</v>
      </c>
      <c r="B271" s="976"/>
      <c r="C271" s="976"/>
      <c r="D271" s="977"/>
      <c r="E271" s="4"/>
      <c r="F271" s="319" t="s">
        <v>15</v>
      </c>
      <c r="G271" s="971" t="s">
        <v>16</v>
      </c>
      <c r="H271" s="972"/>
      <c r="I271" s="978" t="s">
        <v>17</v>
      </c>
      <c r="J271" s="972"/>
      <c r="K271" s="978" t="s">
        <v>18</v>
      </c>
      <c r="L271" s="979"/>
      <c r="M271" s="971" t="s">
        <v>19</v>
      </c>
      <c r="N271" s="972"/>
      <c r="O271" s="978" t="s">
        <v>20</v>
      </c>
      <c r="P271" s="972"/>
      <c r="Q271" s="978" t="s">
        <v>21</v>
      </c>
      <c r="R271" s="979"/>
      <c r="S271" s="971" t="s">
        <v>22</v>
      </c>
      <c r="T271" s="972"/>
      <c r="U271" s="978" t="s">
        <v>23</v>
      </c>
      <c r="V271" s="972"/>
      <c r="W271" s="978" t="s">
        <v>24</v>
      </c>
      <c r="X271" s="979"/>
      <c r="Y271" s="971" t="s">
        <v>25</v>
      </c>
      <c r="Z271" s="972"/>
      <c r="AA271" s="978" t="s">
        <v>26</v>
      </c>
      <c r="AB271" s="972"/>
      <c r="AC271" s="978" t="s">
        <v>27</v>
      </c>
      <c r="AD271" s="979"/>
      <c r="AE271" s="980" t="s">
        <v>28</v>
      </c>
      <c r="AF271" s="979"/>
    </row>
    <row r="272" spans="1:32" ht="37.5" customHeight="1">
      <c r="A272" s="959" t="s">
        <v>86</v>
      </c>
      <c r="B272" s="960"/>
      <c r="C272" s="961" t="str">
        <f>'【様式２】計画書（自動計算）（当初）'!C272:D272</f>
        <v/>
      </c>
      <c r="D272" s="962"/>
      <c r="E272" s="4"/>
      <c r="F272" s="307" t="s">
        <v>71</v>
      </c>
      <c r="G272" s="946">
        <f>'【様式２】計画書（自動計算）（当初）'!G272:H272</f>
        <v>0</v>
      </c>
      <c r="H272" s="946"/>
      <c r="I272" s="946">
        <f>'【様式２】計画書（自動計算）（当初）'!I272:J272</f>
        <v>0</v>
      </c>
      <c r="J272" s="946"/>
      <c r="K272" s="946">
        <f>'【様式２】計画書（自動計算）（当初）'!K272:L272</f>
        <v>0</v>
      </c>
      <c r="L272" s="946"/>
      <c r="M272" s="946">
        <f>'【様式２】計画書（自動計算）（当初）'!M272:N272</f>
        <v>0</v>
      </c>
      <c r="N272" s="946"/>
      <c r="O272" s="946">
        <f>'【様式２】計画書（自動計算）（当初）'!O272:P272</f>
        <v>0</v>
      </c>
      <c r="P272" s="946"/>
      <c r="Q272" s="946">
        <f>'【様式２】計画書（自動計算）（当初）'!Q272:R272</f>
        <v>0</v>
      </c>
      <c r="R272" s="946"/>
      <c r="S272" s="946">
        <f>'【様式２】計画書（自動計算）（当初）'!S272:T272</f>
        <v>0</v>
      </c>
      <c r="T272" s="946"/>
      <c r="U272" s="946">
        <f>'【様式２】計画書（自動計算）（当初）'!U272:V272</f>
        <v>0</v>
      </c>
      <c r="V272" s="946"/>
      <c r="W272" s="946">
        <f>'【様式２】計画書（自動計算）（当初）'!W272:X272</f>
        <v>0</v>
      </c>
      <c r="X272" s="946"/>
      <c r="Y272" s="946">
        <f>'【様式２】計画書（自動計算）（当初）'!Y272:Z272</f>
        <v>0</v>
      </c>
      <c r="Z272" s="946"/>
      <c r="AA272" s="946">
        <f>'【様式２】計画書（自動計算）（当初）'!AA272:AB272</f>
        <v>0</v>
      </c>
      <c r="AB272" s="946"/>
      <c r="AC272" s="946">
        <f>'【様式２】計画書（自動計算）（当初）'!AC272:AD272</f>
        <v>0</v>
      </c>
      <c r="AD272" s="946"/>
      <c r="AE272" s="935">
        <f t="shared" ref="AE272:AE276" si="134">SUM(G272:AD272)</f>
        <v>0</v>
      </c>
      <c r="AF272" s="936"/>
    </row>
    <row r="273" spans="1:32" ht="37.5" customHeight="1">
      <c r="A273" s="963" t="s">
        <v>30</v>
      </c>
      <c r="B273" s="964"/>
      <c r="C273" s="949" t="str">
        <f>'【様式２】計画書（自動計算）（当初）'!C273:D274</f>
        <v/>
      </c>
      <c r="D273" s="950"/>
      <c r="E273" s="4"/>
      <c r="F273" s="8" t="s">
        <v>72</v>
      </c>
      <c r="G273" s="953">
        <f>'【様式２】計画書（自動計算）（当初）'!G273:H273</f>
        <v>0</v>
      </c>
      <c r="H273" s="953"/>
      <c r="I273" s="953">
        <f>'【様式２】計画書（自動計算）（当初）'!I273:J273</f>
        <v>0</v>
      </c>
      <c r="J273" s="953"/>
      <c r="K273" s="953">
        <f>'【様式２】計画書（自動計算）（当初）'!K273:L273</f>
        <v>0</v>
      </c>
      <c r="L273" s="953"/>
      <c r="M273" s="953">
        <f>'【様式２】計画書（自動計算）（当初）'!M273:N273</f>
        <v>0</v>
      </c>
      <c r="N273" s="953"/>
      <c r="O273" s="953">
        <f>'【様式２】計画書（自動計算）（当初）'!O273:P273</f>
        <v>0</v>
      </c>
      <c r="P273" s="953"/>
      <c r="Q273" s="953">
        <f>'【様式２】計画書（自動計算）（当初）'!Q273:R273</f>
        <v>0</v>
      </c>
      <c r="R273" s="953"/>
      <c r="S273" s="953">
        <f>'【様式２】計画書（自動計算）（当初）'!S273:T273</f>
        <v>0</v>
      </c>
      <c r="T273" s="953"/>
      <c r="U273" s="953">
        <f>'【様式２】計画書（自動計算）（当初）'!U273:V273</f>
        <v>0</v>
      </c>
      <c r="V273" s="953"/>
      <c r="W273" s="953">
        <f>'【様式２】計画書（自動計算）（当初）'!W273:X273</f>
        <v>0</v>
      </c>
      <c r="X273" s="953"/>
      <c r="Y273" s="953">
        <f>'【様式２】計画書（自動計算）（当初）'!Y273:Z273</f>
        <v>0</v>
      </c>
      <c r="Z273" s="953"/>
      <c r="AA273" s="953">
        <f>'【様式２】計画書（自動計算）（当初）'!AA273:AB273</f>
        <v>0</v>
      </c>
      <c r="AB273" s="953"/>
      <c r="AC273" s="953">
        <f>'【様式２】計画書（自動計算）（当初）'!AC273:AD273</f>
        <v>0</v>
      </c>
      <c r="AD273" s="953"/>
      <c r="AE273" s="935">
        <f t="shared" si="134"/>
        <v>0</v>
      </c>
      <c r="AF273" s="936"/>
    </row>
    <row r="274" spans="1:32" ht="37.5" customHeight="1">
      <c r="A274" s="965"/>
      <c r="B274" s="964"/>
      <c r="C274" s="951"/>
      <c r="D274" s="952"/>
      <c r="E274" s="4"/>
      <c r="F274" s="8" t="s">
        <v>73</v>
      </c>
      <c r="G274" s="953">
        <f>'【様式２】計画書（自動計算）（当初）'!G274:H274</f>
        <v>0</v>
      </c>
      <c r="H274" s="953"/>
      <c r="I274" s="953">
        <f>'【様式２】計画書（自動計算）（当初）'!I274:J274</f>
        <v>0</v>
      </c>
      <c r="J274" s="953"/>
      <c r="K274" s="953">
        <f>'【様式２】計画書（自動計算）（当初）'!K274:L274</f>
        <v>0</v>
      </c>
      <c r="L274" s="953"/>
      <c r="M274" s="953">
        <f>'【様式２】計画書（自動計算）（当初）'!M274:N274</f>
        <v>0</v>
      </c>
      <c r="N274" s="953"/>
      <c r="O274" s="953">
        <f>'【様式２】計画書（自動計算）（当初）'!O274:P274</f>
        <v>0</v>
      </c>
      <c r="P274" s="953"/>
      <c r="Q274" s="953">
        <f>'【様式２】計画書（自動計算）（当初）'!Q274:R274</f>
        <v>0</v>
      </c>
      <c r="R274" s="953"/>
      <c r="S274" s="953">
        <f>'【様式２】計画書（自動計算）（当初）'!S274:T274</f>
        <v>0</v>
      </c>
      <c r="T274" s="953"/>
      <c r="U274" s="953">
        <f>'【様式２】計画書（自動計算）（当初）'!U274:V274</f>
        <v>0</v>
      </c>
      <c r="V274" s="953"/>
      <c r="W274" s="953">
        <f>'【様式２】計画書（自動計算）（当初）'!W274:X274</f>
        <v>0</v>
      </c>
      <c r="X274" s="953"/>
      <c r="Y274" s="953">
        <f>'【様式２】計画書（自動計算）（当初）'!Y274:Z274</f>
        <v>0</v>
      </c>
      <c r="Z274" s="953"/>
      <c r="AA274" s="953">
        <f>'【様式２】計画書（自動計算）（当初）'!AA274:AB274</f>
        <v>0</v>
      </c>
      <c r="AB274" s="953"/>
      <c r="AC274" s="953">
        <f>'【様式２】計画書（自動計算）（当初）'!AC274:AD274</f>
        <v>0</v>
      </c>
      <c r="AD274" s="953"/>
      <c r="AE274" s="935">
        <f t="shared" si="134"/>
        <v>0</v>
      </c>
      <c r="AF274" s="936"/>
    </row>
    <row r="275" spans="1:32" ht="37.5" customHeight="1">
      <c r="A275" s="965"/>
      <c r="B275" s="964"/>
      <c r="C275" s="903" t="str">
        <f>'【様式２】計画書（自動計算）（当初）'!C275:D276</f>
        <v/>
      </c>
      <c r="D275" s="989"/>
      <c r="E275" s="4"/>
      <c r="F275" s="9" t="s">
        <v>74</v>
      </c>
      <c r="G275" s="953">
        <v>0</v>
      </c>
      <c r="H275" s="953"/>
      <c r="I275" s="954">
        <v>0</v>
      </c>
      <c r="J275" s="955"/>
      <c r="K275" s="954">
        <v>0</v>
      </c>
      <c r="L275" s="955"/>
      <c r="M275" s="954">
        <v>0</v>
      </c>
      <c r="N275" s="955"/>
      <c r="O275" s="954">
        <v>0</v>
      </c>
      <c r="P275" s="955"/>
      <c r="Q275" s="954">
        <v>0</v>
      </c>
      <c r="R275" s="955"/>
      <c r="S275" s="954">
        <v>0</v>
      </c>
      <c r="T275" s="955"/>
      <c r="U275" s="954">
        <v>0</v>
      </c>
      <c r="V275" s="955"/>
      <c r="W275" s="954">
        <v>0</v>
      </c>
      <c r="X275" s="955"/>
      <c r="Y275" s="954">
        <v>0</v>
      </c>
      <c r="Z275" s="955"/>
      <c r="AA275" s="954">
        <v>0</v>
      </c>
      <c r="AB275" s="955"/>
      <c r="AC275" s="954">
        <v>0</v>
      </c>
      <c r="AD275" s="956"/>
      <c r="AE275" s="957">
        <f t="shared" si="134"/>
        <v>0</v>
      </c>
      <c r="AF275" s="958"/>
    </row>
    <row r="276" spans="1:32" ht="37.5" customHeight="1" thickBot="1">
      <c r="A276" s="965"/>
      <c r="B276" s="964"/>
      <c r="C276" s="906"/>
      <c r="D276" s="990"/>
      <c r="E276" s="4"/>
      <c r="F276" s="10" t="s">
        <v>75</v>
      </c>
      <c r="G276" s="932">
        <f>'【様式２】計画書（自動計算）（当初）'!G276:H276</f>
        <v>0</v>
      </c>
      <c r="H276" s="933"/>
      <c r="I276" s="932">
        <f>'【様式２】計画書（自動計算）（当初）'!I276:J276</f>
        <v>0</v>
      </c>
      <c r="J276" s="933"/>
      <c r="K276" s="932">
        <f>'【様式２】計画書（自動計算）（当初）'!K276:L276</f>
        <v>0</v>
      </c>
      <c r="L276" s="933"/>
      <c r="M276" s="932">
        <f>'【様式２】計画書（自動計算）（当初）'!M276:N276</f>
        <v>0</v>
      </c>
      <c r="N276" s="933"/>
      <c r="O276" s="932">
        <f>'【様式２】計画書（自動計算）（当初）'!O276:P276</f>
        <v>0</v>
      </c>
      <c r="P276" s="933"/>
      <c r="Q276" s="932">
        <f>'【様式２】計画書（自動計算）（当初）'!Q276:R276</f>
        <v>0</v>
      </c>
      <c r="R276" s="933"/>
      <c r="S276" s="932">
        <f>'【様式２】計画書（自動計算）（当初）'!S276:T276</f>
        <v>0</v>
      </c>
      <c r="T276" s="933"/>
      <c r="U276" s="932">
        <f>'【様式２】計画書（自動計算）（当初）'!U276:V276</f>
        <v>0</v>
      </c>
      <c r="V276" s="933"/>
      <c r="W276" s="932">
        <f>'【様式２】計画書（自動計算）（当初）'!W276:X276</f>
        <v>0</v>
      </c>
      <c r="X276" s="933"/>
      <c r="Y276" s="932">
        <f>'【様式２】計画書（自動計算）（当初）'!Y276:Z276</f>
        <v>0</v>
      </c>
      <c r="Z276" s="933"/>
      <c r="AA276" s="932">
        <f>'【様式２】計画書（自動計算）（当初）'!AA276:AB276</f>
        <v>0</v>
      </c>
      <c r="AB276" s="933"/>
      <c r="AC276" s="932">
        <f>'【様式２】計画書（自動計算）（当初）'!AC276:AD276</f>
        <v>0</v>
      </c>
      <c r="AD276" s="933"/>
      <c r="AE276" s="935">
        <f t="shared" si="134"/>
        <v>0</v>
      </c>
      <c r="AF276" s="936"/>
    </row>
    <row r="277" spans="1:32" ht="37.5" customHeight="1" thickTop="1" thickBot="1">
      <c r="A277" s="937" t="s">
        <v>34</v>
      </c>
      <c r="B277" s="938"/>
      <c r="C277" s="983" t="str">
        <f>'【様式２】計画書（自動計算）（当初）'!C277:D277</f>
        <v/>
      </c>
      <c r="D277" s="984"/>
      <c r="E277" s="4"/>
      <c r="F277" s="11" t="s">
        <v>76</v>
      </c>
      <c r="G277" s="939">
        <f>SUM(G272:H275)-G276</f>
        <v>0</v>
      </c>
      <c r="H277" s="940"/>
      <c r="I277" s="939">
        <f t="shared" ref="I277" si="135">SUM(I272:J275)-I276</f>
        <v>0</v>
      </c>
      <c r="J277" s="940"/>
      <c r="K277" s="939">
        <f t="shared" ref="K277" si="136">SUM(K272:L275)-K276</f>
        <v>0</v>
      </c>
      <c r="L277" s="941"/>
      <c r="M277" s="942">
        <f t="shared" ref="M277" si="137">SUM(M272:N275)-M276</f>
        <v>0</v>
      </c>
      <c r="N277" s="940"/>
      <c r="O277" s="939">
        <f t="shared" ref="O277" si="138">SUM(O272:P275)-O276</f>
        <v>0</v>
      </c>
      <c r="P277" s="940"/>
      <c r="Q277" s="939">
        <f t="shared" ref="Q277" si="139">SUM(Q272:R275)-Q276</f>
        <v>0</v>
      </c>
      <c r="R277" s="941"/>
      <c r="S277" s="942">
        <f t="shared" ref="S277" si="140">SUM(S272:T275)-S276</f>
        <v>0</v>
      </c>
      <c r="T277" s="940"/>
      <c r="U277" s="939">
        <f t="shared" ref="U277" si="141">SUM(U272:V275)-U276</f>
        <v>0</v>
      </c>
      <c r="V277" s="940"/>
      <c r="W277" s="939">
        <f t="shared" ref="W277" si="142">SUM(W272:X275)-W276</f>
        <v>0</v>
      </c>
      <c r="X277" s="941"/>
      <c r="Y277" s="942">
        <f t="shared" ref="Y277" si="143">SUM(Y272:Z275)-Y276</f>
        <v>0</v>
      </c>
      <c r="Z277" s="940"/>
      <c r="AA277" s="939">
        <f>SUM(AA272:AB275)-AA276</f>
        <v>0</v>
      </c>
      <c r="AB277" s="940"/>
      <c r="AC277" s="939">
        <f t="shared" ref="AC277" si="144">SUM(AC272:AD275)-AC276</f>
        <v>0</v>
      </c>
      <c r="AD277" s="943"/>
      <c r="AE277" s="944">
        <f>SUM(G277:AD277)</f>
        <v>0</v>
      </c>
      <c r="AF277" s="945"/>
    </row>
    <row r="278" spans="1:32" ht="50.25" customHeight="1" thickTop="1" thickBot="1">
      <c r="A278" s="916" t="s">
        <v>87</v>
      </c>
      <c r="B278" s="917"/>
      <c r="C278" s="983" t="str">
        <f>'【様式２】計画書（自動計算）（当初）'!C278:D278</f>
        <v/>
      </c>
      <c r="D278" s="984"/>
      <c r="E278" s="4"/>
      <c r="F278" s="12" t="s">
        <v>77</v>
      </c>
      <c r="G278" s="920">
        <f>IF(入力用!P369=1,IF(AND(入力用!P375&gt;0,入力用!P375&lt;=4),IF(G277&gt;=63000,63000,G277),IF(G277&gt;=82000,82000,G277)),IF(G277&gt;=63000,63000,G277))</f>
        <v>0</v>
      </c>
      <c r="H278" s="921"/>
      <c r="I278" s="920">
        <f>IF(入力用!P369=1,IF(AND(入力用!P375&gt;0,入力用!P375&lt;=5),IF(I277&gt;=63000,63000,I277),IF(I277&gt;=82000,82000,I277)),IF(I277&gt;=63000,63000,I277))</f>
        <v>0</v>
      </c>
      <c r="J278" s="921"/>
      <c r="K278" s="920">
        <f>IF(入力用!P369=1,IF(AND(入力用!P375&gt;0,入力用!P375&lt;=6),IF(K277&gt;=63000,63000,K277),IF(K277&gt;=82000,82000,K277)),IF(K277&gt;=63000,63000,K277))</f>
        <v>0</v>
      </c>
      <c r="L278" s="921"/>
      <c r="M278" s="920">
        <f>IF(入力用!P369=1,IF(AND(入力用!P375&gt;0,入力用!P375&lt;=7),IF(M277&gt;=63000,63000,M277),IF(M277&gt;=82000,82000,M277)),IF(M277&gt;=63000,63000,M277))</f>
        <v>0</v>
      </c>
      <c r="N278" s="921"/>
      <c r="O278" s="920">
        <f>IF(入力用!P369=1,IF(AND(入力用!P375&gt;0,入力用!P375&lt;=8),IF(O277&gt;=63000,63000,O277),IF(O277&gt;=82000,82000,O277)),IF(O277&gt;=63000,63000,O277))</f>
        <v>0</v>
      </c>
      <c r="P278" s="921"/>
      <c r="Q278" s="920">
        <f>IF(入力用!P369=1,IF(AND(入力用!P375&gt;0,入力用!P375&lt;=9),IF(Q277&gt;=63000,63000,Q277),IF(Q277&gt;=82000,82000,Q277)),IF(Q277&gt;=63000,63000,Q277))</f>
        <v>0</v>
      </c>
      <c r="R278" s="921"/>
      <c r="S278" s="920">
        <f>IF(入力用!P369=1,IF(AND(入力用!P375&gt;0,入力用!P375&lt;=10),IF(S277&gt;=63000,63000,S277),IF(S277&gt;=82000,82000,S277)),IF(S277&gt;=63000,63000,S277))</f>
        <v>0</v>
      </c>
      <c r="T278" s="921"/>
      <c r="U278" s="920">
        <f>IF(入力用!P369=1,IF(AND(入力用!P375&gt;0,入力用!P375&lt;=11),IF(U277&gt;=63000,63000,U277),IF(U277&gt;=82000,82000,U277)),IF(U277&gt;=63000,63000,U277))</f>
        <v>0</v>
      </c>
      <c r="V278" s="921"/>
      <c r="W278" s="920">
        <f>IF(入力用!P369=1,IF(AND(入力用!P375&gt;0,入力用!P375&lt;=12),IF(W277&gt;=63000,63000,W277),IF(W277&gt;=82000,82000,W277)),IF(W277&gt;=63000,63000,W277))</f>
        <v>0</v>
      </c>
      <c r="X278" s="921"/>
      <c r="Y278" s="920">
        <f>IF(入力用!P369=1,IF(AND(入力用!P375&gt;0,入力用!P375&lt;=13),IF(Y277&gt;=63000,63000,Y277),IF(Y277&gt;=82000,82000,Y277)),IF(Y277&gt;=63000,63000,Y277))</f>
        <v>0</v>
      </c>
      <c r="Z278" s="921"/>
      <c r="AA278" s="920">
        <f>IF(入力用!P369=1,IF(AND(入力用!P375&gt;0,入力用!P375&lt;=14),IF(AA277&gt;=63000,63000,AA277),IF(AA277&gt;=82000,82000,AA277)),IF(AA277&gt;=63000,63000,AA277))</f>
        <v>0</v>
      </c>
      <c r="AB278" s="921"/>
      <c r="AC278" s="920">
        <f>IF(入力用!P369=1,IF(AND(入力用!P375&gt;0,入力用!P375&lt;=15),IF(AC277&gt;=63000,63000,AC277),IF(AC277&gt;=82000,82000,AC277)),IF(AC277&gt;=63000,63000,AC277))</f>
        <v>0</v>
      </c>
      <c r="AD278" s="987"/>
      <c r="AE278" s="922"/>
      <c r="AF278" s="923"/>
    </row>
    <row r="279" spans="1:32" ht="50.25" customHeight="1" thickBot="1">
      <c r="A279" s="924" t="s">
        <v>88</v>
      </c>
      <c r="B279" s="925"/>
      <c r="C279" s="985" t="str">
        <f>'【様式２】計画書（自動計算）（当初）'!C279:D279</f>
        <v/>
      </c>
      <c r="D279" s="986"/>
      <c r="E279" s="4"/>
      <c r="F279" s="13" t="s">
        <v>262</v>
      </c>
      <c r="G279" s="926">
        <f>ROUNDDOWN(G278*3/4,0)</f>
        <v>0</v>
      </c>
      <c r="H279" s="926"/>
      <c r="I279" s="926">
        <f>ROUNDDOWN(I278*3/4,0)</f>
        <v>0</v>
      </c>
      <c r="J279" s="926"/>
      <c r="K279" s="926">
        <f>ROUNDDOWN(K278*3/4,0)</f>
        <v>0</v>
      </c>
      <c r="L279" s="927"/>
      <c r="M279" s="928">
        <f>ROUNDDOWN(M278*3/4,0)</f>
        <v>0</v>
      </c>
      <c r="N279" s="926"/>
      <c r="O279" s="926">
        <f>ROUNDDOWN(O278*3/4,0)</f>
        <v>0</v>
      </c>
      <c r="P279" s="926"/>
      <c r="Q279" s="926">
        <f>ROUNDDOWN(Q278*3/4,0)</f>
        <v>0</v>
      </c>
      <c r="R279" s="927"/>
      <c r="S279" s="928">
        <f>ROUNDDOWN(S278*3/4,0)</f>
        <v>0</v>
      </c>
      <c r="T279" s="926"/>
      <c r="U279" s="926">
        <f>ROUNDDOWN(U278*3/4,0)</f>
        <v>0</v>
      </c>
      <c r="V279" s="926"/>
      <c r="W279" s="926">
        <f>ROUNDDOWN(W278*3/4,0)</f>
        <v>0</v>
      </c>
      <c r="X279" s="927"/>
      <c r="Y279" s="928">
        <f>ROUNDDOWN(Y278*3/4,0)</f>
        <v>0</v>
      </c>
      <c r="Z279" s="926"/>
      <c r="AA279" s="926">
        <f>ROUNDDOWN(AA278*3/4,0)</f>
        <v>0</v>
      </c>
      <c r="AB279" s="926"/>
      <c r="AC279" s="926">
        <f>ROUNDDOWN(AC278*3/4,0)</f>
        <v>0</v>
      </c>
      <c r="AD279" s="929"/>
      <c r="AE279" s="930">
        <f>ROUNDDOWN(SUM(G279:AD279),-2)</f>
        <v>0</v>
      </c>
      <c r="AF279" s="931"/>
    </row>
    <row r="280" spans="1:32" ht="17.25" customHeight="1">
      <c r="A280" s="898" t="s">
        <v>85</v>
      </c>
      <c r="B280" s="900" t="str">
        <f>'【様式２】計画書（自動計算）（当初）'!B280:D284</f>
        <v/>
      </c>
      <c r="C280" s="901"/>
      <c r="D280" s="902"/>
      <c r="E280" s="4"/>
    </row>
    <row r="281" spans="1:32" ht="34.5" customHeight="1">
      <c r="A281" s="899"/>
      <c r="B281" s="903"/>
      <c r="C281" s="904"/>
      <c r="D281" s="905"/>
      <c r="E281" s="4"/>
      <c r="G281" s="909"/>
      <c r="H281" s="910"/>
      <c r="I281" s="911" t="s">
        <v>36</v>
      </c>
      <c r="J281" s="912"/>
      <c r="K281" s="913"/>
      <c r="L281" s="4"/>
      <c r="M281" s="914"/>
      <c r="N281" s="914"/>
      <c r="O281" s="915" t="s">
        <v>37</v>
      </c>
      <c r="P281" s="914"/>
      <c r="Q281" s="914"/>
      <c r="R281" s="4"/>
      <c r="S281" s="914"/>
      <c r="T281" s="914"/>
      <c r="U281" s="915" t="s">
        <v>38</v>
      </c>
      <c r="V281" s="914"/>
      <c r="W281" s="914"/>
      <c r="X281" s="4"/>
      <c r="Y281" s="914"/>
      <c r="Z281" s="914"/>
      <c r="AA281" s="915" t="s">
        <v>39</v>
      </c>
      <c r="AB281" s="914"/>
      <c r="AC281" s="914"/>
      <c r="AD281" s="4"/>
      <c r="AE281" s="3"/>
      <c r="AF281" s="3"/>
    </row>
    <row r="282" spans="1:32" ht="27" customHeight="1">
      <c r="A282" s="899"/>
      <c r="B282" s="903"/>
      <c r="C282" s="904"/>
      <c r="D282" s="905"/>
      <c r="E282" s="4"/>
      <c r="G282" s="897" t="s">
        <v>29</v>
      </c>
      <c r="H282" s="431"/>
      <c r="I282" s="883">
        <f t="shared" ref="I282:I287" si="145">SUM(G272:L272)</f>
        <v>0</v>
      </c>
      <c r="J282" s="884"/>
      <c r="K282" s="885"/>
      <c r="L282" s="3"/>
      <c r="M282" s="897" t="s">
        <v>29</v>
      </c>
      <c r="N282" s="431"/>
      <c r="O282" s="883">
        <f t="shared" ref="O282:O287" si="146">SUM(M272:R272)</f>
        <v>0</v>
      </c>
      <c r="P282" s="884"/>
      <c r="Q282" s="885"/>
      <c r="R282" s="3"/>
      <c r="S282" s="897" t="s">
        <v>29</v>
      </c>
      <c r="T282" s="431"/>
      <c r="U282" s="883">
        <f t="shared" ref="U282:U287" si="147">SUM(S272:X272)</f>
        <v>0</v>
      </c>
      <c r="V282" s="884"/>
      <c r="W282" s="885"/>
      <c r="Y282" s="897" t="s">
        <v>29</v>
      </c>
      <c r="Z282" s="431"/>
      <c r="AA282" s="883">
        <f t="shared" ref="AA282:AA287" si="148">SUM(Y272:AD272)</f>
        <v>0</v>
      </c>
      <c r="AB282" s="884"/>
      <c r="AC282" s="885"/>
    </row>
    <row r="283" spans="1:32" ht="27" customHeight="1">
      <c r="A283" s="899"/>
      <c r="B283" s="903"/>
      <c r="C283" s="904"/>
      <c r="D283" s="905"/>
      <c r="E283" s="4"/>
      <c r="G283" s="890" t="s">
        <v>31</v>
      </c>
      <c r="H283" s="891"/>
      <c r="I283" s="883">
        <f t="shared" si="145"/>
        <v>0</v>
      </c>
      <c r="J283" s="884"/>
      <c r="K283" s="885"/>
      <c r="L283" s="3"/>
      <c r="M283" s="890" t="s">
        <v>31</v>
      </c>
      <c r="N283" s="891"/>
      <c r="O283" s="883">
        <f t="shared" si="146"/>
        <v>0</v>
      </c>
      <c r="P283" s="884"/>
      <c r="Q283" s="885"/>
      <c r="R283" s="3"/>
      <c r="S283" s="890" t="s">
        <v>31</v>
      </c>
      <c r="T283" s="891"/>
      <c r="U283" s="883">
        <f t="shared" si="147"/>
        <v>0</v>
      </c>
      <c r="V283" s="884"/>
      <c r="W283" s="885"/>
      <c r="Y283" s="890" t="s">
        <v>31</v>
      </c>
      <c r="Z283" s="891"/>
      <c r="AA283" s="883">
        <f t="shared" si="148"/>
        <v>0</v>
      </c>
      <c r="AB283" s="884"/>
      <c r="AC283" s="885"/>
    </row>
    <row r="284" spans="1:32" ht="27" customHeight="1">
      <c r="A284" s="899"/>
      <c r="B284" s="906"/>
      <c r="C284" s="907"/>
      <c r="D284" s="908"/>
      <c r="E284" s="4"/>
      <c r="G284" s="890" t="s">
        <v>40</v>
      </c>
      <c r="H284" s="891"/>
      <c r="I284" s="883">
        <f t="shared" si="145"/>
        <v>0</v>
      </c>
      <c r="J284" s="884"/>
      <c r="K284" s="885"/>
      <c r="L284" s="3"/>
      <c r="M284" s="890" t="s">
        <v>40</v>
      </c>
      <c r="N284" s="891"/>
      <c r="O284" s="883">
        <f t="shared" si="146"/>
        <v>0</v>
      </c>
      <c r="P284" s="884"/>
      <c r="Q284" s="885"/>
      <c r="R284" s="3"/>
      <c r="S284" s="890" t="s">
        <v>40</v>
      </c>
      <c r="T284" s="891"/>
      <c r="U284" s="883">
        <f t="shared" si="147"/>
        <v>0</v>
      </c>
      <c r="V284" s="884"/>
      <c r="W284" s="885"/>
      <c r="Y284" s="890" t="s">
        <v>40</v>
      </c>
      <c r="Z284" s="891"/>
      <c r="AA284" s="883">
        <f t="shared" si="148"/>
        <v>0</v>
      </c>
      <c r="AB284" s="884"/>
      <c r="AC284" s="885"/>
    </row>
    <row r="285" spans="1:32" ht="27" customHeight="1">
      <c r="B285" s="892" t="str">
        <f>'【様式２】計画書（自動計算）（当初）'!B285:D285</f>
        <v>補助基準額上限：63000円</v>
      </c>
      <c r="C285" s="892"/>
      <c r="D285" s="892"/>
      <c r="E285" s="4"/>
      <c r="G285" s="890" t="s">
        <v>32</v>
      </c>
      <c r="H285" s="891"/>
      <c r="I285" s="893">
        <f t="shared" si="145"/>
        <v>0</v>
      </c>
      <c r="J285" s="894"/>
      <c r="K285" s="895"/>
      <c r="L285" s="3"/>
      <c r="M285" s="890" t="s">
        <v>32</v>
      </c>
      <c r="N285" s="891"/>
      <c r="O285" s="893">
        <f t="shared" si="146"/>
        <v>0</v>
      </c>
      <c r="P285" s="894"/>
      <c r="Q285" s="895"/>
      <c r="R285" s="3"/>
      <c r="S285" s="890" t="s">
        <v>32</v>
      </c>
      <c r="T285" s="891"/>
      <c r="U285" s="893">
        <f t="shared" si="147"/>
        <v>0</v>
      </c>
      <c r="V285" s="894"/>
      <c r="W285" s="895"/>
      <c r="Y285" s="890" t="s">
        <v>32</v>
      </c>
      <c r="Z285" s="891"/>
      <c r="AA285" s="893">
        <f t="shared" si="148"/>
        <v>0</v>
      </c>
      <c r="AB285" s="894"/>
      <c r="AC285" s="895"/>
    </row>
    <row r="286" spans="1:32" ht="27" customHeight="1">
      <c r="B286" s="896" t="str">
        <f>'【様式２】計画書（自動計算）（当初）'!B286:D286</f>
        <v/>
      </c>
      <c r="C286" s="896"/>
      <c r="D286" s="896"/>
      <c r="E286" s="4"/>
      <c r="G286" s="897" t="s">
        <v>33</v>
      </c>
      <c r="H286" s="431"/>
      <c r="I286" s="883">
        <f t="shared" si="145"/>
        <v>0</v>
      </c>
      <c r="J286" s="884"/>
      <c r="K286" s="885"/>
      <c r="L286" s="3"/>
      <c r="M286" s="897" t="s">
        <v>33</v>
      </c>
      <c r="N286" s="431"/>
      <c r="O286" s="883">
        <f t="shared" si="146"/>
        <v>0</v>
      </c>
      <c r="P286" s="884"/>
      <c r="Q286" s="885"/>
      <c r="R286" s="3"/>
      <c r="S286" s="897" t="s">
        <v>33</v>
      </c>
      <c r="T286" s="431"/>
      <c r="U286" s="883">
        <f t="shared" si="147"/>
        <v>0</v>
      </c>
      <c r="V286" s="884"/>
      <c r="W286" s="885"/>
      <c r="Y286" s="897" t="s">
        <v>33</v>
      </c>
      <c r="Z286" s="431"/>
      <c r="AA286" s="883">
        <f t="shared" si="148"/>
        <v>0</v>
      </c>
      <c r="AB286" s="884"/>
      <c r="AC286" s="885"/>
    </row>
    <row r="287" spans="1:32" ht="27" customHeight="1" thickBot="1">
      <c r="G287" s="878" t="s">
        <v>35</v>
      </c>
      <c r="H287" s="879"/>
      <c r="I287" s="880">
        <f t="shared" si="145"/>
        <v>0</v>
      </c>
      <c r="J287" s="881"/>
      <c r="K287" s="882"/>
      <c r="L287" s="3"/>
      <c r="M287" s="878" t="s">
        <v>35</v>
      </c>
      <c r="N287" s="879"/>
      <c r="O287" s="883">
        <f t="shared" si="146"/>
        <v>0</v>
      </c>
      <c r="P287" s="884"/>
      <c r="Q287" s="885"/>
      <c r="R287" s="3"/>
      <c r="S287" s="878" t="s">
        <v>35</v>
      </c>
      <c r="T287" s="879"/>
      <c r="U287" s="883">
        <f t="shared" si="147"/>
        <v>0</v>
      </c>
      <c r="V287" s="884"/>
      <c r="W287" s="885"/>
      <c r="Y287" s="878" t="s">
        <v>35</v>
      </c>
      <c r="Z287" s="879"/>
      <c r="AA287" s="883">
        <f t="shared" si="148"/>
        <v>0</v>
      </c>
      <c r="AB287" s="884"/>
      <c r="AC287" s="885"/>
    </row>
    <row r="288" spans="1:32" ht="45" customHeight="1" thickBot="1">
      <c r="G288" s="886" t="s">
        <v>78</v>
      </c>
      <c r="H288" s="887"/>
      <c r="I288" s="888">
        <f>ROUNDDOWN(SUM(G279:L279),-2)</f>
        <v>0</v>
      </c>
      <c r="J288" s="889"/>
      <c r="K288" s="889"/>
      <c r="M288" s="886" t="s">
        <v>78</v>
      </c>
      <c r="N288" s="887"/>
      <c r="O288" s="888">
        <f>ROUNDDOWN(SUM(M279:R279),-2)</f>
        <v>0</v>
      </c>
      <c r="P288" s="889"/>
      <c r="Q288" s="889"/>
      <c r="S288" s="886" t="s">
        <v>78</v>
      </c>
      <c r="T288" s="887"/>
      <c r="U288" s="888">
        <f>ROUNDDOWN(SUM(S279:X279),-2)</f>
        <v>0</v>
      </c>
      <c r="V288" s="889"/>
      <c r="W288" s="889"/>
      <c r="Y288" s="886" t="s">
        <v>78</v>
      </c>
      <c r="Z288" s="887"/>
      <c r="AA288" s="888">
        <f>AE279-I288-O288-U288</f>
        <v>0</v>
      </c>
      <c r="AB288" s="889"/>
      <c r="AC288" s="889"/>
      <c r="AF288" s="14" t="s">
        <v>91</v>
      </c>
    </row>
    <row r="289" spans="1:32" s="2" customFormat="1" ht="17.25" customHeight="1"/>
    <row r="290" spans="1:32" s="2" customFormat="1" ht="17.25" customHeight="1"/>
    <row r="291" spans="1:32" ht="17.25" customHeight="1">
      <c r="A291" s="981" t="str">
        <f>$A$1</f>
        <v>様式第２号</v>
      </c>
      <c r="B291" s="981"/>
    </row>
    <row r="292" spans="1:32" ht="17.25" customHeight="1">
      <c r="A292" s="981"/>
      <c r="B292" s="981"/>
      <c r="Z292" s="982" t="str">
        <f>$Z$2</f>
        <v>令和</v>
      </c>
      <c r="AA292" s="966" t="str">
        <f>IF($AA$2="","",$AA$2)</f>
        <v/>
      </c>
      <c r="AB292" s="966" t="s">
        <v>8</v>
      </c>
      <c r="AC292" s="966" t="str">
        <f>IF($AC$2="","",$AC$2)</f>
        <v/>
      </c>
      <c r="AD292" s="966" t="s">
        <v>9</v>
      </c>
      <c r="AE292" s="966" t="str">
        <f>IF($AE$2="","",$AE$2)</f>
        <v/>
      </c>
      <c r="AF292" s="966" t="s">
        <v>10</v>
      </c>
    </row>
    <row r="293" spans="1:32" ht="17.25" customHeight="1">
      <c r="A293" s="967" t="s">
        <v>11</v>
      </c>
      <c r="B293" s="967"/>
      <c r="C293" s="967"/>
      <c r="D293" s="967"/>
      <c r="E293" s="967"/>
      <c r="F293" s="967"/>
      <c r="G293" s="967"/>
      <c r="H293" s="967"/>
      <c r="I293" s="967"/>
      <c r="L293" s="968" t="s">
        <v>12</v>
      </c>
      <c r="M293" s="968"/>
      <c r="N293" s="969">
        <v>11</v>
      </c>
      <c r="O293" s="969"/>
      <c r="P293" s="970" t="s">
        <v>13</v>
      </c>
      <c r="Q293" s="970"/>
      <c r="R293" s="5"/>
      <c r="S293" s="5"/>
      <c r="Y293" s="5"/>
      <c r="Z293" s="982"/>
      <c r="AA293" s="966"/>
      <c r="AB293" s="966"/>
      <c r="AC293" s="966"/>
      <c r="AD293" s="966"/>
      <c r="AE293" s="966"/>
      <c r="AF293" s="966"/>
    </row>
    <row r="294" spans="1:32" ht="17.25" customHeight="1">
      <c r="A294" s="967"/>
      <c r="B294" s="967"/>
      <c r="C294" s="967"/>
      <c r="D294" s="967"/>
      <c r="E294" s="967"/>
      <c r="F294" s="967"/>
      <c r="G294" s="967"/>
      <c r="H294" s="967"/>
      <c r="I294" s="967"/>
      <c r="L294" s="968"/>
      <c r="M294" s="968"/>
      <c r="N294" s="969"/>
      <c r="O294" s="969"/>
      <c r="P294" s="970"/>
      <c r="Q294" s="970"/>
      <c r="R294" s="5"/>
      <c r="S294" s="5"/>
      <c r="Z294" s="15"/>
      <c r="AA294" s="15"/>
      <c r="AB294" s="15"/>
      <c r="AC294" s="15"/>
      <c r="AD294" s="15"/>
      <c r="AE294" s="15"/>
      <c r="AF294" s="15"/>
    </row>
    <row r="295" spans="1:32" ht="17.25" customHeight="1">
      <c r="A295" s="967"/>
      <c r="B295" s="967"/>
      <c r="C295" s="967"/>
      <c r="D295" s="967"/>
      <c r="E295" s="967"/>
      <c r="F295" s="967"/>
      <c r="G295" s="967"/>
      <c r="H295" s="967"/>
      <c r="I295" s="967"/>
      <c r="L295" s="968"/>
      <c r="M295" s="968"/>
      <c r="N295" s="969"/>
      <c r="O295" s="969"/>
      <c r="P295" s="970"/>
      <c r="Q295" s="970"/>
      <c r="R295" s="5"/>
      <c r="S295" s="5"/>
    </row>
    <row r="296" spans="1:32" ht="17.25" customHeight="1" thickBot="1">
      <c r="D296" s="3"/>
      <c r="E296" s="3"/>
      <c r="F296" s="3"/>
      <c r="G296" s="3"/>
      <c r="H296" s="3"/>
      <c r="I296" s="3"/>
      <c r="J296" s="3"/>
      <c r="K296" s="3"/>
    </row>
    <row r="297" spans="1:32" ht="42" customHeight="1" thickBot="1">
      <c r="A297" s="971" t="s">
        <v>81</v>
      </c>
      <c r="B297" s="972"/>
      <c r="C297" s="973" t="str">
        <f>IF($C$7="","",$C$7)</f>
        <v/>
      </c>
      <c r="D297" s="973"/>
      <c r="E297" s="973"/>
      <c r="F297" s="973"/>
      <c r="G297" s="973"/>
      <c r="H297" s="973"/>
      <c r="I297" s="974"/>
      <c r="J297" s="4"/>
      <c r="K297" s="4"/>
    </row>
    <row r="298" spans="1:32" ht="17.25" customHeight="1">
      <c r="C298" s="6"/>
      <c r="D298" s="6"/>
      <c r="E298" s="16"/>
      <c r="F298" s="6"/>
      <c r="G298" s="6"/>
      <c r="H298" s="6"/>
      <c r="I298" s="6"/>
      <c r="J298" s="6"/>
    </row>
    <row r="299" spans="1:32" ht="17.25" customHeight="1" thickBot="1">
      <c r="E299" s="4"/>
    </row>
    <row r="300" spans="1:32" ht="24" customHeight="1" thickBot="1">
      <c r="A300" s="975" t="s">
        <v>14</v>
      </c>
      <c r="B300" s="976"/>
      <c r="C300" s="976"/>
      <c r="D300" s="977"/>
      <c r="E300" s="4"/>
      <c r="F300" s="319" t="s">
        <v>15</v>
      </c>
      <c r="G300" s="971" t="s">
        <v>16</v>
      </c>
      <c r="H300" s="972"/>
      <c r="I300" s="978" t="s">
        <v>17</v>
      </c>
      <c r="J300" s="972"/>
      <c r="K300" s="978" t="s">
        <v>18</v>
      </c>
      <c r="L300" s="979"/>
      <c r="M300" s="971" t="s">
        <v>19</v>
      </c>
      <c r="N300" s="972"/>
      <c r="O300" s="978" t="s">
        <v>20</v>
      </c>
      <c r="P300" s="972"/>
      <c r="Q300" s="978" t="s">
        <v>21</v>
      </c>
      <c r="R300" s="979"/>
      <c r="S300" s="971" t="s">
        <v>22</v>
      </c>
      <c r="T300" s="972"/>
      <c r="U300" s="978" t="s">
        <v>23</v>
      </c>
      <c r="V300" s="972"/>
      <c r="W300" s="978" t="s">
        <v>24</v>
      </c>
      <c r="X300" s="979"/>
      <c r="Y300" s="971" t="s">
        <v>25</v>
      </c>
      <c r="Z300" s="972"/>
      <c r="AA300" s="978" t="s">
        <v>26</v>
      </c>
      <c r="AB300" s="972"/>
      <c r="AC300" s="978" t="s">
        <v>27</v>
      </c>
      <c r="AD300" s="979"/>
      <c r="AE300" s="980" t="s">
        <v>28</v>
      </c>
      <c r="AF300" s="979"/>
    </row>
    <row r="301" spans="1:32" ht="37.5" customHeight="1">
      <c r="A301" s="959" t="s">
        <v>86</v>
      </c>
      <c r="B301" s="960"/>
      <c r="C301" s="961" t="str">
        <f>'【様式２】計画書（自動計算）（当初）'!C301:D301</f>
        <v/>
      </c>
      <c r="D301" s="962"/>
      <c r="E301" s="4"/>
      <c r="F301" s="307" t="s">
        <v>71</v>
      </c>
      <c r="G301" s="946">
        <f>'【様式２】計画書（自動計算）（当初）'!G301:H301</f>
        <v>0</v>
      </c>
      <c r="H301" s="946"/>
      <c r="I301" s="946">
        <f>'【様式２】計画書（自動計算）（当初）'!I301:J301</f>
        <v>0</v>
      </c>
      <c r="J301" s="946"/>
      <c r="K301" s="946">
        <f>'【様式２】計画書（自動計算）（当初）'!K301:L301</f>
        <v>0</v>
      </c>
      <c r="L301" s="946"/>
      <c r="M301" s="946">
        <f>'【様式２】計画書（自動計算）（当初）'!M301:N301</f>
        <v>0</v>
      </c>
      <c r="N301" s="946"/>
      <c r="O301" s="946">
        <f>'【様式２】計画書（自動計算）（当初）'!O301:P301</f>
        <v>0</v>
      </c>
      <c r="P301" s="946"/>
      <c r="Q301" s="946">
        <f>'【様式２】計画書（自動計算）（当初）'!Q301:R301</f>
        <v>0</v>
      </c>
      <c r="R301" s="946"/>
      <c r="S301" s="946">
        <f>'【様式２】計画書（自動計算）（当初）'!S301:T301</f>
        <v>0</v>
      </c>
      <c r="T301" s="946"/>
      <c r="U301" s="946">
        <f>'【様式２】計画書（自動計算）（当初）'!U301:V301</f>
        <v>0</v>
      </c>
      <c r="V301" s="946"/>
      <c r="W301" s="946">
        <f>'【様式２】計画書（自動計算）（当初）'!W301:X301</f>
        <v>0</v>
      </c>
      <c r="X301" s="946"/>
      <c r="Y301" s="946">
        <f>'【様式２】計画書（自動計算）（当初）'!Y301:Z301</f>
        <v>0</v>
      </c>
      <c r="Z301" s="946"/>
      <c r="AA301" s="946">
        <f>'【様式２】計画書（自動計算）（当初）'!AA301:AB301</f>
        <v>0</v>
      </c>
      <c r="AB301" s="946"/>
      <c r="AC301" s="946">
        <f>'【様式２】計画書（自動計算）（当初）'!AC301:AD301</f>
        <v>0</v>
      </c>
      <c r="AD301" s="946"/>
      <c r="AE301" s="935">
        <f t="shared" ref="AE301:AE305" si="149">SUM(G301:AD301)</f>
        <v>0</v>
      </c>
      <c r="AF301" s="936"/>
    </row>
    <row r="302" spans="1:32" ht="37.5" customHeight="1">
      <c r="A302" s="963" t="s">
        <v>30</v>
      </c>
      <c r="B302" s="964"/>
      <c r="C302" s="949" t="str">
        <f>'【様式２】計画書（自動計算）（当初）'!C302:D303</f>
        <v/>
      </c>
      <c r="D302" s="950"/>
      <c r="E302" s="4"/>
      <c r="F302" s="8" t="s">
        <v>72</v>
      </c>
      <c r="G302" s="953">
        <f>'【様式２】計画書（自動計算）（当初）'!G302:H302</f>
        <v>0</v>
      </c>
      <c r="H302" s="953"/>
      <c r="I302" s="953">
        <f>'【様式２】計画書（自動計算）（当初）'!I302:J302</f>
        <v>0</v>
      </c>
      <c r="J302" s="953"/>
      <c r="K302" s="953">
        <f>'【様式２】計画書（自動計算）（当初）'!K302:L302</f>
        <v>0</v>
      </c>
      <c r="L302" s="953"/>
      <c r="M302" s="953">
        <f>'【様式２】計画書（自動計算）（当初）'!M302:N302</f>
        <v>0</v>
      </c>
      <c r="N302" s="953"/>
      <c r="O302" s="953">
        <f>'【様式２】計画書（自動計算）（当初）'!O302:P302</f>
        <v>0</v>
      </c>
      <c r="P302" s="953"/>
      <c r="Q302" s="953">
        <f>'【様式２】計画書（自動計算）（当初）'!Q302:R302</f>
        <v>0</v>
      </c>
      <c r="R302" s="953"/>
      <c r="S302" s="953">
        <f>'【様式２】計画書（自動計算）（当初）'!S302:T302</f>
        <v>0</v>
      </c>
      <c r="T302" s="953"/>
      <c r="U302" s="953">
        <f>'【様式２】計画書（自動計算）（当初）'!U302:V302</f>
        <v>0</v>
      </c>
      <c r="V302" s="953"/>
      <c r="W302" s="953">
        <f>'【様式２】計画書（自動計算）（当初）'!W302:X302</f>
        <v>0</v>
      </c>
      <c r="X302" s="953"/>
      <c r="Y302" s="953">
        <f>'【様式２】計画書（自動計算）（当初）'!Y302:Z302</f>
        <v>0</v>
      </c>
      <c r="Z302" s="953"/>
      <c r="AA302" s="953">
        <f>'【様式２】計画書（自動計算）（当初）'!AA302:AB302</f>
        <v>0</v>
      </c>
      <c r="AB302" s="953"/>
      <c r="AC302" s="953">
        <f>'【様式２】計画書（自動計算）（当初）'!AC302:AD302</f>
        <v>0</v>
      </c>
      <c r="AD302" s="953"/>
      <c r="AE302" s="935">
        <f t="shared" si="149"/>
        <v>0</v>
      </c>
      <c r="AF302" s="936"/>
    </row>
    <row r="303" spans="1:32" ht="37.5" customHeight="1">
      <c r="A303" s="965"/>
      <c r="B303" s="964"/>
      <c r="C303" s="951"/>
      <c r="D303" s="952"/>
      <c r="E303" s="4"/>
      <c r="F303" s="8" t="s">
        <v>73</v>
      </c>
      <c r="G303" s="953">
        <f>'【様式２】計画書（自動計算）（当初）'!G303:H303</f>
        <v>0</v>
      </c>
      <c r="H303" s="953"/>
      <c r="I303" s="953">
        <f>'【様式２】計画書（自動計算）（当初）'!I303:J303</f>
        <v>0</v>
      </c>
      <c r="J303" s="953"/>
      <c r="K303" s="953">
        <f>'【様式２】計画書（自動計算）（当初）'!K303:L303</f>
        <v>0</v>
      </c>
      <c r="L303" s="953"/>
      <c r="M303" s="953">
        <f>'【様式２】計画書（自動計算）（当初）'!M303:N303</f>
        <v>0</v>
      </c>
      <c r="N303" s="953"/>
      <c r="O303" s="953">
        <f>'【様式２】計画書（自動計算）（当初）'!O303:P303</f>
        <v>0</v>
      </c>
      <c r="P303" s="953"/>
      <c r="Q303" s="953">
        <f>'【様式２】計画書（自動計算）（当初）'!Q303:R303</f>
        <v>0</v>
      </c>
      <c r="R303" s="953"/>
      <c r="S303" s="953">
        <f>'【様式２】計画書（自動計算）（当初）'!S303:T303</f>
        <v>0</v>
      </c>
      <c r="T303" s="953"/>
      <c r="U303" s="953">
        <f>'【様式２】計画書（自動計算）（当初）'!U303:V303</f>
        <v>0</v>
      </c>
      <c r="V303" s="953"/>
      <c r="W303" s="953">
        <f>'【様式２】計画書（自動計算）（当初）'!W303:X303</f>
        <v>0</v>
      </c>
      <c r="X303" s="953"/>
      <c r="Y303" s="953">
        <f>'【様式２】計画書（自動計算）（当初）'!Y303:Z303</f>
        <v>0</v>
      </c>
      <c r="Z303" s="953"/>
      <c r="AA303" s="953">
        <f>'【様式２】計画書（自動計算）（当初）'!AA303:AB303</f>
        <v>0</v>
      </c>
      <c r="AB303" s="953"/>
      <c r="AC303" s="953">
        <f>'【様式２】計画書（自動計算）（当初）'!AC303:AD303</f>
        <v>0</v>
      </c>
      <c r="AD303" s="953"/>
      <c r="AE303" s="935">
        <f t="shared" si="149"/>
        <v>0</v>
      </c>
      <c r="AF303" s="936"/>
    </row>
    <row r="304" spans="1:32" ht="37.5" customHeight="1">
      <c r="A304" s="965"/>
      <c r="B304" s="964"/>
      <c r="C304" s="903" t="str">
        <f>'【様式２】計画書（自動計算）（当初）'!C304:D305</f>
        <v/>
      </c>
      <c r="D304" s="989"/>
      <c r="E304" s="4"/>
      <c r="F304" s="9" t="s">
        <v>74</v>
      </c>
      <c r="G304" s="953">
        <v>0</v>
      </c>
      <c r="H304" s="953"/>
      <c r="I304" s="954">
        <v>0</v>
      </c>
      <c r="J304" s="955"/>
      <c r="K304" s="954">
        <v>0</v>
      </c>
      <c r="L304" s="955"/>
      <c r="M304" s="954">
        <v>0</v>
      </c>
      <c r="N304" s="955"/>
      <c r="O304" s="954">
        <v>0</v>
      </c>
      <c r="P304" s="955"/>
      <c r="Q304" s="954">
        <v>0</v>
      </c>
      <c r="R304" s="955"/>
      <c r="S304" s="954">
        <v>0</v>
      </c>
      <c r="T304" s="955"/>
      <c r="U304" s="954">
        <v>0</v>
      </c>
      <c r="V304" s="955"/>
      <c r="W304" s="954">
        <v>0</v>
      </c>
      <c r="X304" s="955"/>
      <c r="Y304" s="954">
        <v>0</v>
      </c>
      <c r="Z304" s="955"/>
      <c r="AA304" s="954">
        <v>0</v>
      </c>
      <c r="AB304" s="955"/>
      <c r="AC304" s="954">
        <v>0</v>
      </c>
      <c r="AD304" s="956"/>
      <c r="AE304" s="957">
        <f t="shared" si="149"/>
        <v>0</v>
      </c>
      <c r="AF304" s="958"/>
    </row>
    <row r="305" spans="1:32" ht="37.5" customHeight="1" thickBot="1">
      <c r="A305" s="965"/>
      <c r="B305" s="964"/>
      <c r="C305" s="906"/>
      <c r="D305" s="990"/>
      <c r="E305" s="4"/>
      <c r="F305" s="10" t="s">
        <v>75</v>
      </c>
      <c r="G305" s="932">
        <f>'【様式２】計画書（自動計算）（当初）'!G305:H305</f>
        <v>0</v>
      </c>
      <c r="H305" s="933"/>
      <c r="I305" s="932">
        <f>'【様式２】計画書（自動計算）（当初）'!I305:J305</f>
        <v>0</v>
      </c>
      <c r="J305" s="933"/>
      <c r="K305" s="932">
        <f>'【様式２】計画書（自動計算）（当初）'!K305:L305</f>
        <v>0</v>
      </c>
      <c r="L305" s="933"/>
      <c r="M305" s="932">
        <f>'【様式２】計画書（自動計算）（当初）'!M305:N305</f>
        <v>0</v>
      </c>
      <c r="N305" s="933"/>
      <c r="O305" s="932">
        <f>'【様式２】計画書（自動計算）（当初）'!O305:P305</f>
        <v>0</v>
      </c>
      <c r="P305" s="933"/>
      <c r="Q305" s="932">
        <f>'【様式２】計画書（自動計算）（当初）'!Q305:R305</f>
        <v>0</v>
      </c>
      <c r="R305" s="933"/>
      <c r="S305" s="932">
        <f>'【様式２】計画書（自動計算）（当初）'!S305:T305</f>
        <v>0</v>
      </c>
      <c r="T305" s="933"/>
      <c r="U305" s="932">
        <f>'【様式２】計画書（自動計算）（当初）'!U305:V305</f>
        <v>0</v>
      </c>
      <c r="V305" s="933"/>
      <c r="W305" s="932">
        <f>'【様式２】計画書（自動計算）（当初）'!W305:X305</f>
        <v>0</v>
      </c>
      <c r="X305" s="933"/>
      <c r="Y305" s="932">
        <f>'【様式２】計画書（自動計算）（当初）'!Y305:Z305</f>
        <v>0</v>
      </c>
      <c r="Z305" s="933"/>
      <c r="AA305" s="932">
        <f>'【様式２】計画書（自動計算）（当初）'!AA305:AB305</f>
        <v>0</v>
      </c>
      <c r="AB305" s="933"/>
      <c r="AC305" s="932">
        <f>'【様式２】計画書（自動計算）（当初）'!AC305:AD305</f>
        <v>0</v>
      </c>
      <c r="AD305" s="933"/>
      <c r="AE305" s="935">
        <f t="shared" si="149"/>
        <v>0</v>
      </c>
      <c r="AF305" s="936"/>
    </row>
    <row r="306" spans="1:32" ht="37.5" customHeight="1" thickTop="1" thickBot="1">
      <c r="A306" s="937" t="s">
        <v>34</v>
      </c>
      <c r="B306" s="938"/>
      <c r="C306" s="983" t="str">
        <f>'【様式２】計画書（自動計算）（当初）'!C306:D306</f>
        <v/>
      </c>
      <c r="D306" s="984"/>
      <c r="E306" s="4"/>
      <c r="F306" s="11" t="s">
        <v>76</v>
      </c>
      <c r="G306" s="939">
        <f>SUM(G301:H304)-G305</f>
        <v>0</v>
      </c>
      <c r="H306" s="940"/>
      <c r="I306" s="939">
        <f t="shared" ref="I306" si="150">SUM(I301:J304)-I305</f>
        <v>0</v>
      </c>
      <c r="J306" s="940"/>
      <c r="K306" s="939">
        <f t="shared" ref="K306" si="151">SUM(K301:L304)-K305</f>
        <v>0</v>
      </c>
      <c r="L306" s="941"/>
      <c r="M306" s="942">
        <f t="shared" ref="M306" si="152">SUM(M301:N304)-M305</f>
        <v>0</v>
      </c>
      <c r="N306" s="940"/>
      <c r="O306" s="939">
        <f t="shared" ref="O306" si="153">SUM(O301:P304)-O305</f>
        <v>0</v>
      </c>
      <c r="P306" s="940"/>
      <c r="Q306" s="939">
        <f t="shared" ref="Q306" si="154">SUM(Q301:R304)-Q305</f>
        <v>0</v>
      </c>
      <c r="R306" s="941"/>
      <c r="S306" s="942">
        <f t="shared" ref="S306" si="155">SUM(S301:T304)-S305</f>
        <v>0</v>
      </c>
      <c r="T306" s="940"/>
      <c r="U306" s="939">
        <f t="shared" ref="U306" si="156">SUM(U301:V304)-U305</f>
        <v>0</v>
      </c>
      <c r="V306" s="940"/>
      <c r="W306" s="939">
        <f t="shared" ref="W306" si="157">SUM(W301:X304)-W305</f>
        <v>0</v>
      </c>
      <c r="X306" s="941"/>
      <c r="Y306" s="942">
        <f t="shared" ref="Y306" si="158">SUM(Y301:Z304)-Y305</f>
        <v>0</v>
      </c>
      <c r="Z306" s="940"/>
      <c r="AA306" s="939">
        <f>SUM(AA301:AB304)-AA305</f>
        <v>0</v>
      </c>
      <c r="AB306" s="940"/>
      <c r="AC306" s="939">
        <f t="shared" ref="AC306" si="159">SUM(AC301:AD304)-AC305</f>
        <v>0</v>
      </c>
      <c r="AD306" s="943"/>
      <c r="AE306" s="944">
        <f>SUM(G306:AD306)</f>
        <v>0</v>
      </c>
      <c r="AF306" s="945"/>
    </row>
    <row r="307" spans="1:32" ht="50.25" customHeight="1" thickTop="1" thickBot="1">
      <c r="A307" s="916" t="s">
        <v>87</v>
      </c>
      <c r="B307" s="917"/>
      <c r="C307" s="983" t="str">
        <f>'【様式２】計画書（自動計算）（当初）'!C307:D307</f>
        <v/>
      </c>
      <c r="D307" s="984"/>
      <c r="E307" s="4"/>
      <c r="F307" s="12" t="s">
        <v>77</v>
      </c>
      <c r="G307" s="920">
        <f>IF(入力用!P408=1,IF(AND(入力用!P414&gt;0,入力用!P414&lt;=4),IF(G306&gt;=63000,63000,G306),IF(G306&gt;=82000,82000,G306)),IF(G306&gt;=63000,63000,G306))</f>
        <v>0</v>
      </c>
      <c r="H307" s="921"/>
      <c r="I307" s="920">
        <f>IF(入力用!P408=1,IF(AND(入力用!P414&gt;0,入力用!P414&lt;=5),IF(I306&gt;=63000,63000,I306),IF(I306&gt;=82000,82000,I306)),IF(I306&gt;=63000,63000,I306))</f>
        <v>0</v>
      </c>
      <c r="J307" s="921"/>
      <c r="K307" s="920">
        <f>IF(入力用!P408=1,IF(AND(入力用!P414&gt;0,入力用!P414&lt;=6),IF(K306&gt;=63000,63000,K306),IF(K306&gt;=82000,82000,K306)),IF(K306&gt;=63000,63000,K306))</f>
        <v>0</v>
      </c>
      <c r="L307" s="921"/>
      <c r="M307" s="920">
        <f>IF(入力用!P408=1,IF(AND(入力用!P414&gt;0,入力用!P414&lt;=7),IF(M306&gt;=63000,63000,M306),IF(M306&gt;=82000,82000,M306)),IF(M306&gt;=63000,63000,M306))</f>
        <v>0</v>
      </c>
      <c r="N307" s="921"/>
      <c r="O307" s="920">
        <f>IF(入力用!P408=1,IF(AND(入力用!P414&gt;0,入力用!P414&lt;=8),IF(O306&gt;=63000,63000,O306),IF(O306&gt;=82000,82000,O306)),IF(O306&gt;=63000,63000,O306))</f>
        <v>0</v>
      </c>
      <c r="P307" s="921"/>
      <c r="Q307" s="920">
        <f>IF(入力用!P408=1,IF(AND(入力用!P414&gt;0,入力用!P414&lt;=9),IF(Q306&gt;=63000,63000,Q306),IF(Q306&gt;=82000,82000,Q306)),IF(Q306&gt;=63000,63000,Q306))</f>
        <v>0</v>
      </c>
      <c r="R307" s="921"/>
      <c r="S307" s="920">
        <f>IF(入力用!P408=1,IF(AND(入力用!P414&gt;0,入力用!P414&lt;=10),IF(S306&gt;=63000,63000,S306),IF(S306&gt;=82000,82000,S306)),IF(S306&gt;=63000,63000,S306))</f>
        <v>0</v>
      </c>
      <c r="T307" s="921"/>
      <c r="U307" s="920">
        <f>IF(入力用!P408=1,IF(AND(入力用!P414&gt;0,入力用!P414&lt;=11),IF(U306&gt;=63000,63000,U306),IF(U306&gt;=82000,82000,U306)),IF(U306&gt;=63000,63000,U306))</f>
        <v>0</v>
      </c>
      <c r="V307" s="921"/>
      <c r="W307" s="920">
        <f>IF(入力用!P408=1,IF(AND(入力用!P414&gt;0,入力用!P414&lt;=12),IF(W306&gt;=63000,63000,W306),IF(W306&gt;=82000,82000,W306)),IF(W306&gt;=63000,63000,W306))</f>
        <v>0</v>
      </c>
      <c r="X307" s="921"/>
      <c r="Y307" s="920">
        <f>IF(入力用!P408=1,IF(AND(入力用!P414&gt;0,入力用!P414&lt;=13),IF(Y306&gt;=63000,63000,Y306),IF(Y306&gt;=82000,82000,Y306)),IF(Y306&gt;=63000,63000,Y306))</f>
        <v>0</v>
      </c>
      <c r="Z307" s="921"/>
      <c r="AA307" s="920">
        <f>IF(入力用!P408=1,IF(AND(入力用!P414&gt;0,入力用!P414&lt;=14),IF(AA306&gt;=63000,63000,AA306),IF(AA306&gt;=82000,82000,AA306)),IF(AA306&gt;=63000,63000,AA306))</f>
        <v>0</v>
      </c>
      <c r="AB307" s="921"/>
      <c r="AC307" s="920">
        <f>IF(入力用!P408=1,IF(AND(入力用!P414&gt;0,入力用!P414&lt;=15),IF(AC306&gt;=63000,63000,AC306),IF(AC306&gt;=82000,82000,AC306)),IF(AC306&gt;=63000,63000,AC306))</f>
        <v>0</v>
      </c>
      <c r="AD307" s="987"/>
      <c r="AE307" s="922"/>
      <c r="AF307" s="923"/>
    </row>
    <row r="308" spans="1:32" ht="50.25" customHeight="1" thickBot="1">
      <c r="A308" s="924" t="s">
        <v>88</v>
      </c>
      <c r="B308" s="925"/>
      <c r="C308" s="985" t="str">
        <f>'【様式２】計画書（自動計算）（当初）'!C308:D308</f>
        <v/>
      </c>
      <c r="D308" s="986"/>
      <c r="E308" s="4"/>
      <c r="F308" s="13" t="s">
        <v>262</v>
      </c>
      <c r="G308" s="926">
        <f>ROUNDDOWN(G307*3/4,0)</f>
        <v>0</v>
      </c>
      <c r="H308" s="926"/>
      <c r="I308" s="926">
        <f>ROUNDDOWN(I307*3/4,0)</f>
        <v>0</v>
      </c>
      <c r="J308" s="926"/>
      <c r="K308" s="926">
        <f>ROUNDDOWN(K307*3/4,0)</f>
        <v>0</v>
      </c>
      <c r="L308" s="927"/>
      <c r="M308" s="928">
        <f>ROUNDDOWN(M307*3/4,0)</f>
        <v>0</v>
      </c>
      <c r="N308" s="926"/>
      <c r="O308" s="926">
        <f>ROUNDDOWN(O307*3/4,0)</f>
        <v>0</v>
      </c>
      <c r="P308" s="926"/>
      <c r="Q308" s="926">
        <f>ROUNDDOWN(Q307*3/4,0)</f>
        <v>0</v>
      </c>
      <c r="R308" s="927"/>
      <c r="S308" s="928">
        <f>ROUNDDOWN(S307*3/4,0)</f>
        <v>0</v>
      </c>
      <c r="T308" s="926"/>
      <c r="U308" s="926">
        <f>ROUNDDOWN(U307*3/4,0)</f>
        <v>0</v>
      </c>
      <c r="V308" s="926"/>
      <c r="W308" s="926">
        <f>ROUNDDOWN(W307*3/4,0)</f>
        <v>0</v>
      </c>
      <c r="X308" s="927"/>
      <c r="Y308" s="928">
        <f>ROUNDDOWN(Y307*3/4,0)</f>
        <v>0</v>
      </c>
      <c r="Z308" s="926"/>
      <c r="AA308" s="926">
        <f>ROUNDDOWN(AA307*3/4,0)</f>
        <v>0</v>
      </c>
      <c r="AB308" s="926"/>
      <c r="AC308" s="926">
        <f>ROUNDDOWN(AC307*3/4,0)</f>
        <v>0</v>
      </c>
      <c r="AD308" s="929"/>
      <c r="AE308" s="930">
        <f>ROUNDDOWN(SUM(G308:AD308),-2)</f>
        <v>0</v>
      </c>
      <c r="AF308" s="931"/>
    </row>
    <row r="309" spans="1:32" ht="17.25" customHeight="1">
      <c r="A309" s="898" t="s">
        <v>85</v>
      </c>
      <c r="B309" s="900" t="str">
        <f>'【様式２】計画書（自動計算）（当初）'!B309:D313</f>
        <v/>
      </c>
      <c r="C309" s="901"/>
      <c r="D309" s="902"/>
      <c r="E309" s="4"/>
    </row>
    <row r="310" spans="1:32" ht="34.5" customHeight="1">
      <c r="A310" s="899"/>
      <c r="B310" s="903"/>
      <c r="C310" s="904"/>
      <c r="D310" s="905"/>
      <c r="E310" s="4"/>
      <c r="G310" s="909"/>
      <c r="H310" s="910"/>
      <c r="I310" s="911" t="s">
        <v>36</v>
      </c>
      <c r="J310" s="912"/>
      <c r="K310" s="913"/>
      <c r="L310" s="4"/>
      <c r="M310" s="914"/>
      <c r="N310" s="914"/>
      <c r="O310" s="915" t="s">
        <v>37</v>
      </c>
      <c r="P310" s="914"/>
      <c r="Q310" s="914"/>
      <c r="R310" s="4"/>
      <c r="S310" s="914"/>
      <c r="T310" s="914"/>
      <c r="U310" s="915" t="s">
        <v>38</v>
      </c>
      <c r="V310" s="914"/>
      <c r="W310" s="914"/>
      <c r="X310" s="4"/>
      <c r="Y310" s="914"/>
      <c r="Z310" s="914"/>
      <c r="AA310" s="915" t="s">
        <v>39</v>
      </c>
      <c r="AB310" s="914"/>
      <c r="AC310" s="914"/>
      <c r="AD310" s="4"/>
      <c r="AE310" s="3"/>
      <c r="AF310" s="3"/>
    </row>
    <row r="311" spans="1:32" ht="27" customHeight="1">
      <c r="A311" s="899"/>
      <c r="B311" s="903"/>
      <c r="C311" s="904"/>
      <c r="D311" s="905"/>
      <c r="E311" s="4"/>
      <c r="G311" s="897" t="s">
        <v>29</v>
      </c>
      <c r="H311" s="431"/>
      <c r="I311" s="883">
        <f t="shared" ref="I311:I316" si="160">SUM(G301:L301)</f>
        <v>0</v>
      </c>
      <c r="J311" s="884"/>
      <c r="K311" s="885"/>
      <c r="L311" s="3"/>
      <c r="M311" s="897" t="s">
        <v>29</v>
      </c>
      <c r="N311" s="431"/>
      <c r="O311" s="883">
        <f t="shared" ref="O311:O316" si="161">SUM(M301:R301)</f>
        <v>0</v>
      </c>
      <c r="P311" s="884"/>
      <c r="Q311" s="885"/>
      <c r="R311" s="3"/>
      <c r="S311" s="897" t="s">
        <v>29</v>
      </c>
      <c r="T311" s="431"/>
      <c r="U311" s="883">
        <f t="shared" ref="U311:U316" si="162">SUM(S301:X301)</f>
        <v>0</v>
      </c>
      <c r="V311" s="884"/>
      <c r="W311" s="885"/>
      <c r="Y311" s="897" t="s">
        <v>29</v>
      </c>
      <c r="Z311" s="431"/>
      <c r="AA311" s="883">
        <f t="shared" ref="AA311:AA316" si="163">SUM(Y301:AD301)</f>
        <v>0</v>
      </c>
      <c r="AB311" s="884"/>
      <c r="AC311" s="885"/>
    </row>
    <row r="312" spans="1:32" ht="27" customHeight="1">
      <c r="A312" s="899"/>
      <c r="B312" s="903"/>
      <c r="C312" s="904"/>
      <c r="D312" s="905"/>
      <c r="E312" s="4"/>
      <c r="G312" s="890" t="s">
        <v>31</v>
      </c>
      <c r="H312" s="891"/>
      <c r="I312" s="883">
        <f t="shared" si="160"/>
        <v>0</v>
      </c>
      <c r="J312" s="884"/>
      <c r="K312" s="885"/>
      <c r="L312" s="3"/>
      <c r="M312" s="890" t="s">
        <v>31</v>
      </c>
      <c r="N312" s="891"/>
      <c r="O312" s="883">
        <f t="shared" si="161"/>
        <v>0</v>
      </c>
      <c r="P312" s="884"/>
      <c r="Q312" s="885"/>
      <c r="R312" s="3"/>
      <c r="S312" s="890" t="s">
        <v>31</v>
      </c>
      <c r="T312" s="891"/>
      <c r="U312" s="883">
        <f t="shared" si="162"/>
        <v>0</v>
      </c>
      <c r="V312" s="884"/>
      <c r="W312" s="885"/>
      <c r="Y312" s="890" t="s">
        <v>31</v>
      </c>
      <c r="Z312" s="891"/>
      <c r="AA312" s="883">
        <f t="shared" si="163"/>
        <v>0</v>
      </c>
      <c r="AB312" s="884"/>
      <c r="AC312" s="885"/>
    </row>
    <row r="313" spans="1:32" ht="27" customHeight="1">
      <c r="A313" s="899"/>
      <c r="B313" s="906"/>
      <c r="C313" s="907"/>
      <c r="D313" s="908"/>
      <c r="E313" s="4"/>
      <c r="G313" s="890" t="s">
        <v>40</v>
      </c>
      <c r="H313" s="891"/>
      <c r="I313" s="883">
        <f t="shared" si="160"/>
        <v>0</v>
      </c>
      <c r="J313" s="884"/>
      <c r="K313" s="885"/>
      <c r="L313" s="3"/>
      <c r="M313" s="890" t="s">
        <v>40</v>
      </c>
      <c r="N313" s="891"/>
      <c r="O313" s="883">
        <f t="shared" si="161"/>
        <v>0</v>
      </c>
      <c r="P313" s="884"/>
      <c r="Q313" s="885"/>
      <c r="R313" s="3"/>
      <c r="S313" s="890" t="s">
        <v>40</v>
      </c>
      <c r="T313" s="891"/>
      <c r="U313" s="883">
        <f t="shared" si="162"/>
        <v>0</v>
      </c>
      <c r="V313" s="884"/>
      <c r="W313" s="885"/>
      <c r="Y313" s="890" t="s">
        <v>40</v>
      </c>
      <c r="Z313" s="891"/>
      <c r="AA313" s="883">
        <f t="shared" si="163"/>
        <v>0</v>
      </c>
      <c r="AB313" s="884"/>
      <c r="AC313" s="885"/>
    </row>
    <row r="314" spans="1:32" ht="27" customHeight="1">
      <c r="B314" s="892" t="str">
        <f>'【様式２】計画書（自動計算）（当初）'!B314:D314</f>
        <v>補助基準額上限：63000円</v>
      </c>
      <c r="C314" s="892"/>
      <c r="D314" s="892"/>
      <c r="E314" s="4"/>
      <c r="G314" s="890" t="s">
        <v>32</v>
      </c>
      <c r="H314" s="891"/>
      <c r="I314" s="893">
        <f t="shared" si="160"/>
        <v>0</v>
      </c>
      <c r="J314" s="894"/>
      <c r="K314" s="895"/>
      <c r="L314" s="3"/>
      <c r="M314" s="890" t="s">
        <v>32</v>
      </c>
      <c r="N314" s="891"/>
      <c r="O314" s="893">
        <f t="shared" si="161"/>
        <v>0</v>
      </c>
      <c r="P314" s="894"/>
      <c r="Q314" s="895"/>
      <c r="R314" s="3"/>
      <c r="S314" s="890" t="s">
        <v>32</v>
      </c>
      <c r="T314" s="891"/>
      <c r="U314" s="893">
        <f t="shared" si="162"/>
        <v>0</v>
      </c>
      <c r="V314" s="894"/>
      <c r="W314" s="895"/>
      <c r="Y314" s="890" t="s">
        <v>32</v>
      </c>
      <c r="Z314" s="891"/>
      <c r="AA314" s="893">
        <f t="shared" si="163"/>
        <v>0</v>
      </c>
      <c r="AB314" s="894"/>
      <c r="AC314" s="895"/>
    </row>
    <row r="315" spans="1:32" ht="27" customHeight="1">
      <c r="B315" s="896" t="str">
        <f>'【様式２】計画書（自動計算）（当初）'!B315:D315</f>
        <v/>
      </c>
      <c r="C315" s="896"/>
      <c r="D315" s="896"/>
      <c r="E315" s="4"/>
      <c r="G315" s="897" t="s">
        <v>33</v>
      </c>
      <c r="H315" s="431"/>
      <c r="I315" s="883">
        <f t="shared" si="160"/>
        <v>0</v>
      </c>
      <c r="J315" s="884"/>
      <c r="K315" s="885"/>
      <c r="L315" s="3"/>
      <c r="M315" s="897" t="s">
        <v>33</v>
      </c>
      <c r="N315" s="431"/>
      <c r="O315" s="883">
        <f t="shared" si="161"/>
        <v>0</v>
      </c>
      <c r="P315" s="884"/>
      <c r="Q315" s="885"/>
      <c r="R315" s="3"/>
      <c r="S315" s="897" t="s">
        <v>33</v>
      </c>
      <c r="T315" s="431"/>
      <c r="U315" s="883">
        <f t="shared" si="162"/>
        <v>0</v>
      </c>
      <c r="V315" s="884"/>
      <c r="W315" s="885"/>
      <c r="Y315" s="897" t="s">
        <v>33</v>
      </c>
      <c r="Z315" s="431"/>
      <c r="AA315" s="883">
        <f t="shared" si="163"/>
        <v>0</v>
      </c>
      <c r="AB315" s="884"/>
      <c r="AC315" s="885"/>
    </row>
    <row r="316" spans="1:32" ht="27" customHeight="1" thickBot="1">
      <c r="G316" s="878" t="s">
        <v>35</v>
      </c>
      <c r="H316" s="879"/>
      <c r="I316" s="880">
        <f t="shared" si="160"/>
        <v>0</v>
      </c>
      <c r="J316" s="881"/>
      <c r="K316" s="882"/>
      <c r="L316" s="3"/>
      <c r="M316" s="878" t="s">
        <v>35</v>
      </c>
      <c r="N316" s="879"/>
      <c r="O316" s="883">
        <f t="shared" si="161"/>
        <v>0</v>
      </c>
      <c r="P316" s="884"/>
      <c r="Q316" s="885"/>
      <c r="R316" s="3"/>
      <c r="S316" s="878" t="s">
        <v>35</v>
      </c>
      <c r="T316" s="879"/>
      <c r="U316" s="883">
        <f t="shared" si="162"/>
        <v>0</v>
      </c>
      <c r="V316" s="884"/>
      <c r="W316" s="885"/>
      <c r="Y316" s="878" t="s">
        <v>35</v>
      </c>
      <c r="Z316" s="879"/>
      <c r="AA316" s="883">
        <f t="shared" si="163"/>
        <v>0</v>
      </c>
      <c r="AB316" s="884"/>
      <c r="AC316" s="885"/>
    </row>
    <row r="317" spans="1:32" ht="45" customHeight="1" thickBot="1">
      <c r="G317" s="886" t="s">
        <v>78</v>
      </c>
      <c r="H317" s="887"/>
      <c r="I317" s="888">
        <f>ROUNDDOWN(SUM(G308:L308),-2)</f>
        <v>0</v>
      </c>
      <c r="J317" s="889"/>
      <c r="K317" s="889"/>
      <c r="M317" s="886" t="s">
        <v>78</v>
      </c>
      <c r="N317" s="887"/>
      <c r="O317" s="888">
        <f>ROUNDDOWN(SUM(M308:R308),-2)</f>
        <v>0</v>
      </c>
      <c r="P317" s="889"/>
      <c r="Q317" s="889"/>
      <c r="S317" s="886" t="s">
        <v>78</v>
      </c>
      <c r="T317" s="887"/>
      <c r="U317" s="888">
        <f>ROUNDDOWN(SUM(S308:X308),-2)</f>
        <v>0</v>
      </c>
      <c r="V317" s="889"/>
      <c r="W317" s="889"/>
      <c r="Y317" s="886" t="s">
        <v>78</v>
      </c>
      <c r="Z317" s="887"/>
      <c r="AA317" s="888">
        <f>AE308-I317-O317-U317</f>
        <v>0</v>
      </c>
      <c r="AB317" s="889"/>
      <c r="AC317" s="889"/>
      <c r="AF317" s="14" t="s">
        <v>420</v>
      </c>
    </row>
    <row r="318" spans="1:32" s="2" customFormat="1" ht="17.25" customHeight="1"/>
    <row r="319" spans="1:32" s="2" customFormat="1" ht="17.25" customHeight="1"/>
    <row r="320" spans="1:32" ht="17.25" customHeight="1">
      <c r="A320" s="981" t="str">
        <f>$A$1</f>
        <v>様式第２号</v>
      </c>
      <c r="B320" s="981"/>
    </row>
    <row r="321" spans="1:32" ht="17.25" customHeight="1">
      <c r="A321" s="981"/>
      <c r="B321" s="981"/>
      <c r="Z321" s="982" t="str">
        <f>$Z$2</f>
        <v>令和</v>
      </c>
      <c r="AA321" s="966" t="str">
        <f>IF($AA$2="","",$AA$2)</f>
        <v/>
      </c>
      <c r="AB321" s="966" t="s">
        <v>8</v>
      </c>
      <c r="AC321" s="966" t="str">
        <f>IF($AC$2="","",$AC$2)</f>
        <v/>
      </c>
      <c r="AD321" s="966" t="s">
        <v>9</v>
      </c>
      <c r="AE321" s="966" t="str">
        <f>IF($AE$2="","",$AE$2)</f>
        <v/>
      </c>
      <c r="AF321" s="966" t="s">
        <v>10</v>
      </c>
    </row>
    <row r="322" spans="1:32" ht="17.25" customHeight="1">
      <c r="A322" s="967" t="s">
        <v>11</v>
      </c>
      <c r="B322" s="967"/>
      <c r="C322" s="967"/>
      <c r="D322" s="967"/>
      <c r="E322" s="967"/>
      <c r="F322" s="967"/>
      <c r="G322" s="967"/>
      <c r="H322" s="967"/>
      <c r="I322" s="967"/>
      <c r="L322" s="968" t="s">
        <v>12</v>
      </c>
      <c r="M322" s="968"/>
      <c r="N322" s="969">
        <v>12</v>
      </c>
      <c r="O322" s="969"/>
      <c r="P322" s="970" t="s">
        <v>13</v>
      </c>
      <c r="Q322" s="970"/>
      <c r="R322" s="5"/>
      <c r="S322" s="5"/>
      <c r="Y322" s="5"/>
      <c r="Z322" s="982"/>
      <c r="AA322" s="966"/>
      <c r="AB322" s="966"/>
      <c r="AC322" s="966"/>
      <c r="AD322" s="966"/>
      <c r="AE322" s="966"/>
      <c r="AF322" s="966"/>
    </row>
    <row r="323" spans="1:32" ht="17.25" customHeight="1">
      <c r="A323" s="967"/>
      <c r="B323" s="967"/>
      <c r="C323" s="967"/>
      <c r="D323" s="967"/>
      <c r="E323" s="967"/>
      <c r="F323" s="967"/>
      <c r="G323" s="967"/>
      <c r="H323" s="967"/>
      <c r="I323" s="967"/>
      <c r="L323" s="968"/>
      <c r="M323" s="968"/>
      <c r="N323" s="969"/>
      <c r="O323" s="969"/>
      <c r="P323" s="970"/>
      <c r="Q323" s="970"/>
      <c r="R323" s="5"/>
      <c r="S323" s="5"/>
      <c r="Z323" s="15"/>
      <c r="AA323" s="15"/>
      <c r="AB323" s="15"/>
      <c r="AC323" s="15"/>
      <c r="AD323" s="15"/>
      <c r="AE323" s="15"/>
      <c r="AF323" s="15"/>
    </row>
    <row r="324" spans="1:32" ht="17.25" customHeight="1">
      <c r="A324" s="967"/>
      <c r="B324" s="967"/>
      <c r="C324" s="967"/>
      <c r="D324" s="967"/>
      <c r="E324" s="967"/>
      <c r="F324" s="967"/>
      <c r="G324" s="967"/>
      <c r="H324" s="967"/>
      <c r="I324" s="967"/>
      <c r="L324" s="968"/>
      <c r="M324" s="968"/>
      <c r="N324" s="969"/>
      <c r="O324" s="969"/>
      <c r="P324" s="970"/>
      <c r="Q324" s="970"/>
      <c r="R324" s="5"/>
      <c r="S324" s="5"/>
    </row>
    <row r="325" spans="1:32" ht="17.25" customHeight="1" thickBot="1">
      <c r="D325" s="3"/>
      <c r="E325" s="3"/>
      <c r="F325" s="3"/>
      <c r="G325" s="3"/>
      <c r="H325" s="3"/>
      <c r="I325" s="3"/>
      <c r="J325" s="3"/>
      <c r="K325" s="3"/>
    </row>
    <row r="326" spans="1:32" ht="42" customHeight="1" thickBot="1">
      <c r="A326" s="971" t="s">
        <v>81</v>
      </c>
      <c r="B326" s="972"/>
      <c r="C326" s="973" t="str">
        <f>IF($C$7="","",$C$7)</f>
        <v/>
      </c>
      <c r="D326" s="973"/>
      <c r="E326" s="973"/>
      <c r="F326" s="973"/>
      <c r="G326" s="973"/>
      <c r="H326" s="973"/>
      <c r="I326" s="974"/>
      <c r="J326" s="4"/>
      <c r="K326" s="4"/>
    </row>
    <row r="327" spans="1:32" ht="17.25" customHeight="1">
      <c r="C327" s="6"/>
      <c r="D327" s="6"/>
      <c r="E327" s="16"/>
      <c r="F327" s="6"/>
      <c r="G327" s="6"/>
      <c r="H327" s="6"/>
      <c r="I327" s="6"/>
      <c r="J327" s="6"/>
    </row>
    <row r="328" spans="1:32" ht="17.25" customHeight="1" thickBot="1">
      <c r="E328" s="4"/>
    </row>
    <row r="329" spans="1:32" ht="24" customHeight="1" thickBot="1">
      <c r="A329" s="975" t="s">
        <v>14</v>
      </c>
      <c r="B329" s="976"/>
      <c r="C329" s="976"/>
      <c r="D329" s="977"/>
      <c r="E329" s="4"/>
      <c r="F329" s="319" t="s">
        <v>15</v>
      </c>
      <c r="G329" s="971" t="s">
        <v>16</v>
      </c>
      <c r="H329" s="972"/>
      <c r="I329" s="978" t="s">
        <v>17</v>
      </c>
      <c r="J329" s="972"/>
      <c r="K329" s="978" t="s">
        <v>18</v>
      </c>
      <c r="L329" s="979"/>
      <c r="M329" s="971" t="s">
        <v>19</v>
      </c>
      <c r="N329" s="972"/>
      <c r="O329" s="978" t="s">
        <v>20</v>
      </c>
      <c r="P329" s="972"/>
      <c r="Q329" s="978" t="s">
        <v>21</v>
      </c>
      <c r="R329" s="979"/>
      <c r="S329" s="971" t="s">
        <v>22</v>
      </c>
      <c r="T329" s="972"/>
      <c r="U329" s="978" t="s">
        <v>23</v>
      </c>
      <c r="V329" s="972"/>
      <c r="W329" s="978" t="s">
        <v>24</v>
      </c>
      <c r="X329" s="979"/>
      <c r="Y329" s="971" t="s">
        <v>25</v>
      </c>
      <c r="Z329" s="972"/>
      <c r="AA329" s="978" t="s">
        <v>26</v>
      </c>
      <c r="AB329" s="972"/>
      <c r="AC329" s="978" t="s">
        <v>27</v>
      </c>
      <c r="AD329" s="979"/>
      <c r="AE329" s="980" t="s">
        <v>28</v>
      </c>
      <c r="AF329" s="979"/>
    </row>
    <row r="330" spans="1:32" ht="37.5" customHeight="1">
      <c r="A330" s="959" t="s">
        <v>86</v>
      </c>
      <c r="B330" s="960"/>
      <c r="C330" s="961" t="str">
        <f>'【様式２】計画書（自動計算）（当初）'!C330:D330</f>
        <v/>
      </c>
      <c r="D330" s="962"/>
      <c r="E330" s="4"/>
      <c r="F330" s="307" t="s">
        <v>71</v>
      </c>
      <c r="G330" s="946">
        <f>'【様式２】計画書（自動計算）（当初）'!G330:H330</f>
        <v>0</v>
      </c>
      <c r="H330" s="946"/>
      <c r="I330" s="946">
        <f>'【様式２】計画書（自動計算）（当初）'!I330:J330</f>
        <v>0</v>
      </c>
      <c r="J330" s="946"/>
      <c r="K330" s="946">
        <f>'【様式２】計画書（自動計算）（当初）'!K330:L330</f>
        <v>0</v>
      </c>
      <c r="L330" s="946"/>
      <c r="M330" s="946">
        <f>'【様式２】計画書（自動計算）（当初）'!M330:N330</f>
        <v>0</v>
      </c>
      <c r="N330" s="946"/>
      <c r="O330" s="946">
        <f>'【様式２】計画書（自動計算）（当初）'!O330:P330</f>
        <v>0</v>
      </c>
      <c r="P330" s="946"/>
      <c r="Q330" s="946">
        <f>'【様式２】計画書（自動計算）（当初）'!Q330:R330</f>
        <v>0</v>
      </c>
      <c r="R330" s="946"/>
      <c r="S330" s="946">
        <f>'【様式２】計画書（自動計算）（当初）'!S330:T330</f>
        <v>0</v>
      </c>
      <c r="T330" s="946"/>
      <c r="U330" s="946">
        <f>'【様式２】計画書（自動計算）（当初）'!U330:V330</f>
        <v>0</v>
      </c>
      <c r="V330" s="946"/>
      <c r="W330" s="946">
        <f>'【様式２】計画書（自動計算）（当初）'!W330:X330</f>
        <v>0</v>
      </c>
      <c r="X330" s="946"/>
      <c r="Y330" s="946">
        <f>'【様式２】計画書（自動計算）（当初）'!Y330:Z330</f>
        <v>0</v>
      </c>
      <c r="Z330" s="946"/>
      <c r="AA330" s="946">
        <f>'【様式２】計画書（自動計算）（当初）'!AA330:AB330</f>
        <v>0</v>
      </c>
      <c r="AB330" s="946"/>
      <c r="AC330" s="946">
        <f>'【様式２】計画書（自動計算）（当初）'!AC330:AD330</f>
        <v>0</v>
      </c>
      <c r="AD330" s="946"/>
      <c r="AE330" s="935">
        <f t="shared" ref="AE330:AE334" si="164">SUM(G330:AD330)</f>
        <v>0</v>
      </c>
      <c r="AF330" s="936"/>
    </row>
    <row r="331" spans="1:32" ht="37.5" customHeight="1">
      <c r="A331" s="963" t="s">
        <v>30</v>
      </c>
      <c r="B331" s="964"/>
      <c r="C331" s="949" t="str">
        <f>'【様式２】計画書（自動計算）（当初）'!C331:D332</f>
        <v/>
      </c>
      <c r="D331" s="950"/>
      <c r="E331" s="4"/>
      <c r="F331" s="8" t="s">
        <v>72</v>
      </c>
      <c r="G331" s="953">
        <f>'【様式２】計画書（自動計算）（当初）'!G331:H331</f>
        <v>0</v>
      </c>
      <c r="H331" s="953"/>
      <c r="I331" s="953">
        <f>'【様式２】計画書（自動計算）（当初）'!I331:J331</f>
        <v>0</v>
      </c>
      <c r="J331" s="953"/>
      <c r="K331" s="953">
        <f>'【様式２】計画書（自動計算）（当初）'!K331:L331</f>
        <v>0</v>
      </c>
      <c r="L331" s="953"/>
      <c r="M331" s="953">
        <f>'【様式２】計画書（自動計算）（当初）'!M331:N331</f>
        <v>0</v>
      </c>
      <c r="N331" s="953"/>
      <c r="O331" s="953">
        <f>'【様式２】計画書（自動計算）（当初）'!O331:P331</f>
        <v>0</v>
      </c>
      <c r="P331" s="953"/>
      <c r="Q331" s="953">
        <f>'【様式２】計画書（自動計算）（当初）'!Q331:R331</f>
        <v>0</v>
      </c>
      <c r="R331" s="953"/>
      <c r="S331" s="953">
        <f>'【様式２】計画書（自動計算）（当初）'!S331:T331</f>
        <v>0</v>
      </c>
      <c r="T331" s="953"/>
      <c r="U331" s="953">
        <f>'【様式２】計画書（自動計算）（当初）'!U331:V331</f>
        <v>0</v>
      </c>
      <c r="V331" s="953"/>
      <c r="W331" s="953">
        <f>'【様式２】計画書（自動計算）（当初）'!W331:X331</f>
        <v>0</v>
      </c>
      <c r="X331" s="953"/>
      <c r="Y331" s="953">
        <f>'【様式２】計画書（自動計算）（当初）'!Y331:Z331</f>
        <v>0</v>
      </c>
      <c r="Z331" s="953"/>
      <c r="AA331" s="953">
        <f>'【様式２】計画書（自動計算）（当初）'!AA331:AB331</f>
        <v>0</v>
      </c>
      <c r="AB331" s="953"/>
      <c r="AC331" s="953">
        <f>'【様式２】計画書（自動計算）（当初）'!AC331:AD331</f>
        <v>0</v>
      </c>
      <c r="AD331" s="953"/>
      <c r="AE331" s="935">
        <f t="shared" si="164"/>
        <v>0</v>
      </c>
      <c r="AF331" s="936"/>
    </row>
    <row r="332" spans="1:32" ht="37.5" customHeight="1">
      <c r="A332" s="965"/>
      <c r="B332" s="964"/>
      <c r="C332" s="951"/>
      <c r="D332" s="952"/>
      <c r="E332" s="4"/>
      <c r="F332" s="8" t="s">
        <v>73</v>
      </c>
      <c r="G332" s="953">
        <f>'【様式２】計画書（自動計算）（当初）'!G332:H332</f>
        <v>0</v>
      </c>
      <c r="H332" s="953"/>
      <c r="I332" s="953">
        <f>'【様式２】計画書（自動計算）（当初）'!I332:J332</f>
        <v>0</v>
      </c>
      <c r="J332" s="953"/>
      <c r="K332" s="953">
        <f>'【様式２】計画書（自動計算）（当初）'!K332:L332</f>
        <v>0</v>
      </c>
      <c r="L332" s="953"/>
      <c r="M332" s="953">
        <f>'【様式２】計画書（自動計算）（当初）'!M332:N332</f>
        <v>0</v>
      </c>
      <c r="N332" s="953"/>
      <c r="O332" s="953">
        <f>'【様式２】計画書（自動計算）（当初）'!O332:P332</f>
        <v>0</v>
      </c>
      <c r="P332" s="953"/>
      <c r="Q332" s="953">
        <f>'【様式２】計画書（自動計算）（当初）'!Q332:R332</f>
        <v>0</v>
      </c>
      <c r="R332" s="953"/>
      <c r="S332" s="953">
        <f>'【様式２】計画書（自動計算）（当初）'!S332:T332</f>
        <v>0</v>
      </c>
      <c r="T332" s="953"/>
      <c r="U332" s="953">
        <f>'【様式２】計画書（自動計算）（当初）'!U332:V332</f>
        <v>0</v>
      </c>
      <c r="V332" s="953"/>
      <c r="W332" s="953">
        <f>'【様式２】計画書（自動計算）（当初）'!W332:X332</f>
        <v>0</v>
      </c>
      <c r="X332" s="953"/>
      <c r="Y332" s="953">
        <f>'【様式２】計画書（自動計算）（当初）'!Y332:Z332</f>
        <v>0</v>
      </c>
      <c r="Z332" s="953"/>
      <c r="AA332" s="953">
        <f>'【様式２】計画書（自動計算）（当初）'!AA332:AB332</f>
        <v>0</v>
      </c>
      <c r="AB332" s="953"/>
      <c r="AC332" s="953">
        <f>'【様式２】計画書（自動計算）（当初）'!AC332:AD332</f>
        <v>0</v>
      </c>
      <c r="AD332" s="953"/>
      <c r="AE332" s="935">
        <f t="shared" si="164"/>
        <v>0</v>
      </c>
      <c r="AF332" s="936"/>
    </row>
    <row r="333" spans="1:32" ht="37.5" customHeight="1">
      <c r="A333" s="965"/>
      <c r="B333" s="964"/>
      <c r="C333" s="903" t="str">
        <f>'【様式２】計画書（自動計算）（当初）'!C333:D334</f>
        <v/>
      </c>
      <c r="D333" s="989"/>
      <c r="E333" s="4"/>
      <c r="F333" s="9" t="s">
        <v>74</v>
      </c>
      <c r="G333" s="953">
        <v>0</v>
      </c>
      <c r="H333" s="953"/>
      <c r="I333" s="954">
        <v>0</v>
      </c>
      <c r="J333" s="955"/>
      <c r="K333" s="954">
        <v>0</v>
      </c>
      <c r="L333" s="955"/>
      <c r="M333" s="954">
        <v>0</v>
      </c>
      <c r="N333" s="955"/>
      <c r="O333" s="954">
        <v>0</v>
      </c>
      <c r="P333" s="955"/>
      <c r="Q333" s="954">
        <v>0</v>
      </c>
      <c r="R333" s="955"/>
      <c r="S333" s="954">
        <v>0</v>
      </c>
      <c r="T333" s="955"/>
      <c r="U333" s="954">
        <v>0</v>
      </c>
      <c r="V333" s="955"/>
      <c r="W333" s="954">
        <v>0</v>
      </c>
      <c r="X333" s="955"/>
      <c r="Y333" s="954">
        <v>0</v>
      </c>
      <c r="Z333" s="955"/>
      <c r="AA333" s="954">
        <v>0</v>
      </c>
      <c r="AB333" s="955"/>
      <c r="AC333" s="954">
        <v>0</v>
      </c>
      <c r="AD333" s="956"/>
      <c r="AE333" s="957">
        <f t="shared" si="164"/>
        <v>0</v>
      </c>
      <c r="AF333" s="958"/>
    </row>
    <row r="334" spans="1:32" ht="37.5" customHeight="1" thickBot="1">
      <c r="A334" s="965"/>
      <c r="B334" s="964"/>
      <c r="C334" s="906"/>
      <c r="D334" s="990"/>
      <c r="E334" s="4"/>
      <c r="F334" s="10" t="s">
        <v>75</v>
      </c>
      <c r="G334" s="932">
        <f>'【様式２】計画書（自動計算）（当初）'!G334:H334</f>
        <v>0</v>
      </c>
      <c r="H334" s="933"/>
      <c r="I334" s="932">
        <f>'【様式２】計画書（自動計算）（当初）'!I334:J334</f>
        <v>0</v>
      </c>
      <c r="J334" s="933"/>
      <c r="K334" s="932">
        <f>'【様式２】計画書（自動計算）（当初）'!K334:L334</f>
        <v>0</v>
      </c>
      <c r="L334" s="933"/>
      <c r="M334" s="932">
        <f>'【様式２】計画書（自動計算）（当初）'!M334:N334</f>
        <v>0</v>
      </c>
      <c r="N334" s="933"/>
      <c r="O334" s="932">
        <f>'【様式２】計画書（自動計算）（当初）'!O334:P334</f>
        <v>0</v>
      </c>
      <c r="P334" s="933"/>
      <c r="Q334" s="932">
        <f>'【様式２】計画書（自動計算）（当初）'!Q334:R334</f>
        <v>0</v>
      </c>
      <c r="R334" s="933"/>
      <c r="S334" s="932">
        <f>'【様式２】計画書（自動計算）（当初）'!S334:T334</f>
        <v>0</v>
      </c>
      <c r="T334" s="933"/>
      <c r="U334" s="932">
        <f>'【様式２】計画書（自動計算）（当初）'!U334:V334</f>
        <v>0</v>
      </c>
      <c r="V334" s="933"/>
      <c r="W334" s="932">
        <f>'【様式２】計画書（自動計算）（当初）'!W334:X334</f>
        <v>0</v>
      </c>
      <c r="X334" s="933"/>
      <c r="Y334" s="932">
        <f>'【様式２】計画書（自動計算）（当初）'!Y334:Z334</f>
        <v>0</v>
      </c>
      <c r="Z334" s="933"/>
      <c r="AA334" s="932">
        <f>'【様式２】計画書（自動計算）（当初）'!AA334:AB334</f>
        <v>0</v>
      </c>
      <c r="AB334" s="933"/>
      <c r="AC334" s="932">
        <f>'【様式２】計画書（自動計算）（当初）'!AC334:AD334</f>
        <v>0</v>
      </c>
      <c r="AD334" s="933"/>
      <c r="AE334" s="935">
        <f t="shared" si="164"/>
        <v>0</v>
      </c>
      <c r="AF334" s="936"/>
    </row>
    <row r="335" spans="1:32" ht="37.5" customHeight="1" thickTop="1" thickBot="1">
      <c r="A335" s="937" t="s">
        <v>34</v>
      </c>
      <c r="B335" s="938"/>
      <c r="C335" s="983" t="str">
        <f>'【様式２】計画書（自動計算）（当初）'!C335:D335</f>
        <v/>
      </c>
      <c r="D335" s="984"/>
      <c r="E335" s="4"/>
      <c r="F335" s="11" t="s">
        <v>76</v>
      </c>
      <c r="G335" s="939">
        <f>SUM(G330:H333)-G334</f>
        <v>0</v>
      </c>
      <c r="H335" s="940"/>
      <c r="I335" s="939">
        <f t="shared" ref="I335" si="165">SUM(I330:J333)-I334</f>
        <v>0</v>
      </c>
      <c r="J335" s="940"/>
      <c r="K335" s="939">
        <f t="shared" ref="K335" si="166">SUM(K330:L333)-K334</f>
        <v>0</v>
      </c>
      <c r="L335" s="941"/>
      <c r="M335" s="942">
        <f t="shared" ref="M335" si="167">SUM(M330:N333)-M334</f>
        <v>0</v>
      </c>
      <c r="N335" s="940"/>
      <c r="O335" s="939">
        <f t="shared" ref="O335" si="168">SUM(O330:P333)-O334</f>
        <v>0</v>
      </c>
      <c r="P335" s="940"/>
      <c r="Q335" s="939">
        <f t="shared" ref="Q335" si="169">SUM(Q330:R333)-Q334</f>
        <v>0</v>
      </c>
      <c r="R335" s="941"/>
      <c r="S335" s="942">
        <f t="shared" ref="S335" si="170">SUM(S330:T333)-S334</f>
        <v>0</v>
      </c>
      <c r="T335" s="940"/>
      <c r="U335" s="939">
        <f t="shared" ref="U335" si="171">SUM(U330:V333)-U334</f>
        <v>0</v>
      </c>
      <c r="V335" s="940"/>
      <c r="W335" s="939">
        <f t="shared" ref="W335" si="172">SUM(W330:X333)-W334</f>
        <v>0</v>
      </c>
      <c r="X335" s="941"/>
      <c r="Y335" s="942">
        <f t="shared" ref="Y335" si="173">SUM(Y330:Z333)-Y334</f>
        <v>0</v>
      </c>
      <c r="Z335" s="940"/>
      <c r="AA335" s="939">
        <f>SUM(AA330:AB333)-AA334</f>
        <v>0</v>
      </c>
      <c r="AB335" s="940"/>
      <c r="AC335" s="939">
        <f t="shared" ref="AC335" si="174">SUM(AC330:AD333)-AC334</f>
        <v>0</v>
      </c>
      <c r="AD335" s="943"/>
      <c r="AE335" s="944">
        <f>SUM(G335:AD335)</f>
        <v>0</v>
      </c>
      <c r="AF335" s="945"/>
    </row>
    <row r="336" spans="1:32" ht="50.25" customHeight="1" thickTop="1" thickBot="1">
      <c r="A336" s="916" t="s">
        <v>87</v>
      </c>
      <c r="B336" s="917"/>
      <c r="C336" s="983" t="str">
        <f>'【様式２】計画書（自動計算）（当初）'!C336:D336</f>
        <v/>
      </c>
      <c r="D336" s="984"/>
      <c r="E336" s="4"/>
      <c r="F336" s="12" t="s">
        <v>77</v>
      </c>
      <c r="G336" s="920">
        <f>IF(入力用!P447=1,IF(AND(入力用!P453&gt;0,入力用!P453&lt;=4),IF(G335&gt;=63000,63000,G335),IF(G335&gt;=82000,82000,G335)),IF(G335&gt;=63000,63000,G335))</f>
        <v>0</v>
      </c>
      <c r="H336" s="921"/>
      <c r="I336" s="920">
        <f>IF(入力用!P447=1,IF(AND(入力用!P453&gt;0,入力用!P453&lt;=5),IF(I335&gt;=63000,63000,I335),IF(I335&gt;=82000,82000,I335)),IF(I335&gt;=63000,63000,I335))</f>
        <v>0</v>
      </c>
      <c r="J336" s="921"/>
      <c r="K336" s="920">
        <f>IF(入力用!P447=1,IF(AND(入力用!P453&gt;0,入力用!P453&lt;=6),IF(K335&gt;=63000,63000,K335),IF(K335&gt;=82000,82000,K335)),IF(K335&gt;=63000,63000,K335))</f>
        <v>0</v>
      </c>
      <c r="L336" s="921"/>
      <c r="M336" s="920">
        <f>IF(入力用!P447=1,IF(AND(入力用!P453&gt;0,入力用!P453&lt;=7),IF(M335&gt;=63000,63000,M335),IF(M335&gt;=82000,82000,M335)),IF(M335&gt;=63000,63000,M335))</f>
        <v>0</v>
      </c>
      <c r="N336" s="921"/>
      <c r="O336" s="920">
        <f>IF(入力用!P447=1,IF(AND(入力用!P453&gt;0,入力用!P453&lt;=8),IF(O335&gt;=63000,63000,O335),IF(O335&gt;=82000,82000,O335)),IF(O335&gt;=63000,63000,O335))</f>
        <v>0</v>
      </c>
      <c r="P336" s="921"/>
      <c r="Q336" s="920">
        <f>IF(入力用!P447=1,IF(AND(入力用!P453&gt;0,入力用!P453&lt;=9),IF(Q335&gt;=63000,63000,Q335),IF(Q335&gt;=82000,82000,Q335)),IF(Q335&gt;=63000,63000,Q335))</f>
        <v>0</v>
      </c>
      <c r="R336" s="921"/>
      <c r="S336" s="920">
        <f>IF(入力用!P447=1,IF(AND(入力用!P453&gt;0,入力用!P453&lt;=10),IF(S335&gt;=63000,63000,S335),IF(S335&gt;=82000,82000,S335)),IF(S335&gt;=63000,63000,S335))</f>
        <v>0</v>
      </c>
      <c r="T336" s="921"/>
      <c r="U336" s="920">
        <f>IF(入力用!P447=1,IF(AND(入力用!P453&gt;0,入力用!P453&lt;=11),IF(U335&gt;=63000,63000,U335),IF(U335&gt;=82000,82000,U335)),IF(U335&gt;=63000,63000,U335))</f>
        <v>0</v>
      </c>
      <c r="V336" s="921"/>
      <c r="W336" s="920">
        <f>IF(入力用!P447=1,IF(AND(入力用!P453&gt;0,入力用!P453&lt;=12),IF(W335&gt;=63000,63000,W335),IF(W335&gt;=82000,82000,W335)),IF(W335&gt;=63000,63000,W335))</f>
        <v>0</v>
      </c>
      <c r="X336" s="921"/>
      <c r="Y336" s="920">
        <f>IF(入力用!P447=1,IF(AND(入力用!P453&gt;0,入力用!P453&lt;=13),IF(Y335&gt;=63000,63000,Y335),IF(Y335&gt;=82000,82000,Y335)),IF(Y335&gt;=63000,63000,Y335))</f>
        <v>0</v>
      </c>
      <c r="Z336" s="921"/>
      <c r="AA336" s="920">
        <f>IF(入力用!P447=1,IF(AND(入力用!P453&gt;0,入力用!P453&lt;=14),IF(AA335&gt;=63000,63000,AA335),IF(AA335&gt;=82000,82000,AA335)),IF(AA335&gt;=63000,63000,AA335))</f>
        <v>0</v>
      </c>
      <c r="AB336" s="921"/>
      <c r="AC336" s="920">
        <f>IF(入力用!P447=1,IF(AND(入力用!P453&gt;0,入力用!P453&lt;=15),IF(AC335&gt;=63000,63000,AC335),IF(AC335&gt;=82000,82000,AC335)),IF(AC335&gt;=63000,63000,AC335))</f>
        <v>0</v>
      </c>
      <c r="AD336" s="987"/>
      <c r="AE336" s="922"/>
      <c r="AF336" s="923"/>
    </row>
    <row r="337" spans="1:32" ht="50.25" customHeight="1" thickBot="1">
      <c r="A337" s="924" t="s">
        <v>88</v>
      </c>
      <c r="B337" s="925"/>
      <c r="C337" s="985" t="str">
        <f>'【様式２】計画書（自動計算）（当初）'!C337:D337</f>
        <v/>
      </c>
      <c r="D337" s="986"/>
      <c r="E337" s="4"/>
      <c r="F337" s="13" t="s">
        <v>262</v>
      </c>
      <c r="G337" s="926">
        <f>ROUNDDOWN(G336*3/4,0)</f>
        <v>0</v>
      </c>
      <c r="H337" s="926"/>
      <c r="I337" s="926">
        <f>ROUNDDOWN(I336*3/4,0)</f>
        <v>0</v>
      </c>
      <c r="J337" s="926"/>
      <c r="K337" s="926">
        <f>ROUNDDOWN(K336*3/4,0)</f>
        <v>0</v>
      </c>
      <c r="L337" s="927"/>
      <c r="M337" s="928">
        <f>ROUNDDOWN(M336*3/4,0)</f>
        <v>0</v>
      </c>
      <c r="N337" s="926"/>
      <c r="O337" s="926">
        <f>ROUNDDOWN(O336*3/4,0)</f>
        <v>0</v>
      </c>
      <c r="P337" s="926"/>
      <c r="Q337" s="926">
        <f>ROUNDDOWN(Q336*3/4,0)</f>
        <v>0</v>
      </c>
      <c r="R337" s="927"/>
      <c r="S337" s="928">
        <f>ROUNDDOWN(S336*3/4,0)</f>
        <v>0</v>
      </c>
      <c r="T337" s="926"/>
      <c r="U337" s="926">
        <f>ROUNDDOWN(U336*3/4,0)</f>
        <v>0</v>
      </c>
      <c r="V337" s="926"/>
      <c r="W337" s="926">
        <f>ROUNDDOWN(W336*3/4,0)</f>
        <v>0</v>
      </c>
      <c r="X337" s="927"/>
      <c r="Y337" s="928">
        <f>ROUNDDOWN(Y336*3/4,0)</f>
        <v>0</v>
      </c>
      <c r="Z337" s="926"/>
      <c r="AA337" s="926">
        <f>ROUNDDOWN(AA336*3/4,0)</f>
        <v>0</v>
      </c>
      <c r="AB337" s="926"/>
      <c r="AC337" s="926">
        <f>ROUNDDOWN(AC336*3/4,0)</f>
        <v>0</v>
      </c>
      <c r="AD337" s="929"/>
      <c r="AE337" s="930">
        <f>ROUNDDOWN(SUM(G337:AD337),-2)</f>
        <v>0</v>
      </c>
      <c r="AF337" s="931"/>
    </row>
    <row r="338" spans="1:32" ht="17.25" customHeight="1">
      <c r="A338" s="898" t="s">
        <v>85</v>
      </c>
      <c r="B338" s="900" t="str">
        <f>'【様式２】計画書（自動計算）（当初）'!B338:D342</f>
        <v/>
      </c>
      <c r="C338" s="901"/>
      <c r="D338" s="902"/>
      <c r="E338" s="4"/>
    </row>
    <row r="339" spans="1:32" ht="34.5" customHeight="1">
      <c r="A339" s="899"/>
      <c r="B339" s="903"/>
      <c r="C339" s="904"/>
      <c r="D339" s="905"/>
      <c r="E339" s="4"/>
      <c r="G339" s="909"/>
      <c r="H339" s="910"/>
      <c r="I339" s="911" t="s">
        <v>36</v>
      </c>
      <c r="J339" s="912"/>
      <c r="K339" s="913"/>
      <c r="L339" s="4"/>
      <c r="M339" s="914"/>
      <c r="N339" s="914"/>
      <c r="O339" s="915" t="s">
        <v>37</v>
      </c>
      <c r="P339" s="914"/>
      <c r="Q339" s="914"/>
      <c r="R339" s="4"/>
      <c r="S339" s="914"/>
      <c r="T339" s="914"/>
      <c r="U339" s="915" t="s">
        <v>38</v>
      </c>
      <c r="V339" s="914"/>
      <c r="W339" s="914"/>
      <c r="X339" s="4"/>
      <c r="Y339" s="914"/>
      <c r="Z339" s="914"/>
      <c r="AA339" s="915" t="s">
        <v>39</v>
      </c>
      <c r="AB339" s="914"/>
      <c r="AC339" s="914"/>
      <c r="AD339" s="4"/>
      <c r="AE339" s="3"/>
      <c r="AF339" s="3"/>
    </row>
    <row r="340" spans="1:32" ht="27" customHeight="1">
      <c r="A340" s="899"/>
      <c r="B340" s="903"/>
      <c r="C340" s="904"/>
      <c r="D340" s="905"/>
      <c r="E340" s="4"/>
      <c r="G340" s="897" t="s">
        <v>29</v>
      </c>
      <c r="H340" s="431"/>
      <c r="I340" s="883">
        <f t="shared" ref="I340:I345" si="175">SUM(G330:L330)</f>
        <v>0</v>
      </c>
      <c r="J340" s="884"/>
      <c r="K340" s="885"/>
      <c r="L340" s="3"/>
      <c r="M340" s="897" t="s">
        <v>29</v>
      </c>
      <c r="N340" s="431"/>
      <c r="O340" s="883">
        <f t="shared" ref="O340:O345" si="176">SUM(M330:R330)</f>
        <v>0</v>
      </c>
      <c r="P340" s="884"/>
      <c r="Q340" s="885"/>
      <c r="R340" s="3"/>
      <c r="S340" s="897" t="s">
        <v>29</v>
      </c>
      <c r="T340" s="431"/>
      <c r="U340" s="883">
        <f t="shared" ref="U340:U345" si="177">SUM(S330:X330)</f>
        <v>0</v>
      </c>
      <c r="V340" s="884"/>
      <c r="W340" s="885"/>
      <c r="Y340" s="897" t="s">
        <v>29</v>
      </c>
      <c r="Z340" s="431"/>
      <c r="AA340" s="883">
        <f t="shared" ref="AA340:AA345" si="178">SUM(Y330:AD330)</f>
        <v>0</v>
      </c>
      <c r="AB340" s="884"/>
      <c r="AC340" s="885"/>
    </row>
    <row r="341" spans="1:32" ht="27" customHeight="1">
      <c r="A341" s="899"/>
      <c r="B341" s="903"/>
      <c r="C341" s="904"/>
      <c r="D341" s="905"/>
      <c r="E341" s="4"/>
      <c r="G341" s="890" t="s">
        <v>31</v>
      </c>
      <c r="H341" s="891"/>
      <c r="I341" s="883">
        <f t="shared" si="175"/>
        <v>0</v>
      </c>
      <c r="J341" s="884"/>
      <c r="K341" s="885"/>
      <c r="L341" s="3"/>
      <c r="M341" s="890" t="s">
        <v>31</v>
      </c>
      <c r="N341" s="891"/>
      <c r="O341" s="883">
        <f t="shared" si="176"/>
        <v>0</v>
      </c>
      <c r="P341" s="884"/>
      <c r="Q341" s="885"/>
      <c r="R341" s="3"/>
      <c r="S341" s="890" t="s">
        <v>31</v>
      </c>
      <c r="T341" s="891"/>
      <c r="U341" s="883">
        <f t="shared" si="177"/>
        <v>0</v>
      </c>
      <c r="V341" s="884"/>
      <c r="W341" s="885"/>
      <c r="Y341" s="890" t="s">
        <v>31</v>
      </c>
      <c r="Z341" s="891"/>
      <c r="AA341" s="883">
        <f t="shared" si="178"/>
        <v>0</v>
      </c>
      <c r="AB341" s="884"/>
      <c r="AC341" s="885"/>
    </row>
    <row r="342" spans="1:32" ht="27" customHeight="1">
      <c r="A342" s="899"/>
      <c r="B342" s="906"/>
      <c r="C342" s="907"/>
      <c r="D342" s="908"/>
      <c r="E342" s="4"/>
      <c r="G342" s="890" t="s">
        <v>40</v>
      </c>
      <c r="H342" s="891"/>
      <c r="I342" s="883">
        <f t="shared" si="175"/>
        <v>0</v>
      </c>
      <c r="J342" s="884"/>
      <c r="K342" s="885"/>
      <c r="L342" s="3"/>
      <c r="M342" s="890" t="s">
        <v>40</v>
      </c>
      <c r="N342" s="891"/>
      <c r="O342" s="883">
        <f t="shared" si="176"/>
        <v>0</v>
      </c>
      <c r="P342" s="884"/>
      <c r="Q342" s="885"/>
      <c r="R342" s="3"/>
      <c r="S342" s="890" t="s">
        <v>40</v>
      </c>
      <c r="T342" s="891"/>
      <c r="U342" s="883">
        <f t="shared" si="177"/>
        <v>0</v>
      </c>
      <c r="V342" s="884"/>
      <c r="W342" s="885"/>
      <c r="Y342" s="890" t="s">
        <v>40</v>
      </c>
      <c r="Z342" s="891"/>
      <c r="AA342" s="883">
        <f t="shared" si="178"/>
        <v>0</v>
      </c>
      <c r="AB342" s="884"/>
      <c r="AC342" s="885"/>
    </row>
    <row r="343" spans="1:32" ht="27" customHeight="1">
      <c r="B343" s="892" t="str">
        <f>'【様式２】計画書（自動計算）（当初）'!B343:D343</f>
        <v>補助基準額上限：63000円</v>
      </c>
      <c r="C343" s="892"/>
      <c r="D343" s="892"/>
      <c r="E343" s="4"/>
      <c r="G343" s="890" t="s">
        <v>32</v>
      </c>
      <c r="H343" s="891"/>
      <c r="I343" s="893">
        <f t="shared" si="175"/>
        <v>0</v>
      </c>
      <c r="J343" s="894"/>
      <c r="K343" s="895"/>
      <c r="L343" s="3"/>
      <c r="M343" s="890" t="s">
        <v>32</v>
      </c>
      <c r="N343" s="891"/>
      <c r="O343" s="893">
        <f t="shared" si="176"/>
        <v>0</v>
      </c>
      <c r="P343" s="894"/>
      <c r="Q343" s="895"/>
      <c r="R343" s="3"/>
      <c r="S343" s="890" t="s">
        <v>32</v>
      </c>
      <c r="T343" s="891"/>
      <c r="U343" s="893">
        <f t="shared" si="177"/>
        <v>0</v>
      </c>
      <c r="V343" s="894"/>
      <c r="W343" s="895"/>
      <c r="Y343" s="890" t="s">
        <v>32</v>
      </c>
      <c r="Z343" s="891"/>
      <c r="AA343" s="893">
        <f t="shared" si="178"/>
        <v>0</v>
      </c>
      <c r="AB343" s="894"/>
      <c r="AC343" s="895"/>
    </row>
    <row r="344" spans="1:32" ht="27" customHeight="1">
      <c r="B344" s="896" t="str">
        <f>'【様式２】計画書（自動計算）（当初）'!B344:D344</f>
        <v/>
      </c>
      <c r="C344" s="896"/>
      <c r="D344" s="896"/>
      <c r="E344" s="4"/>
      <c r="G344" s="897" t="s">
        <v>33</v>
      </c>
      <c r="H344" s="431"/>
      <c r="I344" s="883">
        <f t="shared" si="175"/>
        <v>0</v>
      </c>
      <c r="J344" s="884"/>
      <c r="K344" s="885"/>
      <c r="L344" s="3"/>
      <c r="M344" s="897" t="s">
        <v>33</v>
      </c>
      <c r="N344" s="431"/>
      <c r="O344" s="883">
        <f t="shared" si="176"/>
        <v>0</v>
      </c>
      <c r="P344" s="884"/>
      <c r="Q344" s="885"/>
      <c r="R344" s="3"/>
      <c r="S344" s="897" t="s">
        <v>33</v>
      </c>
      <c r="T344" s="431"/>
      <c r="U344" s="883">
        <f t="shared" si="177"/>
        <v>0</v>
      </c>
      <c r="V344" s="884"/>
      <c r="W344" s="885"/>
      <c r="Y344" s="897" t="s">
        <v>33</v>
      </c>
      <c r="Z344" s="431"/>
      <c r="AA344" s="883">
        <f t="shared" si="178"/>
        <v>0</v>
      </c>
      <c r="AB344" s="884"/>
      <c r="AC344" s="885"/>
    </row>
    <row r="345" spans="1:32" ht="27" customHeight="1" thickBot="1">
      <c r="G345" s="878" t="s">
        <v>35</v>
      </c>
      <c r="H345" s="879"/>
      <c r="I345" s="880">
        <f t="shared" si="175"/>
        <v>0</v>
      </c>
      <c r="J345" s="881"/>
      <c r="K345" s="882"/>
      <c r="L345" s="3"/>
      <c r="M345" s="878" t="s">
        <v>35</v>
      </c>
      <c r="N345" s="879"/>
      <c r="O345" s="883">
        <f t="shared" si="176"/>
        <v>0</v>
      </c>
      <c r="P345" s="884"/>
      <c r="Q345" s="885"/>
      <c r="R345" s="3"/>
      <c r="S345" s="878" t="s">
        <v>35</v>
      </c>
      <c r="T345" s="879"/>
      <c r="U345" s="883">
        <f t="shared" si="177"/>
        <v>0</v>
      </c>
      <c r="V345" s="884"/>
      <c r="W345" s="885"/>
      <c r="Y345" s="878" t="s">
        <v>35</v>
      </c>
      <c r="Z345" s="879"/>
      <c r="AA345" s="883">
        <f t="shared" si="178"/>
        <v>0</v>
      </c>
      <c r="AB345" s="884"/>
      <c r="AC345" s="885"/>
    </row>
    <row r="346" spans="1:32" ht="45" customHeight="1" thickBot="1">
      <c r="G346" s="886" t="s">
        <v>78</v>
      </c>
      <c r="H346" s="887"/>
      <c r="I346" s="888">
        <f>ROUNDDOWN(SUM(G337:L337),-2)</f>
        <v>0</v>
      </c>
      <c r="J346" s="889"/>
      <c r="K346" s="889"/>
      <c r="M346" s="886" t="s">
        <v>78</v>
      </c>
      <c r="N346" s="887"/>
      <c r="O346" s="888">
        <f>ROUNDDOWN(SUM(M337:R337),-2)</f>
        <v>0</v>
      </c>
      <c r="P346" s="889"/>
      <c r="Q346" s="889"/>
      <c r="S346" s="886" t="s">
        <v>78</v>
      </c>
      <c r="T346" s="887"/>
      <c r="U346" s="888">
        <f>ROUNDDOWN(SUM(S337:X337),-2)</f>
        <v>0</v>
      </c>
      <c r="V346" s="889"/>
      <c r="W346" s="889"/>
      <c r="Y346" s="886" t="s">
        <v>78</v>
      </c>
      <c r="Z346" s="887"/>
      <c r="AA346" s="888">
        <f>AE337-I346-O346-U346</f>
        <v>0</v>
      </c>
      <c r="AB346" s="889"/>
      <c r="AC346" s="889"/>
      <c r="AF346" s="14" t="s">
        <v>422</v>
      </c>
    </row>
    <row r="347" spans="1:32" s="2" customFormat="1" ht="17.25" customHeight="1"/>
    <row r="348" spans="1:32" s="2" customFormat="1" ht="17.25" customHeight="1"/>
    <row r="349" spans="1:32" ht="17.25" customHeight="1">
      <c r="A349" s="981" t="str">
        <f>$A$1</f>
        <v>様式第２号</v>
      </c>
      <c r="B349" s="981"/>
    </row>
    <row r="350" spans="1:32" ht="17.25" customHeight="1">
      <c r="A350" s="981"/>
      <c r="B350" s="981"/>
      <c r="Z350" s="982" t="str">
        <f>$Z$2</f>
        <v>令和</v>
      </c>
      <c r="AA350" s="966" t="str">
        <f>IF($AA$2="","",$AA$2)</f>
        <v/>
      </c>
      <c r="AB350" s="966" t="s">
        <v>8</v>
      </c>
      <c r="AC350" s="966" t="str">
        <f>IF($AC$2="","",$AC$2)</f>
        <v/>
      </c>
      <c r="AD350" s="966" t="s">
        <v>9</v>
      </c>
      <c r="AE350" s="966" t="str">
        <f>IF($AE$2="","",$AE$2)</f>
        <v/>
      </c>
      <c r="AF350" s="966" t="s">
        <v>10</v>
      </c>
    </row>
    <row r="351" spans="1:32" ht="17.25" customHeight="1">
      <c r="A351" s="967" t="s">
        <v>11</v>
      </c>
      <c r="B351" s="967"/>
      <c r="C351" s="967"/>
      <c r="D351" s="967"/>
      <c r="E351" s="967"/>
      <c r="F351" s="967"/>
      <c r="G351" s="967"/>
      <c r="H351" s="967"/>
      <c r="I351" s="967"/>
      <c r="L351" s="968" t="s">
        <v>12</v>
      </c>
      <c r="M351" s="968"/>
      <c r="N351" s="969">
        <v>13</v>
      </c>
      <c r="O351" s="969"/>
      <c r="P351" s="970" t="s">
        <v>13</v>
      </c>
      <c r="Q351" s="970"/>
      <c r="R351" s="5"/>
      <c r="S351" s="5"/>
      <c r="Y351" s="5"/>
      <c r="Z351" s="982"/>
      <c r="AA351" s="966"/>
      <c r="AB351" s="966"/>
      <c r="AC351" s="966"/>
      <c r="AD351" s="966"/>
      <c r="AE351" s="966"/>
      <c r="AF351" s="966"/>
    </row>
    <row r="352" spans="1:32" ht="17.25" customHeight="1">
      <c r="A352" s="967"/>
      <c r="B352" s="967"/>
      <c r="C352" s="967"/>
      <c r="D352" s="967"/>
      <c r="E352" s="967"/>
      <c r="F352" s="967"/>
      <c r="G352" s="967"/>
      <c r="H352" s="967"/>
      <c r="I352" s="967"/>
      <c r="L352" s="968"/>
      <c r="M352" s="968"/>
      <c r="N352" s="969"/>
      <c r="O352" s="969"/>
      <c r="P352" s="970"/>
      <c r="Q352" s="970"/>
      <c r="R352" s="5"/>
      <c r="S352" s="5"/>
      <c r="Z352" s="15"/>
      <c r="AA352" s="15"/>
      <c r="AB352" s="15"/>
      <c r="AC352" s="15"/>
      <c r="AD352" s="15"/>
      <c r="AE352" s="15"/>
      <c r="AF352" s="15"/>
    </row>
    <row r="353" spans="1:32" ht="17.25" customHeight="1">
      <c r="A353" s="967"/>
      <c r="B353" s="967"/>
      <c r="C353" s="967"/>
      <c r="D353" s="967"/>
      <c r="E353" s="967"/>
      <c r="F353" s="967"/>
      <c r="G353" s="967"/>
      <c r="H353" s="967"/>
      <c r="I353" s="967"/>
      <c r="L353" s="968"/>
      <c r="M353" s="968"/>
      <c r="N353" s="969"/>
      <c r="O353" s="969"/>
      <c r="P353" s="970"/>
      <c r="Q353" s="970"/>
      <c r="R353" s="5"/>
      <c r="S353" s="5"/>
    </row>
    <row r="354" spans="1:32" ht="17.25" customHeight="1" thickBot="1">
      <c r="D354" s="3"/>
      <c r="E354" s="3"/>
      <c r="F354" s="3"/>
      <c r="G354" s="3"/>
      <c r="H354" s="3"/>
      <c r="I354" s="3"/>
      <c r="J354" s="3"/>
      <c r="K354" s="3"/>
    </row>
    <row r="355" spans="1:32" ht="42" customHeight="1" thickBot="1">
      <c r="A355" s="971" t="s">
        <v>81</v>
      </c>
      <c r="B355" s="972"/>
      <c r="C355" s="973" t="str">
        <f>IF($C$7="","",$C$7)</f>
        <v/>
      </c>
      <c r="D355" s="973"/>
      <c r="E355" s="973"/>
      <c r="F355" s="973"/>
      <c r="G355" s="973"/>
      <c r="H355" s="973"/>
      <c r="I355" s="974"/>
      <c r="J355" s="4"/>
      <c r="K355" s="4"/>
    </row>
    <row r="356" spans="1:32" ht="17.25" customHeight="1">
      <c r="C356" s="6"/>
      <c r="D356" s="6"/>
      <c r="E356" s="16"/>
      <c r="F356" s="6"/>
      <c r="G356" s="6"/>
      <c r="H356" s="6"/>
      <c r="I356" s="6"/>
      <c r="J356" s="6"/>
    </row>
    <row r="357" spans="1:32" ht="17.25" customHeight="1" thickBot="1">
      <c r="E357" s="4"/>
    </row>
    <row r="358" spans="1:32" ht="24" customHeight="1" thickBot="1">
      <c r="A358" s="975" t="s">
        <v>14</v>
      </c>
      <c r="B358" s="976"/>
      <c r="C358" s="976"/>
      <c r="D358" s="977"/>
      <c r="E358" s="4"/>
      <c r="F358" s="319" t="s">
        <v>15</v>
      </c>
      <c r="G358" s="971" t="s">
        <v>16</v>
      </c>
      <c r="H358" s="972"/>
      <c r="I358" s="978" t="s">
        <v>17</v>
      </c>
      <c r="J358" s="972"/>
      <c r="K358" s="978" t="s">
        <v>18</v>
      </c>
      <c r="L358" s="979"/>
      <c r="M358" s="971" t="s">
        <v>19</v>
      </c>
      <c r="N358" s="972"/>
      <c r="O358" s="978" t="s">
        <v>20</v>
      </c>
      <c r="P358" s="972"/>
      <c r="Q358" s="978" t="s">
        <v>21</v>
      </c>
      <c r="R358" s="979"/>
      <c r="S358" s="971" t="s">
        <v>22</v>
      </c>
      <c r="T358" s="972"/>
      <c r="U358" s="978" t="s">
        <v>23</v>
      </c>
      <c r="V358" s="972"/>
      <c r="W358" s="978" t="s">
        <v>24</v>
      </c>
      <c r="X358" s="979"/>
      <c r="Y358" s="971" t="s">
        <v>25</v>
      </c>
      <c r="Z358" s="972"/>
      <c r="AA358" s="978" t="s">
        <v>26</v>
      </c>
      <c r="AB358" s="972"/>
      <c r="AC358" s="978" t="s">
        <v>27</v>
      </c>
      <c r="AD358" s="979"/>
      <c r="AE358" s="980" t="s">
        <v>28</v>
      </c>
      <c r="AF358" s="979"/>
    </row>
    <row r="359" spans="1:32" ht="37.5" customHeight="1">
      <c r="A359" s="959" t="s">
        <v>86</v>
      </c>
      <c r="B359" s="960"/>
      <c r="C359" s="961" t="str">
        <f>'【様式２】計画書（自動計算）（当初）'!C359:D359</f>
        <v/>
      </c>
      <c r="D359" s="962"/>
      <c r="E359" s="4"/>
      <c r="F359" s="307" t="s">
        <v>71</v>
      </c>
      <c r="G359" s="946">
        <f>'【様式２】計画書（自動計算）（当初）'!G359:H359</f>
        <v>0</v>
      </c>
      <c r="H359" s="946"/>
      <c r="I359" s="946">
        <f>'【様式２】計画書（自動計算）（当初）'!I359:J359</f>
        <v>0</v>
      </c>
      <c r="J359" s="946"/>
      <c r="K359" s="946">
        <f>'【様式２】計画書（自動計算）（当初）'!K359:L359</f>
        <v>0</v>
      </c>
      <c r="L359" s="946"/>
      <c r="M359" s="946">
        <f>'【様式２】計画書（自動計算）（当初）'!M359:N359</f>
        <v>0</v>
      </c>
      <c r="N359" s="946"/>
      <c r="O359" s="946">
        <f>'【様式２】計画書（自動計算）（当初）'!O359:P359</f>
        <v>0</v>
      </c>
      <c r="P359" s="946"/>
      <c r="Q359" s="946">
        <f>'【様式２】計画書（自動計算）（当初）'!Q359:R359</f>
        <v>0</v>
      </c>
      <c r="R359" s="946"/>
      <c r="S359" s="946">
        <f>'【様式２】計画書（自動計算）（当初）'!S359:T359</f>
        <v>0</v>
      </c>
      <c r="T359" s="946"/>
      <c r="U359" s="946">
        <f>'【様式２】計画書（自動計算）（当初）'!U359:V359</f>
        <v>0</v>
      </c>
      <c r="V359" s="946"/>
      <c r="W359" s="946">
        <f>'【様式２】計画書（自動計算）（当初）'!W359:X359</f>
        <v>0</v>
      </c>
      <c r="X359" s="946"/>
      <c r="Y359" s="946">
        <f>'【様式２】計画書（自動計算）（当初）'!Y359:Z359</f>
        <v>0</v>
      </c>
      <c r="Z359" s="946"/>
      <c r="AA359" s="946">
        <f>'【様式２】計画書（自動計算）（当初）'!AA359:AB359</f>
        <v>0</v>
      </c>
      <c r="AB359" s="946"/>
      <c r="AC359" s="946">
        <f>'【様式２】計画書（自動計算）（当初）'!AC359:AD359</f>
        <v>0</v>
      </c>
      <c r="AD359" s="946"/>
      <c r="AE359" s="935">
        <f t="shared" ref="AE359:AE363" si="179">SUM(G359:AD359)</f>
        <v>0</v>
      </c>
      <c r="AF359" s="936"/>
    </row>
    <row r="360" spans="1:32" ht="37.5" customHeight="1">
      <c r="A360" s="963" t="s">
        <v>30</v>
      </c>
      <c r="B360" s="964"/>
      <c r="C360" s="949" t="str">
        <f>'【様式２】計画書（自動計算）（当初）'!C360:D361</f>
        <v/>
      </c>
      <c r="D360" s="950"/>
      <c r="E360" s="4"/>
      <c r="F360" s="8" t="s">
        <v>72</v>
      </c>
      <c r="G360" s="953">
        <f>'【様式２】計画書（自動計算）（当初）'!G360:H360</f>
        <v>0</v>
      </c>
      <c r="H360" s="953"/>
      <c r="I360" s="953">
        <f>'【様式２】計画書（自動計算）（当初）'!I360:J360</f>
        <v>0</v>
      </c>
      <c r="J360" s="953"/>
      <c r="K360" s="953">
        <f>'【様式２】計画書（自動計算）（当初）'!K360:L360</f>
        <v>0</v>
      </c>
      <c r="L360" s="953"/>
      <c r="M360" s="953">
        <f>'【様式２】計画書（自動計算）（当初）'!M360:N360</f>
        <v>0</v>
      </c>
      <c r="N360" s="953"/>
      <c r="O360" s="953">
        <f>'【様式２】計画書（自動計算）（当初）'!O360:P360</f>
        <v>0</v>
      </c>
      <c r="P360" s="953"/>
      <c r="Q360" s="953">
        <f>'【様式２】計画書（自動計算）（当初）'!Q360:R360</f>
        <v>0</v>
      </c>
      <c r="R360" s="953"/>
      <c r="S360" s="953">
        <f>'【様式２】計画書（自動計算）（当初）'!S360:T360</f>
        <v>0</v>
      </c>
      <c r="T360" s="953"/>
      <c r="U360" s="953">
        <f>'【様式２】計画書（自動計算）（当初）'!U360:V360</f>
        <v>0</v>
      </c>
      <c r="V360" s="953"/>
      <c r="W360" s="953">
        <f>'【様式２】計画書（自動計算）（当初）'!W360:X360</f>
        <v>0</v>
      </c>
      <c r="X360" s="953"/>
      <c r="Y360" s="953">
        <f>'【様式２】計画書（自動計算）（当初）'!Y360:Z360</f>
        <v>0</v>
      </c>
      <c r="Z360" s="953"/>
      <c r="AA360" s="953">
        <f>'【様式２】計画書（自動計算）（当初）'!AA360:AB360</f>
        <v>0</v>
      </c>
      <c r="AB360" s="953"/>
      <c r="AC360" s="953">
        <f>'【様式２】計画書（自動計算）（当初）'!AC360:AD360</f>
        <v>0</v>
      </c>
      <c r="AD360" s="953"/>
      <c r="AE360" s="935">
        <f t="shared" si="179"/>
        <v>0</v>
      </c>
      <c r="AF360" s="936"/>
    </row>
    <row r="361" spans="1:32" ht="37.5" customHeight="1">
      <c r="A361" s="965"/>
      <c r="B361" s="964"/>
      <c r="C361" s="951"/>
      <c r="D361" s="952"/>
      <c r="E361" s="4"/>
      <c r="F361" s="8" t="s">
        <v>73</v>
      </c>
      <c r="G361" s="953">
        <f>'【様式２】計画書（自動計算）（当初）'!G361:H361</f>
        <v>0</v>
      </c>
      <c r="H361" s="953"/>
      <c r="I361" s="953">
        <f>'【様式２】計画書（自動計算）（当初）'!I361:J361</f>
        <v>0</v>
      </c>
      <c r="J361" s="953"/>
      <c r="K361" s="953">
        <f>'【様式２】計画書（自動計算）（当初）'!K361:L361</f>
        <v>0</v>
      </c>
      <c r="L361" s="953"/>
      <c r="M361" s="953">
        <f>'【様式２】計画書（自動計算）（当初）'!M361:N361</f>
        <v>0</v>
      </c>
      <c r="N361" s="953"/>
      <c r="O361" s="953">
        <f>'【様式２】計画書（自動計算）（当初）'!O361:P361</f>
        <v>0</v>
      </c>
      <c r="P361" s="953"/>
      <c r="Q361" s="953">
        <f>'【様式２】計画書（自動計算）（当初）'!Q361:R361</f>
        <v>0</v>
      </c>
      <c r="R361" s="953"/>
      <c r="S361" s="953">
        <f>'【様式２】計画書（自動計算）（当初）'!S361:T361</f>
        <v>0</v>
      </c>
      <c r="T361" s="953"/>
      <c r="U361" s="953">
        <f>'【様式２】計画書（自動計算）（当初）'!U361:V361</f>
        <v>0</v>
      </c>
      <c r="V361" s="953"/>
      <c r="W361" s="953">
        <f>'【様式２】計画書（自動計算）（当初）'!W361:X361</f>
        <v>0</v>
      </c>
      <c r="X361" s="953"/>
      <c r="Y361" s="953">
        <f>'【様式２】計画書（自動計算）（当初）'!Y361:Z361</f>
        <v>0</v>
      </c>
      <c r="Z361" s="953"/>
      <c r="AA361" s="953">
        <f>'【様式２】計画書（自動計算）（当初）'!AA361:AB361</f>
        <v>0</v>
      </c>
      <c r="AB361" s="953"/>
      <c r="AC361" s="953">
        <f>'【様式２】計画書（自動計算）（当初）'!AC361:AD361</f>
        <v>0</v>
      </c>
      <c r="AD361" s="953"/>
      <c r="AE361" s="935">
        <f t="shared" si="179"/>
        <v>0</v>
      </c>
      <c r="AF361" s="936"/>
    </row>
    <row r="362" spans="1:32" ht="37.5" customHeight="1">
      <c r="A362" s="965"/>
      <c r="B362" s="964"/>
      <c r="C362" s="903" t="str">
        <f>'【様式２】計画書（自動計算）（当初）'!C362:D363</f>
        <v/>
      </c>
      <c r="D362" s="989"/>
      <c r="E362" s="4"/>
      <c r="F362" s="9" t="s">
        <v>74</v>
      </c>
      <c r="G362" s="953">
        <v>0</v>
      </c>
      <c r="H362" s="953"/>
      <c r="I362" s="954">
        <v>0</v>
      </c>
      <c r="J362" s="955"/>
      <c r="K362" s="954">
        <v>0</v>
      </c>
      <c r="L362" s="955"/>
      <c r="M362" s="954">
        <v>0</v>
      </c>
      <c r="N362" s="955"/>
      <c r="O362" s="954">
        <v>0</v>
      </c>
      <c r="P362" s="955"/>
      <c r="Q362" s="954">
        <v>0</v>
      </c>
      <c r="R362" s="955"/>
      <c r="S362" s="954">
        <v>0</v>
      </c>
      <c r="T362" s="955"/>
      <c r="U362" s="954">
        <v>0</v>
      </c>
      <c r="V362" s="955"/>
      <c r="W362" s="954">
        <v>0</v>
      </c>
      <c r="X362" s="955"/>
      <c r="Y362" s="954">
        <v>0</v>
      </c>
      <c r="Z362" s="955"/>
      <c r="AA362" s="954">
        <v>0</v>
      </c>
      <c r="AB362" s="955"/>
      <c r="AC362" s="954">
        <v>0</v>
      </c>
      <c r="AD362" s="956"/>
      <c r="AE362" s="957">
        <f t="shared" si="179"/>
        <v>0</v>
      </c>
      <c r="AF362" s="958"/>
    </row>
    <row r="363" spans="1:32" ht="37.5" customHeight="1" thickBot="1">
      <c r="A363" s="965"/>
      <c r="B363" s="964"/>
      <c r="C363" s="906"/>
      <c r="D363" s="990"/>
      <c r="E363" s="4"/>
      <c r="F363" s="10" t="s">
        <v>75</v>
      </c>
      <c r="G363" s="932">
        <f>'【様式２】計画書（自動計算）（当初）'!G363:H363</f>
        <v>0</v>
      </c>
      <c r="H363" s="933"/>
      <c r="I363" s="932">
        <f>'【様式２】計画書（自動計算）（当初）'!I363:J363</f>
        <v>0</v>
      </c>
      <c r="J363" s="933"/>
      <c r="K363" s="932">
        <f>'【様式２】計画書（自動計算）（当初）'!K363:L363</f>
        <v>0</v>
      </c>
      <c r="L363" s="933"/>
      <c r="M363" s="932">
        <f>'【様式２】計画書（自動計算）（当初）'!M363:N363</f>
        <v>0</v>
      </c>
      <c r="N363" s="933"/>
      <c r="O363" s="932">
        <f>'【様式２】計画書（自動計算）（当初）'!O363:P363</f>
        <v>0</v>
      </c>
      <c r="P363" s="933"/>
      <c r="Q363" s="932">
        <f>'【様式２】計画書（自動計算）（当初）'!Q363:R363</f>
        <v>0</v>
      </c>
      <c r="R363" s="933"/>
      <c r="S363" s="932">
        <f>'【様式２】計画書（自動計算）（当初）'!S363:T363</f>
        <v>0</v>
      </c>
      <c r="T363" s="933"/>
      <c r="U363" s="932">
        <f>'【様式２】計画書（自動計算）（当初）'!U363:V363</f>
        <v>0</v>
      </c>
      <c r="V363" s="933"/>
      <c r="W363" s="932">
        <f>'【様式２】計画書（自動計算）（当初）'!W363:X363</f>
        <v>0</v>
      </c>
      <c r="X363" s="933"/>
      <c r="Y363" s="932">
        <f>'【様式２】計画書（自動計算）（当初）'!Y363:Z363</f>
        <v>0</v>
      </c>
      <c r="Z363" s="933"/>
      <c r="AA363" s="932">
        <f>'【様式２】計画書（自動計算）（当初）'!AA363:AB363</f>
        <v>0</v>
      </c>
      <c r="AB363" s="933"/>
      <c r="AC363" s="932">
        <f>'【様式２】計画書（自動計算）（当初）'!AC363:AD363</f>
        <v>0</v>
      </c>
      <c r="AD363" s="933"/>
      <c r="AE363" s="935">
        <f t="shared" si="179"/>
        <v>0</v>
      </c>
      <c r="AF363" s="936"/>
    </row>
    <row r="364" spans="1:32" ht="37.5" customHeight="1" thickTop="1" thickBot="1">
      <c r="A364" s="937" t="s">
        <v>34</v>
      </c>
      <c r="B364" s="938"/>
      <c r="C364" s="983" t="str">
        <f>'【様式２】計画書（自動計算）（当初）'!C364:D364</f>
        <v/>
      </c>
      <c r="D364" s="984"/>
      <c r="E364" s="4"/>
      <c r="F364" s="11" t="s">
        <v>76</v>
      </c>
      <c r="G364" s="939">
        <f>SUM(G359:H362)-G363</f>
        <v>0</v>
      </c>
      <c r="H364" s="940"/>
      <c r="I364" s="939">
        <f t="shared" ref="I364" si="180">SUM(I359:J362)-I363</f>
        <v>0</v>
      </c>
      <c r="J364" s="940"/>
      <c r="K364" s="939">
        <f t="shared" ref="K364" si="181">SUM(K359:L362)-K363</f>
        <v>0</v>
      </c>
      <c r="L364" s="941"/>
      <c r="M364" s="942">
        <f t="shared" ref="M364" si="182">SUM(M359:N362)-M363</f>
        <v>0</v>
      </c>
      <c r="N364" s="940"/>
      <c r="O364" s="939">
        <f t="shared" ref="O364" si="183">SUM(O359:P362)-O363</f>
        <v>0</v>
      </c>
      <c r="P364" s="940"/>
      <c r="Q364" s="939">
        <f t="shared" ref="Q364" si="184">SUM(Q359:R362)-Q363</f>
        <v>0</v>
      </c>
      <c r="R364" s="941"/>
      <c r="S364" s="942">
        <f t="shared" ref="S364" si="185">SUM(S359:T362)-S363</f>
        <v>0</v>
      </c>
      <c r="T364" s="940"/>
      <c r="U364" s="939">
        <f t="shared" ref="U364" si="186">SUM(U359:V362)-U363</f>
        <v>0</v>
      </c>
      <c r="V364" s="940"/>
      <c r="W364" s="939">
        <f t="shared" ref="W364" si="187">SUM(W359:X362)-W363</f>
        <v>0</v>
      </c>
      <c r="X364" s="941"/>
      <c r="Y364" s="942">
        <f t="shared" ref="Y364" si="188">SUM(Y359:Z362)-Y363</f>
        <v>0</v>
      </c>
      <c r="Z364" s="940"/>
      <c r="AA364" s="939">
        <f>SUM(AA359:AB362)-AA363</f>
        <v>0</v>
      </c>
      <c r="AB364" s="940"/>
      <c r="AC364" s="939">
        <f t="shared" ref="AC364" si="189">SUM(AC359:AD362)-AC363</f>
        <v>0</v>
      </c>
      <c r="AD364" s="943"/>
      <c r="AE364" s="944">
        <f>SUM(G364:AD364)</f>
        <v>0</v>
      </c>
      <c r="AF364" s="945"/>
    </row>
    <row r="365" spans="1:32" ht="50.25" customHeight="1" thickTop="1" thickBot="1">
      <c r="A365" s="916" t="s">
        <v>87</v>
      </c>
      <c r="B365" s="917"/>
      <c r="C365" s="983" t="str">
        <f>'【様式２】計画書（自動計算）（当初）'!C365:D365</f>
        <v/>
      </c>
      <c r="D365" s="984"/>
      <c r="E365" s="4"/>
      <c r="F365" s="12" t="s">
        <v>77</v>
      </c>
      <c r="G365" s="920">
        <f>IF(入力用!P486=1,IF(AND(入力用!P492&gt;0,入力用!P492&lt;=4),IF(G364&gt;=63000,63000,G364),IF(G364&gt;=82000,82000,G364)),IF(G364&gt;=63000,63000,G364))</f>
        <v>0</v>
      </c>
      <c r="H365" s="921"/>
      <c r="I365" s="920">
        <f>IF(入力用!P486=1,IF(AND(入力用!P492&gt;0,入力用!P492&lt;=5),IF(I364&gt;=63000,63000,I364),IF(I364&gt;=82000,82000,I364)),IF(I364&gt;=63000,63000,I364))</f>
        <v>0</v>
      </c>
      <c r="J365" s="921"/>
      <c r="K365" s="920">
        <f>IF(入力用!P486=1,IF(AND(入力用!P492&gt;0,入力用!P492&lt;=6),IF(K364&gt;=63000,63000,K364),IF(K364&gt;=82000,82000,K364)),IF(K364&gt;=63000,63000,K364))</f>
        <v>0</v>
      </c>
      <c r="L365" s="921"/>
      <c r="M365" s="920">
        <f>IF(入力用!P486=1,IF(AND(入力用!P492&gt;0,入力用!P492&lt;=7),IF(M364&gt;=63000,63000,M364),IF(M364&gt;=82000,82000,M364)),IF(M364&gt;=63000,63000,M364))</f>
        <v>0</v>
      </c>
      <c r="N365" s="921"/>
      <c r="O365" s="920">
        <f>IF(入力用!P486=1,IF(AND(入力用!P492&gt;0,入力用!P492&lt;=8),IF(O364&gt;=63000,63000,O364),IF(O364&gt;=82000,82000,O364)),IF(O364&gt;=63000,63000,O364))</f>
        <v>0</v>
      </c>
      <c r="P365" s="921"/>
      <c r="Q365" s="920">
        <f>IF(入力用!P486=1,IF(AND(入力用!P492&gt;0,入力用!P492&lt;=9),IF(Q364&gt;=63000,63000,Q364),IF(Q364&gt;=82000,82000,Q364)),IF(Q364&gt;=63000,63000,Q364))</f>
        <v>0</v>
      </c>
      <c r="R365" s="921"/>
      <c r="S365" s="920">
        <f>IF(入力用!P486=1,IF(AND(入力用!P492&gt;0,入力用!P492&lt;=10),IF(S364&gt;=63000,63000,S364),IF(S364&gt;=82000,82000,S364)),IF(S364&gt;=63000,63000,S364))</f>
        <v>0</v>
      </c>
      <c r="T365" s="921"/>
      <c r="U365" s="920">
        <f>IF(入力用!P486=1,IF(AND(入力用!P492&gt;0,入力用!P492&lt;=11),IF(U364&gt;=63000,63000,U364),IF(U364&gt;=82000,82000,U364)),IF(U364&gt;=63000,63000,U364))</f>
        <v>0</v>
      </c>
      <c r="V365" s="921"/>
      <c r="W365" s="920">
        <f>IF(入力用!P486=1,IF(AND(入力用!P492&gt;0,入力用!P492&lt;=12),IF(W364&gt;=63000,63000,W364),IF(W364&gt;=82000,82000,W364)),IF(W364&gt;=63000,63000,W364))</f>
        <v>0</v>
      </c>
      <c r="X365" s="921"/>
      <c r="Y365" s="920">
        <f>IF(入力用!P486=1,IF(AND(入力用!P492&gt;0,入力用!P492&lt;=13),IF(Y364&gt;=63000,63000,Y364),IF(Y364&gt;=82000,82000,Y364)),IF(Y364&gt;=63000,63000,Y364))</f>
        <v>0</v>
      </c>
      <c r="Z365" s="921"/>
      <c r="AA365" s="920">
        <f>IF(入力用!P486=1,IF(AND(入力用!P492&gt;0,入力用!P492&lt;=14),IF(AA364&gt;=63000,63000,AA364),IF(AA364&gt;=82000,82000,AA364)),IF(AA364&gt;=63000,63000,AA364))</f>
        <v>0</v>
      </c>
      <c r="AB365" s="921"/>
      <c r="AC365" s="920">
        <f>IF(入力用!P486=1,IF(AND(入力用!P492&gt;0,入力用!P492&lt;=15),IF(AC364&gt;=63000,63000,AC364),IF(AC364&gt;=82000,82000,AC364)),IF(AC364&gt;=63000,63000,AC364))</f>
        <v>0</v>
      </c>
      <c r="AD365" s="987"/>
      <c r="AE365" s="922"/>
      <c r="AF365" s="923"/>
    </row>
    <row r="366" spans="1:32" ht="50.25" customHeight="1" thickBot="1">
      <c r="A366" s="924" t="s">
        <v>88</v>
      </c>
      <c r="B366" s="925"/>
      <c r="C366" s="985" t="str">
        <f>'【様式２】計画書（自動計算）（当初）'!C366:D366</f>
        <v/>
      </c>
      <c r="D366" s="986"/>
      <c r="E366" s="4"/>
      <c r="F366" s="13" t="s">
        <v>262</v>
      </c>
      <c r="G366" s="926">
        <f>ROUNDDOWN(G365*3/4,0)</f>
        <v>0</v>
      </c>
      <c r="H366" s="926"/>
      <c r="I366" s="926">
        <f>ROUNDDOWN(I365*3/4,0)</f>
        <v>0</v>
      </c>
      <c r="J366" s="926"/>
      <c r="K366" s="926">
        <f>ROUNDDOWN(K365*3/4,0)</f>
        <v>0</v>
      </c>
      <c r="L366" s="927"/>
      <c r="M366" s="928">
        <f>ROUNDDOWN(M365*3/4,0)</f>
        <v>0</v>
      </c>
      <c r="N366" s="926"/>
      <c r="O366" s="926">
        <f>ROUNDDOWN(O365*3/4,0)</f>
        <v>0</v>
      </c>
      <c r="P366" s="926"/>
      <c r="Q366" s="926">
        <f>ROUNDDOWN(Q365*3/4,0)</f>
        <v>0</v>
      </c>
      <c r="R366" s="927"/>
      <c r="S366" s="928">
        <f>ROUNDDOWN(S365*3/4,0)</f>
        <v>0</v>
      </c>
      <c r="T366" s="926"/>
      <c r="U366" s="926">
        <f>ROUNDDOWN(U365*3/4,0)</f>
        <v>0</v>
      </c>
      <c r="V366" s="926"/>
      <c r="W366" s="926">
        <f>ROUNDDOWN(W365*3/4,0)</f>
        <v>0</v>
      </c>
      <c r="X366" s="927"/>
      <c r="Y366" s="928">
        <f>ROUNDDOWN(Y365*3/4,0)</f>
        <v>0</v>
      </c>
      <c r="Z366" s="926"/>
      <c r="AA366" s="926">
        <f>ROUNDDOWN(AA365*3/4,0)</f>
        <v>0</v>
      </c>
      <c r="AB366" s="926"/>
      <c r="AC366" s="926">
        <f>ROUNDDOWN(AC365*3/4,0)</f>
        <v>0</v>
      </c>
      <c r="AD366" s="929"/>
      <c r="AE366" s="930">
        <f>ROUNDDOWN(SUM(G366:AD366),-2)</f>
        <v>0</v>
      </c>
      <c r="AF366" s="931"/>
    </row>
    <row r="367" spans="1:32" ht="17.25" customHeight="1">
      <c r="A367" s="898" t="s">
        <v>85</v>
      </c>
      <c r="B367" s="900" t="str">
        <f>'【様式２】計画書（自動計算）（当初）'!B367:D371</f>
        <v/>
      </c>
      <c r="C367" s="901"/>
      <c r="D367" s="902"/>
      <c r="E367" s="4"/>
    </row>
    <row r="368" spans="1:32" ht="34.5" customHeight="1">
      <c r="A368" s="899"/>
      <c r="B368" s="903"/>
      <c r="C368" s="904"/>
      <c r="D368" s="905"/>
      <c r="E368" s="4"/>
      <c r="G368" s="909"/>
      <c r="H368" s="910"/>
      <c r="I368" s="911" t="s">
        <v>36</v>
      </c>
      <c r="J368" s="912"/>
      <c r="K368" s="913"/>
      <c r="L368" s="4"/>
      <c r="M368" s="914"/>
      <c r="N368" s="914"/>
      <c r="O368" s="915" t="s">
        <v>37</v>
      </c>
      <c r="P368" s="914"/>
      <c r="Q368" s="914"/>
      <c r="R368" s="4"/>
      <c r="S368" s="914"/>
      <c r="T368" s="914"/>
      <c r="U368" s="915" t="s">
        <v>38</v>
      </c>
      <c r="V368" s="914"/>
      <c r="W368" s="914"/>
      <c r="X368" s="4"/>
      <c r="Y368" s="914"/>
      <c r="Z368" s="914"/>
      <c r="AA368" s="915" t="s">
        <v>39</v>
      </c>
      <c r="AB368" s="914"/>
      <c r="AC368" s="914"/>
      <c r="AD368" s="4"/>
      <c r="AE368" s="3"/>
      <c r="AF368" s="3"/>
    </row>
    <row r="369" spans="1:32" ht="27" customHeight="1">
      <c r="A369" s="899"/>
      <c r="B369" s="903"/>
      <c r="C369" s="904"/>
      <c r="D369" s="905"/>
      <c r="E369" s="4"/>
      <c r="G369" s="897" t="s">
        <v>29</v>
      </c>
      <c r="H369" s="431"/>
      <c r="I369" s="883">
        <f t="shared" ref="I369:I374" si="190">SUM(G359:L359)</f>
        <v>0</v>
      </c>
      <c r="J369" s="884"/>
      <c r="K369" s="885"/>
      <c r="L369" s="3"/>
      <c r="M369" s="897" t="s">
        <v>29</v>
      </c>
      <c r="N369" s="431"/>
      <c r="O369" s="883">
        <f t="shared" ref="O369:O374" si="191">SUM(M359:R359)</f>
        <v>0</v>
      </c>
      <c r="P369" s="884"/>
      <c r="Q369" s="885"/>
      <c r="R369" s="3"/>
      <c r="S369" s="897" t="s">
        <v>29</v>
      </c>
      <c r="T369" s="431"/>
      <c r="U369" s="883">
        <f t="shared" ref="U369:U374" si="192">SUM(S359:X359)</f>
        <v>0</v>
      </c>
      <c r="V369" s="884"/>
      <c r="W369" s="885"/>
      <c r="Y369" s="897" t="s">
        <v>29</v>
      </c>
      <c r="Z369" s="431"/>
      <c r="AA369" s="883">
        <f t="shared" ref="AA369:AA374" si="193">SUM(Y359:AD359)</f>
        <v>0</v>
      </c>
      <c r="AB369" s="884"/>
      <c r="AC369" s="885"/>
    </row>
    <row r="370" spans="1:32" ht="27" customHeight="1">
      <c r="A370" s="899"/>
      <c r="B370" s="903"/>
      <c r="C370" s="904"/>
      <c r="D370" s="905"/>
      <c r="E370" s="4"/>
      <c r="G370" s="890" t="s">
        <v>31</v>
      </c>
      <c r="H370" s="891"/>
      <c r="I370" s="883">
        <f t="shared" si="190"/>
        <v>0</v>
      </c>
      <c r="J370" s="884"/>
      <c r="K370" s="885"/>
      <c r="L370" s="3"/>
      <c r="M370" s="890" t="s">
        <v>31</v>
      </c>
      <c r="N370" s="891"/>
      <c r="O370" s="883">
        <f t="shared" si="191"/>
        <v>0</v>
      </c>
      <c r="P370" s="884"/>
      <c r="Q370" s="885"/>
      <c r="R370" s="3"/>
      <c r="S370" s="890" t="s">
        <v>31</v>
      </c>
      <c r="T370" s="891"/>
      <c r="U370" s="883">
        <f t="shared" si="192"/>
        <v>0</v>
      </c>
      <c r="V370" s="884"/>
      <c r="W370" s="885"/>
      <c r="Y370" s="890" t="s">
        <v>31</v>
      </c>
      <c r="Z370" s="891"/>
      <c r="AA370" s="883">
        <f t="shared" si="193"/>
        <v>0</v>
      </c>
      <c r="AB370" s="884"/>
      <c r="AC370" s="885"/>
    </row>
    <row r="371" spans="1:32" ht="27" customHeight="1">
      <c r="A371" s="899"/>
      <c r="B371" s="906"/>
      <c r="C371" s="907"/>
      <c r="D371" s="908"/>
      <c r="E371" s="4"/>
      <c r="G371" s="890" t="s">
        <v>40</v>
      </c>
      <c r="H371" s="891"/>
      <c r="I371" s="883">
        <f t="shared" si="190"/>
        <v>0</v>
      </c>
      <c r="J371" s="884"/>
      <c r="K371" s="885"/>
      <c r="L371" s="3"/>
      <c r="M371" s="890" t="s">
        <v>40</v>
      </c>
      <c r="N371" s="891"/>
      <c r="O371" s="883">
        <f t="shared" si="191"/>
        <v>0</v>
      </c>
      <c r="P371" s="884"/>
      <c r="Q371" s="885"/>
      <c r="R371" s="3"/>
      <c r="S371" s="890" t="s">
        <v>40</v>
      </c>
      <c r="T371" s="891"/>
      <c r="U371" s="883">
        <f t="shared" si="192"/>
        <v>0</v>
      </c>
      <c r="V371" s="884"/>
      <c r="W371" s="885"/>
      <c r="Y371" s="890" t="s">
        <v>40</v>
      </c>
      <c r="Z371" s="891"/>
      <c r="AA371" s="883">
        <f t="shared" si="193"/>
        <v>0</v>
      </c>
      <c r="AB371" s="884"/>
      <c r="AC371" s="885"/>
    </row>
    <row r="372" spans="1:32" ht="27" customHeight="1">
      <c r="B372" s="892" t="str">
        <f>'【様式２】計画書（自動計算）（当初）'!B372:D372</f>
        <v/>
      </c>
      <c r="C372" s="892"/>
      <c r="D372" s="892"/>
      <c r="E372" s="4"/>
      <c r="G372" s="890" t="s">
        <v>32</v>
      </c>
      <c r="H372" s="891"/>
      <c r="I372" s="893">
        <f t="shared" si="190"/>
        <v>0</v>
      </c>
      <c r="J372" s="894"/>
      <c r="K372" s="895"/>
      <c r="L372" s="3"/>
      <c r="M372" s="890" t="s">
        <v>32</v>
      </c>
      <c r="N372" s="891"/>
      <c r="O372" s="893">
        <f t="shared" si="191"/>
        <v>0</v>
      </c>
      <c r="P372" s="894"/>
      <c r="Q372" s="895"/>
      <c r="R372" s="3"/>
      <c r="S372" s="890" t="s">
        <v>32</v>
      </c>
      <c r="T372" s="891"/>
      <c r="U372" s="893">
        <f t="shared" si="192"/>
        <v>0</v>
      </c>
      <c r="V372" s="894"/>
      <c r="W372" s="895"/>
      <c r="Y372" s="890" t="s">
        <v>32</v>
      </c>
      <c r="Z372" s="891"/>
      <c r="AA372" s="893">
        <f t="shared" si="193"/>
        <v>0</v>
      </c>
      <c r="AB372" s="894"/>
      <c r="AC372" s="895"/>
    </row>
    <row r="373" spans="1:32" ht="27" customHeight="1">
      <c r="B373" s="896" t="str">
        <f>'【様式２】計画書（自動計算）（当初）'!B373:D373</f>
        <v/>
      </c>
      <c r="C373" s="896"/>
      <c r="D373" s="896"/>
      <c r="E373" s="4"/>
      <c r="G373" s="897" t="s">
        <v>33</v>
      </c>
      <c r="H373" s="431"/>
      <c r="I373" s="883">
        <f t="shared" si="190"/>
        <v>0</v>
      </c>
      <c r="J373" s="884"/>
      <c r="K373" s="885"/>
      <c r="L373" s="3"/>
      <c r="M373" s="897" t="s">
        <v>33</v>
      </c>
      <c r="N373" s="431"/>
      <c r="O373" s="883">
        <f t="shared" si="191"/>
        <v>0</v>
      </c>
      <c r="P373" s="884"/>
      <c r="Q373" s="885"/>
      <c r="R373" s="3"/>
      <c r="S373" s="897" t="s">
        <v>33</v>
      </c>
      <c r="T373" s="431"/>
      <c r="U373" s="883">
        <f t="shared" si="192"/>
        <v>0</v>
      </c>
      <c r="V373" s="884"/>
      <c r="W373" s="885"/>
      <c r="Y373" s="897" t="s">
        <v>33</v>
      </c>
      <c r="Z373" s="431"/>
      <c r="AA373" s="883">
        <f t="shared" si="193"/>
        <v>0</v>
      </c>
      <c r="AB373" s="884"/>
      <c r="AC373" s="885"/>
    </row>
    <row r="374" spans="1:32" ht="27" customHeight="1" thickBot="1">
      <c r="G374" s="878" t="s">
        <v>35</v>
      </c>
      <c r="H374" s="879"/>
      <c r="I374" s="880">
        <f t="shared" si="190"/>
        <v>0</v>
      </c>
      <c r="J374" s="881"/>
      <c r="K374" s="882"/>
      <c r="L374" s="3"/>
      <c r="M374" s="878" t="s">
        <v>35</v>
      </c>
      <c r="N374" s="879"/>
      <c r="O374" s="883">
        <f t="shared" si="191"/>
        <v>0</v>
      </c>
      <c r="P374" s="884"/>
      <c r="Q374" s="885"/>
      <c r="R374" s="3"/>
      <c r="S374" s="878" t="s">
        <v>35</v>
      </c>
      <c r="T374" s="879"/>
      <c r="U374" s="883">
        <f t="shared" si="192"/>
        <v>0</v>
      </c>
      <c r="V374" s="884"/>
      <c r="W374" s="885"/>
      <c r="Y374" s="878" t="s">
        <v>35</v>
      </c>
      <c r="Z374" s="879"/>
      <c r="AA374" s="883">
        <f t="shared" si="193"/>
        <v>0</v>
      </c>
      <c r="AB374" s="884"/>
      <c r="AC374" s="885"/>
    </row>
    <row r="375" spans="1:32" ht="45" customHeight="1" thickBot="1">
      <c r="G375" s="886" t="s">
        <v>78</v>
      </c>
      <c r="H375" s="887"/>
      <c r="I375" s="888">
        <f>ROUNDDOWN(SUM(G366:L366),-2)</f>
        <v>0</v>
      </c>
      <c r="J375" s="889"/>
      <c r="K375" s="889"/>
      <c r="M375" s="886" t="s">
        <v>78</v>
      </c>
      <c r="N375" s="887"/>
      <c r="O375" s="888">
        <f>ROUNDDOWN(SUM(M366:R366),-2)</f>
        <v>0</v>
      </c>
      <c r="P375" s="889"/>
      <c r="Q375" s="889"/>
      <c r="S375" s="886" t="s">
        <v>78</v>
      </c>
      <c r="T375" s="887"/>
      <c r="U375" s="888">
        <f>ROUNDDOWN(SUM(S366:X366),-2)</f>
        <v>0</v>
      </c>
      <c r="V375" s="889"/>
      <c r="W375" s="889"/>
      <c r="Y375" s="886" t="s">
        <v>78</v>
      </c>
      <c r="Z375" s="887"/>
      <c r="AA375" s="888">
        <f>AE366-I375-O375-U375</f>
        <v>0</v>
      </c>
      <c r="AB375" s="889"/>
      <c r="AC375" s="889"/>
      <c r="AF375" s="14" t="s">
        <v>430</v>
      </c>
    </row>
    <row r="376" spans="1:32" s="2" customFormat="1" ht="17.25" customHeight="1"/>
    <row r="377" spans="1:32" s="2" customFormat="1" ht="17.25" customHeight="1"/>
    <row r="378" spans="1:32" ht="17.25" customHeight="1">
      <c r="A378" s="981" t="str">
        <f>$A$1</f>
        <v>様式第２号</v>
      </c>
      <c r="B378" s="981"/>
    </row>
    <row r="379" spans="1:32" ht="17.25" customHeight="1">
      <c r="A379" s="981"/>
      <c r="B379" s="981"/>
      <c r="Z379" s="982" t="str">
        <f>$Z$2</f>
        <v>令和</v>
      </c>
      <c r="AA379" s="966" t="str">
        <f>IF($AA$2="","",$AA$2)</f>
        <v/>
      </c>
      <c r="AB379" s="966" t="s">
        <v>8</v>
      </c>
      <c r="AC379" s="966" t="str">
        <f>IF($AC$2="","",$AC$2)</f>
        <v/>
      </c>
      <c r="AD379" s="966" t="s">
        <v>9</v>
      </c>
      <c r="AE379" s="966" t="str">
        <f>IF($AE$2="","",$AE$2)</f>
        <v/>
      </c>
      <c r="AF379" s="966" t="s">
        <v>10</v>
      </c>
    </row>
    <row r="380" spans="1:32" ht="17.25" customHeight="1">
      <c r="A380" s="967" t="s">
        <v>11</v>
      </c>
      <c r="B380" s="967"/>
      <c r="C380" s="967"/>
      <c r="D380" s="967"/>
      <c r="E380" s="967"/>
      <c r="F380" s="967"/>
      <c r="G380" s="967"/>
      <c r="H380" s="967"/>
      <c r="I380" s="967"/>
      <c r="L380" s="968" t="s">
        <v>12</v>
      </c>
      <c r="M380" s="968"/>
      <c r="N380" s="969">
        <v>14</v>
      </c>
      <c r="O380" s="969"/>
      <c r="P380" s="970" t="s">
        <v>13</v>
      </c>
      <c r="Q380" s="970"/>
      <c r="R380" s="5"/>
      <c r="S380" s="5"/>
      <c r="Y380" s="5"/>
      <c r="Z380" s="982"/>
      <c r="AA380" s="966"/>
      <c r="AB380" s="966"/>
      <c r="AC380" s="966"/>
      <c r="AD380" s="966"/>
      <c r="AE380" s="966"/>
      <c r="AF380" s="966"/>
    </row>
    <row r="381" spans="1:32" ht="17.25" customHeight="1">
      <c r="A381" s="967"/>
      <c r="B381" s="967"/>
      <c r="C381" s="967"/>
      <c r="D381" s="967"/>
      <c r="E381" s="967"/>
      <c r="F381" s="967"/>
      <c r="G381" s="967"/>
      <c r="H381" s="967"/>
      <c r="I381" s="967"/>
      <c r="L381" s="968"/>
      <c r="M381" s="968"/>
      <c r="N381" s="969"/>
      <c r="O381" s="969"/>
      <c r="P381" s="970"/>
      <c r="Q381" s="970"/>
      <c r="R381" s="5"/>
      <c r="S381" s="5"/>
      <c r="Z381" s="15"/>
      <c r="AA381" s="15"/>
      <c r="AB381" s="15"/>
      <c r="AC381" s="15"/>
      <c r="AD381" s="15"/>
      <c r="AE381" s="15"/>
      <c r="AF381" s="15"/>
    </row>
    <row r="382" spans="1:32" ht="17.25" customHeight="1">
      <c r="A382" s="967"/>
      <c r="B382" s="967"/>
      <c r="C382" s="967"/>
      <c r="D382" s="967"/>
      <c r="E382" s="967"/>
      <c r="F382" s="967"/>
      <c r="G382" s="967"/>
      <c r="H382" s="967"/>
      <c r="I382" s="967"/>
      <c r="L382" s="968"/>
      <c r="M382" s="968"/>
      <c r="N382" s="969"/>
      <c r="O382" s="969"/>
      <c r="P382" s="970"/>
      <c r="Q382" s="970"/>
      <c r="R382" s="5"/>
      <c r="S382" s="5"/>
    </row>
    <row r="383" spans="1:32" ht="17.25" customHeight="1" thickBot="1">
      <c r="D383" s="3"/>
      <c r="E383" s="3"/>
      <c r="F383" s="3"/>
      <c r="G383" s="3"/>
      <c r="H383" s="3"/>
      <c r="I383" s="3"/>
      <c r="J383" s="3"/>
      <c r="K383" s="3"/>
    </row>
    <row r="384" spans="1:32" ht="42" customHeight="1" thickBot="1">
      <c r="A384" s="971" t="s">
        <v>81</v>
      </c>
      <c r="B384" s="972"/>
      <c r="C384" s="973" t="str">
        <f>IF($C$7="","",$C$7)</f>
        <v/>
      </c>
      <c r="D384" s="973"/>
      <c r="E384" s="973"/>
      <c r="F384" s="973"/>
      <c r="G384" s="973"/>
      <c r="H384" s="973"/>
      <c r="I384" s="974"/>
      <c r="J384" s="4"/>
      <c r="K384" s="4"/>
    </row>
    <row r="385" spans="1:32" ht="17.25" customHeight="1">
      <c r="C385" s="6"/>
      <c r="D385" s="6"/>
      <c r="E385" s="16"/>
      <c r="F385" s="6"/>
      <c r="G385" s="6"/>
      <c r="H385" s="6"/>
      <c r="I385" s="6"/>
      <c r="J385" s="6"/>
    </row>
    <row r="386" spans="1:32" ht="17.25" customHeight="1" thickBot="1">
      <c r="E386" s="4"/>
    </row>
    <row r="387" spans="1:32" ht="24" customHeight="1" thickBot="1">
      <c r="A387" s="975" t="s">
        <v>14</v>
      </c>
      <c r="B387" s="976"/>
      <c r="C387" s="976"/>
      <c r="D387" s="977"/>
      <c r="E387" s="4"/>
      <c r="F387" s="319" t="s">
        <v>15</v>
      </c>
      <c r="G387" s="971" t="s">
        <v>16</v>
      </c>
      <c r="H387" s="972"/>
      <c r="I387" s="978" t="s">
        <v>17</v>
      </c>
      <c r="J387" s="972"/>
      <c r="K387" s="978" t="s">
        <v>18</v>
      </c>
      <c r="L387" s="979"/>
      <c r="M387" s="971" t="s">
        <v>19</v>
      </c>
      <c r="N387" s="972"/>
      <c r="O387" s="978" t="s">
        <v>20</v>
      </c>
      <c r="P387" s="972"/>
      <c r="Q387" s="978" t="s">
        <v>21</v>
      </c>
      <c r="R387" s="979"/>
      <c r="S387" s="971" t="s">
        <v>22</v>
      </c>
      <c r="T387" s="972"/>
      <c r="U387" s="978" t="s">
        <v>23</v>
      </c>
      <c r="V387" s="972"/>
      <c r="W387" s="978" t="s">
        <v>24</v>
      </c>
      <c r="X387" s="979"/>
      <c r="Y387" s="971" t="s">
        <v>25</v>
      </c>
      <c r="Z387" s="972"/>
      <c r="AA387" s="978" t="s">
        <v>26</v>
      </c>
      <c r="AB387" s="972"/>
      <c r="AC387" s="978" t="s">
        <v>27</v>
      </c>
      <c r="AD387" s="979"/>
      <c r="AE387" s="980" t="s">
        <v>28</v>
      </c>
      <c r="AF387" s="979"/>
    </row>
    <row r="388" spans="1:32" ht="37.5" customHeight="1">
      <c r="A388" s="959" t="s">
        <v>86</v>
      </c>
      <c r="B388" s="960"/>
      <c r="C388" s="961" t="str">
        <f>'【様式２】計画書（自動計算）（当初）'!C388:D388</f>
        <v/>
      </c>
      <c r="D388" s="962"/>
      <c r="E388" s="4"/>
      <c r="F388" s="307" t="s">
        <v>71</v>
      </c>
      <c r="G388" s="946">
        <f>'【様式２】計画書（自動計算）（当初）'!G388:H388</f>
        <v>0</v>
      </c>
      <c r="H388" s="946"/>
      <c r="I388" s="946">
        <f>'【様式２】計画書（自動計算）（当初）'!I388:J388</f>
        <v>0</v>
      </c>
      <c r="J388" s="946"/>
      <c r="K388" s="946">
        <f>'【様式２】計画書（自動計算）（当初）'!K388:L388</f>
        <v>0</v>
      </c>
      <c r="L388" s="946"/>
      <c r="M388" s="946">
        <f>'【様式２】計画書（自動計算）（当初）'!M388:N388</f>
        <v>0</v>
      </c>
      <c r="N388" s="946"/>
      <c r="O388" s="946">
        <f>'【様式２】計画書（自動計算）（当初）'!O388:P388</f>
        <v>0</v>
      </c>
      <c r="P388" s="946"/>
      <c r="Q388" s="946">
        <f>'【様式２】計画書（自動計算）（当初）'!Q388:R388</f>
        <v>0</v>
      </c>
      <c r="R388" s="946"/>
      <c r="S388" s="946">
        <f>'【様式２】計画書（自動計算）（当初）'!S388:T388</f>
        <v>0</v>
      </c>
      <c r="T388" s="946"/>
      <c r="U388" s="946">
        <f>'【様式２】計画書（自動計算）（当初）'!U388:V388</f>
        <v>0</v>
      </c>
      <c r="V388" s="946"/>
      <c r="W388" s="946">
        <f>'【様式２】計画書（自動計算）（当初）'!W388:X388</f>
        <v>0</v>
      </c>
      <c r="X388" s="946"/>
      <c r="Y388" s="946">
        <f>'【様式２】計画書（自動計算）（当初）'!Y388:Z388</f>
        <v>0</v>
      </c>
      <c r="Z388" s="946"/>
      <c r="AA388" s="946">
        <f>'【様式２】計画書（自動計算）（当初）'!AA388:AB388</f>
        <v>0</v>
      </c>
      <c r="AB388" s="946"/>
      <c r="AC388" s="946">
        <f>'【様式２】計画書（自動計算）（当初）'!AC388:AD388</f>
        <v>0</v>
      </c>
      <c r="AD388" s="946"/>
      <c r="AE388" s="935">
        <f t="shared" ref="AE388:AE392" si="194">SUM(G388:AD388)</f>
        <v>0</v>
      </c>
      <c r="AF388" s="936"/>
    </row>
    <row r="389" spans="1:32" ht="37.5" customHeight="1">
      <c r="A389" s="963" t="s">
        <v>30</v>
      </c>
      <c r="B389" s="964"/>
      <c r="C389" s="949" t="str">
        <f>'【様式２】計画書（自動計算）（当初）'!C389:D390</f>
        <v/>
      </c>
      <c r="D389" s="950"/>
      <c r="E389" s="4"/>
      <c r="F389" s="8" t="s">
        <v>72</v>
      </c>
      <c r="G389" s="953">
        <f>'【様式２】計画書（自動計算）（当初）'!G389:H389</f>
        <v>0</v>
      </c>
      <c r="H389" s="953"/>
      <c r="I389" s="953">
        <f>'【様式２】計画書（自動計算）（当初）'!I389:J389</f>
        <v>0</v>
      </c>
      <c r="J389" s="953"/>
      <c r="K389" s="953">
        <f>'【様式２】計画書（自動計算）（当初）'!K389:L389</f>
        <v>0</v>
      </c>
      <c r="L389" s="953"/>
      <c r="M389" s="953">
        <f>'【様式２】計画書（自動計算）（当初）'!M389:N389</f>
        <v>0</v>
      </c>
      <c r="N389" s="953"/>
      <c r="O389" s="953">
        <f>'【様式２】計画書（自動計算）（当初）'!O389:P389</f>
        <v>0</v>
      </c>
      <c r="P389" s="953"/>
      <c r="Q389" s="953">
        <f>'【様式２】計画書（自動計算）（当初）'!Q389:R389</f>
        <v>0</v>
      </c>
      <c r="R389" s="953"/>
      <c r="S389" s="953">
        <f>'【様式２】計画書（自動計算）（当初）'!S389:T389</f>
        <v>0</v>
      </c>
      <c r="T389" s="953"/>
      <c r="U389" s="953">
        <f>'【様式２】計画書（自動計算）（当初）'!U389:V389</f>
        <v>0</v>
      </c>
      <c r="V389" s="953"/>
      <c r="W389" s="953">
        <f>'【様式２】計画書（自動計算）（当初）'!W389:X389</f>
        <v>0</v>
      </c>
      <c r="X389" s="953"/>
      <c r="Y389" s="953">
        <f>'【様式２】計画書（自動計算）（当初）'!Y389:Z389</f>
        <v>0</v>
      </c>
      <c r="Z389" s="953"/>
      <c r="AA389" s="953">
        <f>'【様式２】計画書（自動計算）（当初）'!AA389:AB389</f>
        <v>0</v>
      </c>
      <c r="AB389" s="953"/>
      <c r="AC389" s="953">
        <f>'【様式２】計画書（自動計算）（当初）'!AC389:AD389</f>
        <v>0</v>
      </c>
      <c r="AD389" s="953"/>
      <c r="AE389" s="935">
        <f t="shared" si="194"/>
        <v>0</v>
      </c>
      <c r="AF389" s="936"/>
    </row>
    <row r="390" spans="1:32" ht="37.5" customHeight="1">
      <c r="A390" s="965"/>
      <c r="B390" s="964"/>
      <c r="C390" s="951"/>
      <c r="D390" s="952"/>
      <c r="E390" s="4"/>
      <c r="F390" s="8" t="s">
        <v>73</v>
      </c>
      <c r="G390" s="953">
        <f>'【様式２】計画書（自動計算）（当初）'!G390:H390</f>
        <v>0</v>
      </c>
      <c r="H390" s="953"/>
      <c r="I390" s="953">
        <f>'【様式２】計画書（自動計算）（当初）'!I390:J390</f>
        <v>0</v>
      </c>
      <c r="J390" s="953"/>
      <c r="K390" s="953">
        <f>'【様式２】計画書（自動計算）（当初）'!K390:L390</f>
        <v>0</v>
      </c>
      <c r="L390" s="953"/>
      <c r="M390" s="953">
        <f>'【様式２】計画書（自動計算）（当初）'!M390:N390</f>
        <v>0</v>
      </c>
      <c r="N390" s="953"/>
      <c r="O390" s="953">
        <f>'【様式２】計画書（自動計算）（当初）'!O390:P390</f>
        <v>0</v>
      </c>
      <c r="P390" s="953"/>
      <c r="Q390" s="953">
        <f>'【様式２】計画書（自動計算）（当初）'!Q390:R390</f>
        <v>0</v>
      </c>
      <c r="R390" s="953"/>
      <c r="S390" s="953">
        <f>'【様式２】計画書（自動計算）（当初）'!S390:T390</f>
        <v>0</v>
      </c>
      <c r="T390" s="953"/>
      <c r="U390" s="953">
        <f>'【様式２】計画書（自動計算）（当初）'!U390:V390</f>
        <v>0</v>
      </c>
      <c r="V390" s="953"/>
      <c r="W390" s="953">
        <f>'【様式２】計画書（自動計算）（当初）'!W390:X390</f>
        <v>0</v>
      </c>
      <c r="X390" s="953"/>
      <c r="Y390" s="953">
        <f>'【様式２】計画書（自動計算）（当初）'!Y390:Z390</f>
        <v>0</v>
      </c>
      <c r="Z390" s="953"/>
      <c r="AA390" s="953">
        <f>'【様式２】計画書（自動計算）（当初）'!AA390:AB390</f>
        <v>0</v>
      </c>
      <c r="AB390" s="953"/>
      <c r="AC390" s="953">
        <f>'【様式２】計画書（自動計算）（当初）'!AC390:AD390</f>
        <v>0</v>
      </c>
      <c r="AD390" s="953"/>
      <c r="AE390" s="935">
        <f t="shared" si="194"/>
        <v>0</v>
      </c>
      <c r="AF390" s="936"/>
    </row>
    <row r="391" spans="1:32" ht="37.5" customHeight="1">
      <c r="A391" s="965"/>
      <c r="B391" s="964"/>
      <c r="C391" s="903" t="str">
        <f>'【様式２】計画書（自動計算）（当初）'!C391:D392</f>
        <v/>
      </c>
      <c r="D391" s="989"/>
      <c r="E391" s="4"/>
      <c r="F391" s="9" t="s">
        <v>74</v>
      </c>
      <c r="G391" s="953">
        <v>0</v>
      </c>
      <c r="H391" s="953"/>
      <c r="I391" s="954">
        <v>0</v>
      </c>
      <c r="J391" s="955"/>
      <c r="K391" s="954">
        <v>0</v>
      </c>
      <c r="L391" s="955"/>
      <c r="M391" s="954">
        <v>0</v>
      </c>
      <c r="N391" s="955"/>
      <c r="O391" s="954">
        <v>0</v>
      </c>
      <c r="P391" s="955"/>
      <c r="Q391" s="954">
        <v>0</v>
      </c>
      <c r="R391" s="955"/>
      <c r="S391" s="954">
        <v>0</v>
      </c>
      <c r="T391" s="955"/>
      <c r="U391" s="954">
        <v>0</v>
      </c>
      <c r="V391" s="955"/>
      <c r="W391" s="954">
        <v>0</v>
      </c>
      <c r="X391" s="955"/>
      <c r="Y391" s="954">
        <v>0</v>
      </c>
      <c r="Z391" s="955"/>
      <c r="AA391" s="954">
        <v>0</v>
      </c>
      <c r="AB391" s="955"/>
      <c r="AC391" s="954">
        <v>0</v>
      </c>
      <c r="AD391" s="956"/>
      <c r="AE391" s="957">
        <f t="shared" si="194"/>
        <v>0</v>
      </c>
      <c r="AF391" s="958"/>
    </row>
    <row r="392" spans="1:32" ht="37.5" customHeight="1" thickBot="1">
      <c r="A392" s="965"/>
      <c r="B392" s="964"/>
      <c r="C392" s="906"/>
      <c r="D392" s="990"/>
      <c r="E392" s="4"/>
      <c r="F392" s="10" t="s">
        <v>75</v>
      </c>
      <c r="G392" s="932">
        <f>'【様式２】計画書（自動計算）（当初）'!G392:H392</f>
        <v>0</v>
      </c>
      <c r="H392" s="933"/>
      <c r="I392" s="932">
        <f>'【様式２】計画書（自動計算）（当初）'!I392:J392</f>
        <v>0</v>
      </c>
      <c r="J392" s="933"/>
      <c r="K392" s="932">
        <f>'【様式２】計画書（自動計算）（当初）'!K392:L392</f>
        <v>0</v>
      </c>
      <c r="L392" s="933"/>
      <c r="M392" s="932">
        <f>'【様式２】計画書（自動計算）（当初）'!M392:N392</f>
        <v>0</v>
      </c>
      <c r="N392" s="933"/>
      <c r="O392" s="932">
        <f>'【様式２】計画書（自動計算）（当初）'!O392:P392</f>
        <v>0</v>
      </c>
      <c r="P392" s="933"/>
      <c r="Q392" s="932">
        <f>'【様式２】計画書（自動計算）（当初）'!Q392:R392</f>
        <v>0</v>
      </c>
      <c r="R392" s="933"/>
      <c r="S392" s="932">
        <f>'【様式２】計画書（自動計算）（当初）'!S392:T392</f>
        <v>0</v>
      </c>
      <c r="T392" s="933"/>
      <c r="U392" s="932">
        <f>'【様式２】計画書（自動計算）（当初）'!U392:V392</f>
        <v>0</v>
      </c>
      <c r="V392" s="933"/>
      <c r="W392" s="932">
        <f>'【様式２】計画書（自動計算）（当初）'!W392:X392</f>
        <v>0</v>
      </c>
      <c r="X392" s="933"/>
      <c r="Y392" s="932">
        <f>'【様式２】計画書（自動計算）（当初）'!Y392:Z392</f>
        <v>0</v>
      </c>
      <c r="Z392" s="933"/>
      <c r="AA392" s="932">
        <f>'【様式２】計画書（自動計算）（当初）'!AA392:AB392</f>
        <v>0</v>
      </c>
      <c r="AB392" s="933"/>
      <c r="AC392" s="932">
        <f>'【様式２】計画書（自動計算）（当初）'!AC392:AD392</f>
        <v>0</v>
      </c>
      <c r="AD392" s="933"/>
      <c r="AE392" s="935">
        <f t="shared" si="194"/>
        <v>0</v>
      </c>
      <c r="AF392" s="936"/>
    </row>
    <row r="393" spans="1:32" ht="37.5" customHeight="1" thickTop="1" thickBot="1">
      <c r="A393" s="937" t="s">
        <v>34</v>
      </c>
      <c r="B393" s="938"/>
      <c r="C393" s="983" t="str">
        <f>'【様式２】計画書（自動計算）（当初）'!C393:D393</f>
        <v/>
      </c>
      <c r="D393" s="984"/>
      <c r="E393" s="4"/>
      <c r="F393" s="11" t="s">
        <v>76</v>
      </c>
      <c r="G393" s="939">
        <f>SUM(G388:H391)-G392</f>
        <v>0</v>
      </c>
      <c r="H393" s="940"/>
      <c r="I393" s="939">
        <f t="shared" ref="I393" si="195">SUM(I388:J391)-I392</f>
        <v>0</v>
      </c>
      <c r="J393" s="940"/>
      <c r="K393" s="939">
        <f t="shared" ref="K393" si="196">SUM(K388:L391)-K392</f>
        <v>0</v>
      </c>
      <c r="L393" s="941"/>
      <c r="M393" s="942">
        <f t="shared" ref="M393" si="197">SUM(M388:N391)-M392</f>
        <v>0</v>
      </c>
      <c r="N393" s="940"/>
      <c r="O393" s="939">
        <f t="shared" ref="O393" si="198">SUM(O388:P391)-O392</f>
        <v>0</v>
      </c>
      <c r="P393" s="940"/>
      <c r="Q393" s="939">
        <f t="shared" ref="Q393" si="199">SUM(Q388:R391)-Q392</f>
        <v>0</v>
      </c>
      <c r="R393" s="941"/>
      <c r="S393" s="942">
        <f t="shared" ref="S393" si="200">SUM(S388:T391)-S392</f>
        <v>0</v>
      </c>
      <c r="T393" s="940"/>
      <c r="U393" s="939">
        <f t="shared" ref="U393" si="201">SUM(U388:V391)-U392</f>
        <v>0</v>
      </c>
      <c r="V393" s="940"/>
      <c r="W393" s="939">
        <f t="shared" ref="W393" si="202">SUM(W388:X391)-W392</f>
        <v>0</v>
      </c>
      <c r="X393" s="941"/>
      <c r="Y393" s="942">
        <f t="shared" ref="Y393" si="203">SUM(Y388:Z391)-Y392</f>
        <v>0</v>
      </c>
      <c r="Z393" s="940"/>
      <c r="AA393" s="939">
        <f>SUM(AA388:AB391)-AA392</f>
        <v>0</v>
      </c>
      <c r="AB393" s="940"/>
      <c r="AC393" s="939">
        <f t="shared" ref="AC393" si="204">SUM(AC388:AD391)-AC392</f>
        <v>0</v>
      </c>
      <c r="AD393" s="943"/>
      <c r="AE393" s="944">
        <f>SUM(G393:AD393)</f>
        <v>0</v>
      </c>
      <c r="AF393" s="945"/>
    </row>
    <row r="394" spans="1:32" ht="50.25" customHeight="1" thickTop="1" thickBot="1">
      <c r="A394" s="916" t="s">
        <v>87</v>
      </c>
      <c r="B394" s="917"/>
      <c r="C394" s="983" t="str">
        <f>'【様式２】計画書（自動計算）（当初）'!C394:D394</f>
        <v/>
      </c>
      <c r="D394" s="984"/>
      <c r="E394" s="4"/>
      <c r="F394" s="12" t="s">
        <v>77</v>
      </c>
      <c r="G394" s="920">
        <f>IF(入力用!P525=1,IF(AND(入力用!P531&gt;0,入力用!P531&lt;=4),IF(G393&gt;=63000,63000,G393),IF(G393&gt;=82000,82000,G393)),IF(G393&gt;=63000,63000,G393))</f>
        <v>0</v>
      </c>
      <c r="H394" s="921"/>
      <c r="I394" s="920">
        <f>IF(入力用!P525=1,IF(AND(入力用!P531&gt;0,入力用!P531&lt;=4),IF(I393&gt;=63000,63000,I393),IF(I393&gt;=82000,82000,I393)),IF(I393&gt;=63000,63000,I393))</f>
        <v>0</v>
      </c>
      <c r="J394" s="921"/>
      <c r="K394" s="920">
        <f>IF(入力用!T525=1,IF(AND(入力用!T531&gt;0,入力用!T531&lt;=4),IF(K393&gt;=63000,63000,K393),IF(K393&gt;=82000,82000,K393)),IF(K393&gt;=63000,63000,K393))</f>
        <v>0</v>
      </c>
      <c r="L394" s="921"/>
      <c r="M394" s="920">
        <f>IF(入力用!P525=1,IF(AND(入力用!P531&gt;0,入力用!P531&lt;=4),IF(M393&gt;=63000,63000,M393),IF(M393&gt;=82000,82000,M393)),IF(M393&gt;=63000,63000,M393))</f>
        <v>0</v>
      </c>
      <c r="N394" s="921"/>
      <c r="O394" s="920">
        <f>IF(入力用!P525=1,IF(AND(入力用!P531&gt;0,入力用!P531&lt;=4),IF(O393&gt;=63000,63000,O393),IF(O393&gt;=82000,82000,O393)),IF(O393&gt;=63000,63000,O393))</f>
        <v>0</v>
      </c>
      <c r="P394" s="921"/>
      <c r="Q394" s="920">
        <f>IF(入力用!P525=1,IF(AND(入力用!P531&gt;0,入力用!P531&lt;=4),IF(Q393&gt;=63000,63000,Q393),IF(Q393&gt;=82000,82000,Q393)),IF(Q393&gt;=63000,63000,Q393))</f>
        <v>0</v>
      </c>
      <c r="R394" s="921"/>
      <c r="S394" s="920">
        <f>IF(入力用!P525=1,IF(AND(入力用!P531&gt;0,入力用!P531&lt;=4),IF(S393&gt;=63000,63000,S393),IF(S393&gt;=82000,82000,S393)),IF(S393&gt;=63000,63000,S393))</f>
        <v>0</v>
      </c>
      <c r="T394" s="921"/>
      <c r="U394" s="920">
        <f>IF(入力用!P525=1,IF(AND(入力用!P531&gt;0,入力用!P531&lt;=4),IF(U393&gt;=63000,63000,U393),IF(U393&gt;=82000,82000,U393)),IF(U393&gt;=63000,63000,U393))</f>
        <v>0</v>
      </c>
      <c r="V394" s="921"/>
      <c r="W394" s="920">
        <f>IF(入力用!P525=1,IF(AND(入力用!P531&gt;0,入力用!P531&lt;=4),IF(W393&gt;=63000,63000,W393),IF(W393&gt;=82000,82000,W393)),IF(W393&gt;=63000,63000,W393))</f>
        <v>0</v>
      </c>
      <c r="X394" s="921"/>
      <c r="Y394" s="920">
        <f>IF(入力用!P525=1,IF(AND(入力用!P531&gt;0,入力用!P531&lt;=4),IF(Y393&gt;=63000,63000,Y393),IF(Y393&gt;=82000,82000,Y393)),IF(Y393&gt;=63000,63000,Y393))</f>
        <v>0</v>
      </c>
      <c r="Z394" s="921"/>
      <c r="AA394" s="920">
        <f>IF(入力用!P525=1,IF(AND(入力用!P531&gt;0,入力用!P531&lt;=4),IF(AA393&gt;=63000,63000,AA393),IF(AA393&gt;=82000,82000,AA393)),IF(AA393&gt;=63000,63000,AA393))</f>
        <v>0</v>
      </c>
      <c r="AB394" s="921"/>
      <c r="AC394" s="920">
        <f>IF(入力用!P525=1,IF(AND(入力用!P531&gt;0,入力用!P531&lt;=4),IF(AC393&gt;=63000,63000,AC393),IF(AC393&gt;=82000,82000,AC393)),IF(AC393&gt;=63000,63000,AC393))</f>
        <v>0</v>
      </c>
      <c r="AD394" s="921"/>
      <c r="AE394" s="922"/>
      <c r="AF394" s="923"/>
    </row>
    <row r="395" spans="1:32" ht="50.25" customHeight="1" thickBot="1">
      <c r="A395" s="924" t="s">
        <v>88</v>
      </c>
      <c r="B395" s="925"/>
      <c r="C395" s="985" t="str">
        <f>'【様式２】計画書（自動計算）（当初）'!C395:D395</f>
        <v/>
      </c>
      <c r="D395" s="986"/>
      <c r="E395" s="4"/>
      <c r="F395" s="13" t="s">
        <v>262</v>
      </c>
      <c r="G395" s="926">
        <f>ROUNDDOWN(G394*3/4,0)</f>
        <v>0</v>
      </c>
      <c r="H395" s="926"/>
      <c r="I395" s="926">
        <f>ROUNDDOWN(I394*3/4,0)</f>
        <v>0</v>
      </c>
      <c r="J395" s="926"/>
      <c r="K395" s="926">
        <f>ROUNDDOWN(K394*3/4,0)</f>
        <v>0</v>
      </c>
      <c r="L395" s="927"/>
      <c r="M395" s="928">
        <f>ROUNDDOWN(M394*3/4,0)</f>
        <v>0</v>
      </c>
      <c r="N395" s="926"/>
      <c r="O395" s="926">
        <f>ROUNDDOWN(O394*3/4,0)</f>
        <v>0</v>
      </c>
      <c r="P395" s="926"/>
      <c r="Q395" s="926">
        <f>ROUNDDOWN(Q394*3/4,0)</f>
        <v>0</v>
      </c>
      <c r="R395" s="927"/>
      <c r="S395" s="928">
        <f>ROUNDDOWN(S394*3/4,0)</f>
        <v>0</v>
      </c>
      <c r="T395" s="926"/>
      <c r="U395" s="926">
        <f>ROUNDDOWN(U394*3/4,0)</f>
        <v>0</v>
      </c>
      <c r="V395" s="926"/>
      <c r="W395" s="926">
        <f>ROUNDDOWN(W394*3/4,0)</f>
        <v>0</v>
      </c>
      <c r="X395" s="927"/>
      <c r="Y395" s="928">
        <f>ROUNDDOWN(Y394*3/4,0)</f>
        <v>0</v>
      </c>
      <c r="Z395" s="926"/>
      <c r="AA395" s="926">
        <f>ROUNDDOWN(AA394*3/4,0)</f>
        <v>0</v>
      </c>
      <c r="AB395" s="926"/>
      <c r="AC395" s="926">
        <f>ROUNDDOWN(AC394*3/4,0)</f>
        <v>0</v>
      </c>
      <c r="AD395" s="929"/>
      <c r="AE395" s="930">
        <f>ROUNDDOWN(SUM(G395:AD395),-2)</f>
        <v>0</v>
      </c>
      <c r="AF395" s="931"/>
    </row>
    <row r="396" spans="1:32" ht="17.25" customHeight="1">
      <c r="A396" s="898" t="s">
        <v>85</v>
      </c>
      <c r="B396" s="900" t="str">
        <f>'【様式２】計画書（自動計算）（当初）'!B396:D400</f>
        <v/>
      </c>
      <c r="C396" s="901"/>
      <c r="D396" s="902"/>
      <c r="E396" s="4"/>
    </row>
    <row r="397" spans="1:32" ht="34.5" customHeight="1">
      <c r="A397" s="899"/>
      <c r="B397" s="903"/>
      <c r="C397" s="904"/>
      <c r="D397" s="905"/>
      <c r="E397" s="4"/>
      <c r="G397" s="909"/>
      <c r="H397" s="910"/>
      <c r="I397" s="911" t="s">
        <v>36</v>
      </c>
      <c r="J397" s="912"/>
      <c r="K397" s="913"/>
      <c r="L397" s="4"/>
      <c r="M397" s="914"/>
      <c r="N397" s="914"/>
      <c r="O397" s="915" t="s">
        <v>37</v>
      </c>
      <c r="P397" s="914"/>
      <c r="Q397" s="914"/>
      <c r="R397" s="4"/>
      <c r="S397" s="914"/>
      <c r="T397" s="914"/>
      <c r="U397" s="915" t="s">
        <v>38</v>
      </c>
      <c r="V397" s="914"/>
      <c r="W397" s="914"/>
      <c r="X397" s="4"/>
      <c r="Y397" s="914"/>
      <c r="Z397" s="914"/>
      <c r="AA397" s="915" t="s">
        <v>39</v>
      </c>
      <c r="AB397" s="914"/>
      <c r="AC397" s="914"/>
      <c r="AD397" s="4"/>
      <c r="AE397" s="3"/>
      <c r="AF397" s="3"/>
    </row>
    <row r="398" spans="1:32" ht="27" customHeight="1">
      <c r="A398" s="899"/>
      <c r="B398" s="903"/>
      <c r="C398" s="904"/>
      <c r="D398" s="905"/>
      <c r="E398" s="4"/>
      <c r="G398" s="897" t="s">
        <v>29</v>
      </c>
      <c r="H398" s="431"/>
      <c r="I398" s="883">
        <f t="shared" ref="I398:I403" si="205">SUM(G388:L388)</f>
        <v>0</v>
      </c>
      <c r="J398" s="884"/>
      <c r="K398" s="885"/>
      <c r="L398" s="3"/>
      <c r="M398" s="897" t="s">
        <v>29</v>
      </c>
      <c r="N398" s="431"/>
      <c r="O398" s="883">
        <f t="shared" ref="O398:O403" si="206">SUM(M388:R388)</f>
        <v>0</v>
      </c>
      <c r="P398" s="884"/>
      <c r="Q398" s="885"/>
      <c r="R398" s="3"/>
      <c r="S398" s="897" t="s">
        <v>29</v>
      </c>
      <c r="T398" s="431"/>
      <c r="U398" s="883">
        <f t="shared" ref="U398:U403" si="207">SUM(S388:X388)</f>
        <v>0</v>
      </c>
      <c r="V398" s="884"/>
      <c r="W398" s="885"/>
      <c r="Y398" s="897" t="s">
        <v>29</v>
      </c>
      <c r="Z398" s="431"/>
      <c r="AA398" s="883">
        <f t="shared" ref="AA398:AA403" si="208">SUM(Y388:AD388)</f>
        <v>0</v>
      </c>
      <c r="AB398" s="884"/>
      <c r="AC398" s="885"/>
    </row>
    <row r="399" spans="1:32" ht="27" customHeight="1">
      <c r="A399" s="899"/>
      <c r="B399" s="903"/>
      <c r="C399" s="904"/>
      <c r="D399" s="905"/>
      <c r="E399" s="4"/>
      <c r="G399" s="890" t="s">
        <v>31</v>
      </c>
      <c r="H399" s="891"/>
      <c r="I399" s="883">
        <f t="shared" si="205"/>
        <v>0</v>
      </c>
      <c r="J399" s="884"/>
      <c r="K399" s="885"/>
      <c r="L399" s="3"/>
      <c r="M399" s="890" t="s">
        <v>31</v>
      </c>
      <c r="N399" s="891"/>
      <c r="O399" s="883">
        <f t="shared" si="206"/>
        <v>0</v>
      </c>
      <c r="P399" s="884"/>
      <c r="Q399" s="885"/>
      <c r="R399" s="3"/>
      <c r="S399" s="890" t="s">
        <v>31</v>
      </c>
      <c r="T399" s="891"/>
      <c r="U399" s="883">
        <f t="shared" si="207"/>
        <v>0</v>
      </c>
      <c r="V399" s="884"/>
      <c r="W399" s="885"/>
      <c r="Y399" s="890" t="s">
        <v>31</v>
      </c>
      <c r="Z399" s="891"/>
      <c r="AA399" s="883">
        <f t="shared" si="208"/>
        <v>0</v>
      </c>
      <c r="AB399" s="884"/>
      <c r="AC399" s="885"/>
    </row>
    <row r="400" spans="1:32" ht="27" customHeight="1">
      <c r="A400" s="899"/>
      <c r="B400" s="906"/>
      <c r="C400" s="907"/>
      <c r="D400" s="908"/>
      <c r="E400" s="4"/>
      <c r="G400" s="890" t="s">
        <v>40</v>
      </c>
      <c r="H400" s="891"/>
      <c r="I400" s="883">
        <f t="shared" si="205"/>
        <v>0</v>
      </c>
      <c r="J400" s="884"/>
      <c r="K400" s="885"/>
      <c r="L400" s="3"/>
      <c r="M400" s="890" t="s">
        <v>40</v>
      </c>
      <c r="N400" s="891"/>
      <c r="O400" s="883">
        <f t="shared" si="206"/>
        <v>0</v>
      </c>
      <c r="P400" s="884"/>
      <c r="Q400" s="885"/>
      <c r="R400" s="3"/>
      <c r="S400" s="890" t="s">
        <v>40</v>
      </c>
      <c r="T400" s="891"/>
      <c r="U400" s="883">
        <f t="shared" si="207"/>
        <v>0</v>
      </c>
      <c r="V400" s="884"/>
      <c r="W400" s="885"/>
      <c r="Y400" s="890" t="s">
        <v>40</v>
      </c>
      <c r="Z400" s="891"/>
      <c r="AA400" s="883">
        <f t="shared" si="208"/>
        <v>0</v>
      </c>
      <c r="AB400" s="884"/>
      <c r="AC400" s="885"/>
    </row>
    <row r="401" spans="1:32" ht="27" customHeight="1">
      <c r="B401" s="892" t="str">
        <f>'【様式２】計画書（自動計算）（当初）'!B401:D401</f>
        <v/>
      </c>
      <c r="C401" s="892"/>
      <c r="D401" s="892"/>
      <c r="E401" s="4"/>
      <c r="G401" s="890" t="s">
        <v>32</v>
      </c>
      <c r="H401" s="891"/>
      <c r="I401" s="893">
        <f t="shared" si="205"/>
        <v>0</v>
      </c>
      <c r="J401" s="894"/>
      <c r="K401" s="895"/>
      <c r="L401" s="3"/>
      <c r="M401" s="890" t="s">
        <v>32</v>
      </c>
      <c r="N401" s="891"/>
      <c r="O401" s="893">
        <f t="shared" si="206"/>
        <v>0</v>
      </c>
      <c r="P401" s="894"/>
      <c r="Q401" s="895"/>
      <c r="R401" s="3"/>
      <c r="S401" s="890" t="s">
        <v>32</v>
      </c>
      <c r="T401" s="891"/>
      <c r="U401" s="893">
        <f t="shared" si="207"/>
        <v>0</v>
      </c>
      <c r="V401" s="894"/>
      <c r="W401" s="895"/>
      <c r="Y401" s="890" t="s">
        <v>32</v>
      </c>
      <c r="Z401" s="891"/>
      <c r="AA401" s="893">
        <f t="shared" si="208"/>
        <v>0</v>
      </c>
      <c r="AB401" s="894"/>
      <c r="AC401" s="895"/>
    </row>
    <row r="402" spans="1:32" ht="27" customHeight="1">
      <c r="B402" s="896" t="str">
        <f>'【様式２】計画書（自動計算）（当初）'!B402:D402</f>
        <v/>
      </c>
      <c r="C402" s="896"/>
      <c r="D402" s="896"/>
      <c r="E402" s="4"/>
      <c r="G402" s="897" t="s">
        <v>33</v>
      </c>
      <c r="H402" s="431"/>
      <c r="I402" s="883">
        <f t="shared" si="205"/>
        <v>0</v>
      </c>
      <c r="J402" s="884"/>
      <c r="K402" s="885"/>
      <c r="L402" s="3"/>
      <c r="M402" s="897" t="s">
        <v>33</v>
      </c>
      <c r="N402" s="431"/>
      <c r="O402" s="883">
        <f t="shared" si="206"/>
        <v>0</v>
      </c>
      <c r="P402" s="884"/>
      <c r="Q402" s="885"/>
      <c r="R402" s="3"/>
      <c r="S402" s="897" t="s">
        <v>33</v>
      </c>
      <c r="T402" s="431"/>
      <c r="U402" s="883">
        <f t="shared" si="207"/>
        <v>0</v>
      </c>
      <c r="V402" s="884"/>
      <c r="W402" s="885"/>
      <c r="Y402" s="897" t="s">
        <v>33</v>
      </c>
      <c r="Z402" s="431"/>
      <c r="AA402" s="883">
        <f t="shared" si="208"/>
        <v>0</v>
      </c>
      <c r="AB402" s="884"/>
      <c r="AC402" s="885"/>
    </row>
    <row r="403" spans="1:32" ht="27" customHeight="1" thickBot="1">
      <c r="G403" s="878" t="s">
        <v>35</v>
      </c>
      <c r="H403" s="879"/>
      <c r="I403" s="880">
        <f t="shared" si="205"/>
        <v>0</v>
      </c>
      <c r="J403" s="881"/>
      <c r="K403" s="882"/>
      <c r="L403" s="3"/>
      <c r="M403" s="878" t="s">
        <v>35</v>
      </c>
      <c r="N403" s="879"/>
      <c r="O403" s="883">
        <f t="shared" si="206"/>
        <v>0</v>
      </c>
      <c r="P403" s="884"/>
      <c r="Q403" s="885"/>
      <c r="R403" s="3"/>
      <c r="S403" s="878" t="s">
        <v>35</v>
      </c>
      <c r="T403" s="879"/>
      <c r="U403" s="883">
        <f t="shared" si="207"/>
        <v>0</v>
      </c>
      <c r="V403" s="884"/>
      <c r="W403" s="885"/>
      <c r="Y403" s="878" t="s">
        <v>35</v>
      </c>
      <c r="Z403" s="879"/>
      <c r="AA403" s="883">
        <f t="shared" si="208"/>
        <v>0</v>
      </c>
      <c r="AB403" s="884"/>
      <c r="AC403" s="885"/>
    </row>
    <row r="404" spans="1:32" ht="45" customHeight="1" thickBot="1">
      <c r="G404" s="886" t="s">
        <v>78</v>
      </c>
      <c r="H404" s="887"/>
      <c r="I404" s="888">
        <f>ROUNDDOWN(SUM(G395:L395),-2)</f>
        <v>0</v>
      </c>
      <c r="J404" s="889"/>
      <c r="K404" s="889"/>
      <c r="M404" s="886" t="s">
        <v>78</v>
      </c>
      <c r="N404" s="887"/>
      <c r="O404" s="888">
        <f>ROUNDDOWN(SUM(M395:R395),-2)</f>
        <v>0</v>
      </c>
      <c r="P404" s="889"/>
      <c r="Q404" s="889"/>
      <c r="S404" s="886" t="s">
        <v>78</v>
      </c>
      <c r="T404" s="887"/>
      <c r="U404" s="888">
        <f>ROUNDDOWN(SUM(S395:X395),-2)</f>
        <v>0</v>
      </c>
      <c r="V404" s="889"/>
      <c r="W404" s="889"/>
      <c r="Y404" s="886" t="s">
        <v>78</v>
      </c>
      <c r="Z404" s="887"/>
      <c r="AA404" s="888">
        <f>AE395-I404-O404-U404</f>
        <v>0</v>
      </c>
      <c r="AB404" s="889"/>
      <c r="AC404" s="889"/>
      <c r="AF404" s="14" t="s">
        <v>431</v>
      </c>
    </row>
    <row r="405" spans="1:32" s="2" customFormat="1" ht="17.25" customHeight="1"/>
    <row r="406" spans="1:32" s="2" customFormat="1" ht="17.25" customHeight="1"/>
    <row r="407" spans="1:32" ht="17.25" customHeight="1">
      <c r="A407" s="981" t="str">
        <f>$A$1</f>
        <v>様式第２号</v>
      </c>
      <c r="B407" s="981"/>
    </row>
    <row r="408" spans="1:32" ht="17.25" customHeight="1">
      <c r="A408" s="981"/>
      <c r="B408" s="981"/>
      <c r="Z408" s="982" t="str">
        <f>$Z$2</f>
        <v>令和</v>
      </c>
      <c r="AA408" s="966" t="str">
        <f>IF($AA$2="","",$AA$2)</f>
        <v/>
      </c>
      <c r="AB408" s="966" t="s">
        <v>8</v>
      </c>
      <c r="AC408" s="966" t="str">
        <f>IF($AC$2="","",$AC$2)</f>
        <v/>
      </c>
      <c r="AD408" s="966" t="s">
        <v>9</v>
      </c>
      <c r="AE408" s="966" t="str">
        <f>IF($AE$2="","",$AE$2)</f>
        <v/>
      </c>
      <c r="AF408" s="966" t="s">
        <v>10</v>
      </c>
    </row>
    <row r="409" spans="1:32" ht="17.25" customHeight="1">
      <c r="A409" s="967" t="s">
        <v>11</v>
      </c>
      <c r="B409" s="967"/>
      <c r="C409" s="967"/>
      <c r="D409" s="967"/>
      <c r="E409" s="967"/>
      <c r="F409" s="967"/>
      <c r="G409" s="967"/>
      <c r="H409" s="967"/>
      <c r="I409" s="967"/>
      <c r="L409" s="968" t="s">
        <v>12</v>
      </c>
      <c r="M409" s="968"/>
      <c r="N409" s="969">
        <v>15</v>
      </c>
      <c r="O409" s="969"/>
      <c r="P409" s="970" t="s">
        <v>13</v>
      </c>
      <c r="Q409" s="970"/>
      <c r="R409" s="5"/>
      <c r="S409" s="5"/>
      <c r="Y409" s="5"/>
      <c r="Z409" s="982"/>
      <c r="AA409" s="966"/>
      <c r="AB409" s="966"/>
      <c r="AC409" s="966"/>
      <c r="AD409" s="966"/>
      <c r="AE409" s="966"/>
      <c r="AF409" s="966"/>
    </row>
    <row r="410" spans="1:32" ht="17.25" customHeight="1">
      <c r="A410" s="967"/>
      <c r="B410" s="967"/>
      <c r="C410" s="967"/>
      <c r="D410" s="967"/>
      <c r="E410" s="967"/>
      <c r="F410" s="967"/>
      <c r="G410" s="967"/>
      <c r="H410" s="967"/>
      <c r="I410" s="967"/>
      <c r="L410" s="968"/>
      <c r="M410" s="968"/>
      <c r="N410" s="969"/>
      <c r="O410" s="969"/>
      <c r="P410" s="970"/>
      <c r="Q410" s="970"/>
      <c r="R410" s="5"/>
      <c r="S410" s="5"/>
      <c r="Z410" s="15"/>
      <c r="AA410" s="15"/>
      <c r="AB410" s="15"/>
      <c r="AC410" s="15"/>
      <c r="AD410" s="15"/>
      <c r="AE410" s="15"/>
      <c r="AF410" s="15"/>
    </row>
    <row r="411" spans="1:32" ht="17.25" customHeight="1">
      <c r="A411" s="967"/>
      <c r="B411" s="967"/>
      <c r="C411" s="967"/>
      <c r="D411" s="967"/>
      <c r="E411" s="967"/>
      <c r="F411" s="967"/>
      <c r="G411" s="967"/>
      <c r="H411" s="967"/>
      <c r="I411" s="967"/>
      <c r="L411" s="968"/>
      <c r="M411" s="968"/>
      <c r="N411" s="969"/>
      <c r="O411" s="969"/>
      <c r="P411" s="970"/>
      <c r="Q411" s="970"/>
      <c r="R411" s="5"/>
      <c r="S411" s="5"/>
    </row>
    <row r="412" spans="1:32" ht="17.25" customHeight="1" thickBot="1">
      <c r="D412" s="3"/>
      <c r="E412" s="3"/>
      <c r="F412" s="3"/>
      <c r="G412" s="3"/>
      <c r="H412" s="3"/>
      <c r="I412" s="3"/>
      <c r="J412" s="3"/>
      <c r="K412" s="3"/>
    </row>
    <row r="413" spans="1:32" ht="42" customHeight="1" thickBot="1">
      <c r="A413" s="971" t="s">
        <v>81</v>
      </c>
      <c r="B413" s="972"/>
      <c r="C413" s="973" t="str">
        <f>IF($C$7="","",$C$7)</f>
        <v/>
      </c>
      <c r="D413" s="973"/>
      <c r="E413" s="973"/>
      <c r="F413" s="973"/>
      <c r="G413" s="973"/>
      <c r="H413" s="973"/>
      <c r="I413" s="974"/>
      <c r="J413" s="4"/>
      <c r="K413" s="4"/>
    </row>
    <row r="414" spans="1:32" ht="17.25" customHeight="1">
      <c r="C414" s="6"/>
      <c r="D414" s="6"/>
      <c r="E414" s="16"/>
      <c r="F414" s="6"/>
      <c r="G414" s="6"/>
      <c r="H414" s="6"/>
      <c r="I414" s="6"/>
      <c r="J414" s="6"/>
    </row>
    <row r="415" spans="1:32" ht="17.25" customHeight="1" thickBot="1">
      <c r="E415" s="4"/>
    </row>
    <row r="416" spans="1:32" ht="24" customHeight="1" thickBot="1">
      <c r="A416" s="975" t="s">
        <v>14</v>
      </c>
      <c r="B416" s="976"/>
      <c r="C416" s="976"/>
      <c r="D416" s="977"/>
      <c r="E416" s="4"/>
      <c r="F416" s="319" t="s">
        <v>15</v>
      </c>
      <c r="G416" s="971" t="s">
        <v>16</v>
      </c>
      <c r="H416" s="972"/>
      <c r="I416" s="978" t="s">
        <v>17</v>
      </c>
      <c r="J416" s="972"/>
      <c r="K416" s="978" t="s">
        <v>18</v>
      </c>
      <c r="L416" s="979"/>
      <c r="M416" s="971" t="s">
        <v>19</v>
      </c>
      <c r="N416" s="972"/>
      <c r="O416" s="978" t="s">
        <v>20</v>
      </c>
      <c r="P416" s="972"/>
      <c r="Q416" s="978" t="s">
        <v>21</v>
      </c>
      <c r="R416" s="979"/>
      <c r="S416" s="971" t="s">
        <v>22</v>
      </c>
      <c r="T416" s="972"/>
      <c r="U416" s="978" t="s">
        <v>23</v>
      </c>
      <c r="V416" s="972"/>
      <c r="W416" s="978" t="s">
        <v>24</v>
      </c>
      <c r="X416" s="979"/>
      <c r="Y416" s="971" t="s">
        <v>25</v>
      </c>
      <c r="Z416" s="972"/>
      <c r="AA416" s="978" t="s">
        <v>26</v>
      </c>
      <c r="AB416" s="972"/>
      <c r="AC416" s="978" t="s">
        <v>27</v>
      </c>
      <c r="AD416" s="979"/>
      <c r="AE416" s="980" t="s">
        <v>28</v>
      </c>
      <c r="AF416" s="979"/>
    </row>
    <row r="417" spans="1:32" ht="37.5" customHeight="1">
      <c r="A417" s="959" t="s">
        <v>86</v>
      </c>
      <c r="B417" s="960"/>
      <c r="C417" s="961" t="str">
        <f>'【様式２】計画書（自動計算）（当初）'!C417:D417</f>
        <v/>
      </c>
      <c r="D417" s="962"/>
      <c r="E417" s="4"/>
      <c r="F417" s="307" t="s">
        <v>71</v>
      </c>
      <c r="G417" s="946">
        <f>'【様式２】計画書（自動計算）（当初）'!G417:H417</f>
        <v>0</v>
      </c>
      <c r="H417" s="946"/>
      <c r="I417" s="946">
        <f>'【様式２】計画書（自動計算）（当初）'!I417:J417</f>
        <v>0</v>
      </c>
      <c r="J417" s="946"/>
      <c r="K417" s="946">
        <f>'【様式２】計画書（自動計算）（当初）'!K417:L417</f>
        <v>0</v>
      </c>
      <c r="L417" s="946"/>
      <c r="M417" s="946">
        <f>'【様式２】計画書（自動計算）（当初）'!M417:N417</f>
        <v>0</v>
      </c>
      <c r="N417" s="946"/>
      <c r="O417" s="946">
        <f>'【様式２】計画書（自動計算）（当初）'!O417:P417</f>
        <v>0</v>
      </c>
      <c r="P417" s="946"/>
      <c r="Q417" s="946">
        <f>'【様式２】計画書（自動計算）（当初）'!Q417:R417</f>
        <v>0</v>
      </c>
      <c r="R417" s="946"/>
      <c r="S417" s="946">
        <f>'【様式２】計画書（自動計算）（当初）'!S417:T417</f>
        <v>0</v>
      </c>
      <c r="T417" s="946"/>
      <c r="U417" s="946">
        <f>'【様式２】計画書（自動計算）（当初）'!U417:V417</f>
        <v>0</v>
      </c>
      <c r="V417" s="946"/>
      <c r="W417" s="946">
        <f>'【様式２】計画書（自動計算）（当初）'!W417:X417</f>
        <v>0</v>
      </c>
      <c r="X417" s="946"/>
      <c r="Y417" s="946">
        <f>'【様式２】計画書（自動計算）（当初）'!Y417:Z417</f>
        <v>0</v>
      </c>
      <c r="Z417" s="946"/>
      <c r="AA417" s="946">
        <f>'【様式２】計画書（自動計算）（当初）'!AA417:AB417</f>
        <v>0</v>
      </c>
      <c r="AB417" s="946"/>
      <c r="AC417" s="946">
        <f>'【様式２】計画書（自動計算）（当初）'!AC417:AD417</f>
        <v>0</v>
      </c>
      <c r="AD417" s="946"/>
      <c r="AE417" s="935">
        <f t="shared" ref="AE417:AE421" si="209">SUM(G417:AD417)</f>
        <v>0</v>
      </c>
      <c r="AF417" s="936"/>
    </row>
    <row r="418" spans="1:32" ht="37.5" customHeight="1">
      <c r="A418" s="963" t="s">
        <v>30</v>
      </c>
      <c r="B418" s="964"/>
      <c r="C418" s="949" t="str">
        <f>'【様式２】計画書（自動計算）（当初）'!C418:D419</f>
        <v/>
      </c>
      <c r="D418" s="950"/>
      <c r="E418" s="4"/>
      <c r="F418" s="8" t="s">
        <v>72</v>
      </c>
      <c r="G418" s="953">
        <f>'【様式２】計画書（自動計算）（当初）'!G418:H418</f>
        <v>0</v>
      </c>
      <c r="H418" s="953"/>
      <c r="I418" s="953">
        <f>'【様式２】計画書（自動計算）（当初）'!I418:J418</f>
        <v>0</v>
      </c>
      <c r="J418" s="953"/>
      <c r="K418" s="953">
        <f>'【様式２】計画書（自動計算）（当初）'!K418:L418</f>
        <v>0</v>
      </c>
      <c r="L418" s="953"/>
      <c r="M418" s="953">
        <f>'【様式２】計画書（自動計算）（当初）'!M418:N418</f>
        <v>0</v>
      </c>
      <c r="N418" s="953"/>
      <c r="O418" s="953">
        <f>'【様式２】計画書（自動計算）（当初）'!O418:P418</f>
        <v>0</v>
      </c>
      <c r="P418" s="953"/>
      <c r="Q418" s="953">
        <f>'【様式２】計画書（自動計算）（当初）'!Q418:R418</f>
        <v>0</v>
      </c>
      <c r="R418" s="953"/>
      <c r="S418" s="953">
        <f>'【様式２】計画書（自動計算）（当初）'!S418:T418</f>
        <v>0</v>
      </c>
      <c r="T418" s="953"/>
      <c r="U418" s="953">
        <f>'【様式２】計画書（自動計算）（当初）'!U418:V418</f>
        <v>0</v>
      </c>
      <c r="V418" s="953"/>
      <c r="W418" s="953">
        <f>'【様式２】計画書（自動計算）（当初）'!W418:X418</f>
        <v>0</v>
      </c>
      <c r="X418" s="953"/>
      <c r="Y418" s="953">
        <f>'【様式２】計画書（自動計算）（当初）'!Y418:Z418</f>
        <v>0</v>
      </c>
      <c r="Z418" s="953"/>
      <c r="AA418" s="953">
        <f>'【様式２】計画書（自動計算）（当初）'!AA418:AB418</f>
        <v>0</v>
      </c>
      <c r="AB418" s="953"/>
      <c r="AC418" s="953">
        <f>'【様式２】計画書（自動計算）（当初）'!AC418:AD418</f>
        <v>0</v>
      </c>
      <c r="AD418" s="953"/>
      <c r="AE418" s="935">
        <f t="shared" si="209"/>
        <v>0</v>
      </c>
      <c r="AF418" s="936"/>
    </row>
    <row r="419" spans="1:32" ht="37.5" customHeight="1">
      <c r="A419" s="965"/>
      <c r="B419" s="964"/>
      <c r="C419" s="951"/>
      <c r="D419" s="952"/>
      <c r="E419" s="4"/>
      <c r="F419" s="8" t="s">
        <v>73</v>
      </c>
      <c r="G419" s="953">
        <f>'【様式２】計画書（自動計算）（当初）'!G419:H419</f>
        <v>0</v>
      </c>
      <c r="H419" s="953"/>
      <c r="I419" s="953">
        <f>'【様式２】計画書（自動計算）（当初）'!I419:J419</f>
        <v>0</v>
      </c>
      <c r="J419" s="953"/>
      <c r="K419" s="953">
        <f>'【様式２】計画書（自動計算）（当初）'!K419:L419</f>
        <v>0</v>
      </c>
      <c r="L419" s="953"/>
      <c r="M419" s="953">
        <f>'【様式２】計画書（自動計算）（当初）'!M419:N419</f>
        <v>0</v>
      </c>
      <c r="N419" s="953"/>
      <c r="O419" s="953">
        <f>'【様式２】計画書（自動計算）（当初）'!O419:P419</f>
        <v>0</v>
      </c>
      <c r="P419" s="953"/>
      <c r="Q419" s="953">
        <f>'【様式２】計画書（自動計算）（当初）'!Q419:R419</f>
        <v>0</v>
      </c>
      <c r="R419" s="953"/>
      <c r="S419" s="953">
        <f>'【様式２】計画書（自動計算）（当初）'!S419:T419</f>
        <v>0</v>
      </c>
      <c r="T419" s="953"/>
      <c r="U419" s="953">
        <f>'【様式２】計画書（自動計算）（当初）'!U419:V419</f>
        <v>0</v>
      </c>
      <c r="V419" s="953"/>
      <c r="W419" s="953">
        <f>'【様式２】計画書（自動計算）（当初）'!W419:X419</f>
        <v>0</v>
      </c>
      <c r="X419" s="953"/>
      <c r="Y419" s="953">
        <f>'【様式２】計画書（自動計算）（当初）'!Y419:Z419</f>
        <v>0</v>
      </c>
      <c r="Z419" s="953"/>
      <c r="AA419" s="953">
        <f>'【様式２】計画書（自動計算）（当初）'!AA419:AB419</f>
        <v>0</v>
      </c>
      <c r="AB419" s="953"/>
      <c r="AC419" s="953">
        <f>'【様式２】計画書（自動計算）（当初）'!AC419:AD419</f>
        <v>0</v>
      </c>
      <c r="AD419" s="953"/>
      <c r="AE419" s="935">
        <f t="shared" si="209"/>
        <v>0</v>
      </c>
      <c r="AF419" s="936"/>
    </row>
    <row r="420" spans="1:32" ht="37.5" customHeight="1">
      <c r="A420" s="965"/>
      <c r="B420" s="964"/>
      <c r="C420" s="903" t="str">
        <f>'【様式２】計画書（自動計算）（当初）'!C420:D421</f>
        <v/>
      </c>
      <c r="D420" s="989"/>
      <c r="E420" s="4"/>
      <c r="F420" s="9" t="s">
        <v>74</v>
      </c>
      <c r="G420" s="953">
        <v>0</v>
      </c>
      <c r="H420" s="953"/>
      <c r="I420" s="954">
        <v>0</v>
      </c>
      <c r="J420" s="955"/>
      <c r="K420" s="954">
        <v>0</v>
      </c>
      <c r="L420" s="955"/>
      <c r="M420" s="954">
        <v>0</v>
      </c>
      <c r="N420" s="955"/>
      <c r="O420" s="954">
        <v>0</v>
      </c>
      <c r="P420" s="955"/>
      <c r="Q420" s="954">
        <v>0</v>
      </c>
      <c r="R420" s="955"/>
      <c r="S420" s="954">
        <v>0</v>
      </c>
      <c r="T420" s="955"/>
      <c r="U420" s="954">
        <v>0</v>
      </c>
      <c r="V420" s="955"/>
      <c r="W420" s="954">
        <v>0</v>
      </c>
      <c r="X420" s="955"/>
      <c r="Y420" s="954">
        <v>0</v>
      </c>
      <c r="Z420" s="955"/>
      <c r="AA420" s="954">
        <v>0</v>
      </c>
      <c r="AB420" s="955"/>
      <c r="AC420" s="954">
        <v>0</v>
      </c>
      <c r="AD420" s="956"/>
      <c r="AE420" s="957">
        <f t="shared" si="209"/>
        <v>0</v>
      </c>
      <c r="AF420" s="958"/>
    </row>
    <row r="421" spans="1:32" ht="37.5" customHeight="1" thickBot="1">
      <c r="A421" s="965"/>
      <c r="B421" s="964"/>
      <c r="C421" s="906"/>
      <c r="D421" s="990"/>
      <c r="E421" s="4"/>
      <c r="F421" s="10" t="s">
        <v>75</v>
      </c>
      <c r="G421" s="932">
        <f>'【様式２】計画書（自動計算）（当初）'!G421:H421</f>
        <v>0</v>
      </c>
      <c r="H421" s="933"/>
      <c r="I421" s="932">
        <f>'【様式２】計画書（自動計算）（当初）'!I421:J421</f>
        <v>0</v>
      </c>
      <c r="J421" s="933"/>
      <c r="K421" s="932">
        <f>'【様式２】計画書（自動計算）（当初）'!K421:L421</f>
        <v>0</v>
      </c>
      <c r="L421" s="933"/>
      <c r="M421" s="932">
        <f>'【様式２】計画書（自動計算）（当初）'!M421:N421</f>
        <v>0</v>
      </c>
      <c r="N421" s="933"/>
      <c r="O421" s="932">
        <f>'【様式２】計画書（自動計算）（当初）'!O421:P421</f>
        <v>0</v>
      </c>
      <c r="P421" s="933"/>
      <c r="Q421" s="932">
        <f>'【様式２】計画書（自動計算）（当初）'!Q421:R421</f>
        <v>0</v>
      </c>
      <c r="R421" s="933"/>
      <c r="S421" s="932">
        <f>'【様式２】計画書（自動計算）（当初）'!S421:T421</f>
        <v>0</v>
      </c>
      <c r="T421" s="933"/>
      <c r="U421" s="932">
        <f>'【様式２】計画書（自動計算）（当初）'!U421:V421</f>
        <v>0</v>
      </c>
      <c r="V421" s="933"/>
      <c r="W421" s="932">
        <f>'【様式２】計画書（自動計算）（当初）'!W421:X421</f>
        <v>0</v>
      </c>
      <c r="X421" s="933"/>
      <c r="Y421" s="932">
        <f>'【様式２】計画書（自動計算）（当初）'!Y421:Z421</f>
        <v>0</v>
      </c>
      <c r="Z421" s="933"/>
      <c r="AA421" s="932">
        <f>'【様式２】計画書（自動計算）（当初）'!AA421:AB421</f>
        <v>0</v>
      </c>
      <c r="AB421" s="933"/>
      <c r="AC421" s="932">
        <f>'【様式２】計画書（自動計算）（当初）'!AC421:AD421</f>
        <v>0</v>
      </c>
      <c r="AD421" s="933"/>
      <c r="AE421" s="935">
        <f t="shared" si="209"/>
        <v>0</v>
      </c>
      <c r="AF421" s="936"/>
    </row>
    <row r="422" spans="1:32" ht="37.5" customHeight="1" thickTop="1" thickBot="1">
      <c r="A422" s="937" t="s">
        <v>34</v>
      </c>
      <c r="B422" s="938"/>
      <c r="C422" s="983" t="str">
        <f>'【様式２】計画書（自動計算）（当初）'!C422:D422</f>
        <v/>
      </c>
      <c r="D422" s="984"/>
      <c r="E422" s="4"/>
      <c r="F422" s="11" t="s">
        <v>76</v>
      </c>
      <c r="G422" s="939">
        <f>SUM(G417:H420)-G421</f>
        <v>0</v>
      </c>
      <c r="H422" s="940"/>
      <c r="I422" s="939">
        <f t="shared" ref="I422" si="210">SUM(I417:J420)-I421</f>
        <v>0</v>
      </c>
      <c r="J422" s="940"/>
      <c r="K422" s="939">
        <f t="shared" ref="K422" si="211">SUM(K417:L420)-K421</f>
        <v>0</v>
      </c>
      <c r="L422" s="941"/>
      <c r="M422" s="942">
        <f t="shared" ref="M422" si="212">SUM(M417:N420)-M421</f>
        <v>0</v>
      </c>
      <c r="N422" s="940"/>
      <c r="O422" s="939">
        <f t="shared" ref="O422" si="213">SUM(O417:P420)-O421</f>
        <v>0</v>
      </c>
      <c r="P422" s="940"/>
      <c r="Q422" s="939">
        <f t="shared" ref="Q422" si="214">SUM(Q417:R420)-Q421</f>
        <v>0</v>
      </c>
      <c r="R422" s="941"/>
      <c r="S422" s="942">
        <f t="shared" ref="S422" si="215">SUM(S417:T420)-S421</f>
        <v>0</v>
      </c>
      <c r="T422" s="940"/>
      <c r="U422" s="939">
        <f t="shared" ref="U422" si="216">SUM(U417:V420)-U421</f>
        <v>0</v>
      </c>
      <c r="V422" s="940"/>
      <c r="W422" s="939">
        <f t="shared" ref="W422" si="217">SUM(W417:X420)-W421</f>
        <v>0</v>
      </c>
      <c r="X422" s="941"/>
      <c r="Y422" s="942">
        <f t="shared" ref="Y422" si="218">SUM(Y417:Z420)-Y421</f>
        <v>0</v>
      </c>
      <c r="Z422" s="940"/>
      <c r="AA422" s="939">
        <f>SUM(AA417:AB420)-AA421</f>
        <v>0</v>
      </c>
      <c r="AB422" s="940"/>
      <c r="AC422" s="939">
        <f t="shared" ref="AC422" si="219">SUM(AC417:AD420)-AC421</f>
        <v>0</v>
      </c>
      <c r="AD422" s="943"/>
      <c r="AE422" s="944">
        <f>SUM(G422:AD422)</f>
        <v>0</v>
      </c>
      <c r="AF422" s="945"/>
    </row>
    <row r="423" spans="1:32" ht="50.25" customHeight="1" thickTop="1" thickBot="1">
      <c r="A423" s="916" t="s">
        <v>87</v>
      </c>
      <c r="B423" s="917"/>
      <c r="C423" s="983" t="str">
        <f>'【様式２】計画書（自動計算）（当初）'!C423:D423</f>
        <v/>
      </c>
      <c r="D423" s="984"/>
      <c r="E423" s="4"/>
      <c r="F423" s="12" t="s">
        <v>77</v>
      </c>
      <c r="G423" s="920">
        <f>IF(入力用!P564=1,IF(AND(入力用!P570&gt;0,入力用!P570&lt;=4),IF(G422&gt;=63000,63000,G422),IF(G422&gt;=82000,82000,G422)),IF(G422&gt;=63000,63000,G422))</f>
        <v>0</v>
      </c>
      <c r="H423" s="921"/>
      <c r="I423" s="920">
        <f>IF(入力用!P564=1,IF(AND(入力用!P570&gt;0,入力用!P570&lt;=4),IF(I422&gt;=63000,63000,I422),IF(I422&gt;=82000,82000,I422)),IF(I422&gt;=63000,63000,I422))</f>
        <v>0</v>
      </c>
      <c r="J423" s="921"/>
      <c r="K423" s="920">
        <f>IF(入力用!P564=1,IF(AND(入力用!P570&gt;0,入力用!P570&lt;=4),IF(K422&gt;=63000,63000,K422),IF(K422&gt;=82000,82000,K422)),IF(K422&gt;=63000,63000,K422))</f>
        <v>0</v>
      </c>
      <c r="L423" s="921"/>
      <c r="M423" s="920">
        <f>IF(入力用!P564=1,IF(AND(入力用!P570&gt;0,入力用!P570&lt;=4),IF(M422&gt;=63000,63000,M422),IF(M422&gt;=82000,82000,M422)),IF(M422&gt;=63000,63000,M422))</f>
        <v>0</v>
      </c>
      <c r="N423" s="921"/>
      <c r="O423" s="920">
        <f>IF(入力用!P564=1,IF(AND(入力用!P570&gt;0,入力用!P570&lt;=4),IF(O422&gt;=63000,63000,O422),IF(O422&gt;=82000,82000,O422)),IF(O422&gt;=63000,63000,O422))</f>
        <v>0</v>
      </c>
      <c r="P423" s="921"/>
      <c r="Q423" s="920">
        <f>IF(入力用!P564=1,IF(AND(入力用!P570&gt;0,入力用!P570&lt;=4),IF(Q422&gt;=63000,63000,Q422),IF(Q422&gt;=82000,82000,Q422)),IF(Q422&gt;=63000,63000,Q422))</f>
        <v>0</v>
      </c>
      <c r="R423" s="921"/>
      <c r="S423" s="920">
        <f>IF(入力用!P564=1,IF(AND(入力用!P570&gt;0,入力用!P570&lt;=4),IF(S422&gt;=63000,63000,S422),IF(S422&gt;=82000,82000,S422)),IF(S422&gt;=63000,63000,S422))</f>
        <v>0</v>
      </c>
      <c r="T423" s="921"/>
      <c r="U423" s="920">
        <f>IF(入力用!P564=1,IF(AND(入力用!P570&gt;0,入力用!P570&lt;=4),IF(U422&gt;=63000,63000,U422),IF(U422&gt;=82000,82000,U422)),IF(U422&gt;=63000,63000,U422))</f>
        <v>0</v>
      </c>
      <c r="V423" s="921"/>
      <c r="W423" s="920">
        <f>IF(入力用!P564=1,IF(AND(入力用!P570&gt;0,入力用!P570&lt;=4),IF(W422&gt;=63000,63000,W422),IF(W422&gt;=82000,82000,W422)),IF(W422&gt;=63000,63000,W422))</f>
        <v>0</v>
      </c>
      <c r="X423" s="921"/>
      <c r="Y423" s="920">
        <f>IF(入力用!P564=1,IF(AND(入力用!P570&gt;0,入力用!P570&lt;=4),IF(Y422&gt;=63000,63000,Y422),IF(Y422&gt;=82000,82000,Y422)),IF(Y422&gt;=63000,63000,Y422))</f>
        <v>0</v>
      </c>
      <c r="Z423" s="921"/>
      <c r="AA423" s="920">
        <f>IF(入力用!P564=1,IF(AND(入力用!P570&gt;0,入力用!P570&lt;=4),IF(AA422&gt;=63000,63000,AA422),IF(AA422&gt;=82000,82000,AA422)),IF(AA422&gt;=63000,63000,AA422))</f>
        <v>0</v>
      </c>
      <c r="AB423" s="921"/>
      <c r="AC423" s="920">
        <f>IF(入力用!P564=1,IF(AND(入力用!P570&gt;0,入力用!P570&lt;=4),IF(AC422&gt;=63000,63000,AC422),IF(AC422&gt;=82000,82000,AC422)),IF(AC422&gt;=63000,63000,AC422))</f>
        <v>0</v>
      </c>
      <c r="AD423" s="921"/>
      <c r="AE423" s="922"/>
      <c r="AF423" s="923"/>
    </row>
    <row r="424" spans="1:32" ht="50.25" customHeight="1" thickBot="1">
      <c r="A424" s="924" t="s">
        <v>88</v>
      </c>
      <c r="B424" s="925"/>
      <c r="C424" s="985" t="str">
        <f>'【様式２】計画書（自動計算）（当初）'!C424:D424</f>
        <v/>
      </c>
      <c r="D424" s="986"/>
      <c r="E424" s="4"/>
      <c r="F424" s="13" t="s">
        <v>262</v>
      </c>
      <c r="G424" s="926">
        <f>ROUNDDOWN(G423*3/4,0)</f>
        <v>0</v>
      </c>
      <c r="H424" s="926"/>
      <c r="I424" s="926">
        <f>ROUNDDOWN(I423*3/4,0)</f>
        <v>0</v>
      </c>
      <c r="J424" s="926"/>
      <c r="K424" s="926">
        <f>ROUNDDOWN(K423*3/4,0)</f>
        <v>0</v>
      </c>
      <c r="L424" s="927"/>
      <c r="M424" s="928">
        <f>ROUNDDOWN(M423*3/4,0)</f>
        <v>0</v>
      </c>
      <c r="N424" s="926"/>
      <c r="O424" s="926">
        <f>ROUNDDOWN(O423*3/4,0)</f>
        <v>0</v>
      </c>
      <c r="P424" s="926"/>
      <c r="Q424" s="926">
        <f>ROUNDDOWN(Q423*3/4,0)</f>
        <v>0</v>
      </c>
      <c r="R424" s="927"/>
      <c r="S424" s="928">
        <f>ROUNDDOWN(S423*3/4,0)</f>
        <v>0</v>
      </c>
      <c r="T424" s="926"/>
      <c r="U424" s="926">
        <f>ROUNDDOWN(U423*3/4,0)</f>
        <v>0</v>
      </c>
      <c r="V424" s="926"/>
      <c r="W424" s="926">
        <f>ROUNDDOWN(W423*3/4,0)</f>
        <v>0</v>
      </c>
      <c r="X424" s="927"/>
      <c r="Y424" s="928">
        <f>ROUNDDOWN(Y423*3/4,0)</f>
        <v>0</v>
      </c>
      <c r="Z424" s="926"/>
      <c r="AA424" s="926">
        <f>ROUNDDOWN(AA423*3/4,0)</f>
        <v>0</v>
      </c>
      <c r="AB424" s="926"/>
      <c r="AC424" s="926">
        <f>ROUNDDOWN(AC423*3/4,0)</f>
        <v>0</v>
      </c>
      <c r="AD424" s="929"/>
      <c r="AE424" s="930">
        <f>ROUNDDOWN(SUM(G424:AD424),-2)</f>
        <v>0</v>
      </c>
      <c r="AF424" s="931"/>
    </row>
    <row r="425" spans="1:32" ht="17.25" customHeight="1">
      <c r="A425" s="898" t="s">
        <v>85</v>
      </c>
      <c r="B425" s="900" t="str">
        <f>'【様式２】計画書（自動計算）（当初）'!B425:D429</f>
        <v/>
      </c>
      <c r="C425" s="901"/>
      <c r="D425" s="902"/>
      <c r="E425" s="4"/>
    </row>
    <row r="426" spans="1:32" ht="34.5" customHeight="1">
      <c r="A426" s="899"/>
      <c r="B426" s="903"/>
      <c r="C426" s="904"/>
      <c r="D426" s="905"/>
      <c r="E426" s="4"/>
      <c r="G426" s="909"/>
      <c r="H426" s="910"/>
      <c r="I426" s="911" t="s">
        <v>36</v>
      </c>
      <c r="J426" s="912"/>
      <c r="K426" s="913"/>
      <c r="L426" s="4"/>
      <c r="M426" s="914"/>
      <c r="N426" s="914"/>
      <c r="O426" s="915" t="s">
        <v>37</v>
      </c>
      <c r="P426" s="914"/>
      <c r="Q426" s="914"/>
      <c r="R426" s="4"/>
      <c r="S426" s="914"/>
      <c r="T426" s="914"/>
      <c r="U426" s="915" t="s">
        <v>38</v>
      </c>
      <c r="V426" s="914"/>
      <c r="W426" s="914"/>
      <c r="X426" s="4"/>
      <c r="Y426" s="914"/>
      <c r="Z426" s="914"/>
      <c r="AA426" s="915" t="s">
        <v>39</v>
      </c>
      <c r="AB426" s="914"/>
      <c r="AC426" s="914"/>
      <c r="AD426" s="4"/>
      <c r="AE426" s="3"/>
      <c r="AF426" s="3"/>
    </row>
    <row r="427" spans="1:32" ht="27" customHeight="1">
      <c r="A427" s="899"/>
      <c r="B427" s="903"/>
      <c r="C427" s="904"/>
      <c r="D427" s="905"/>
      <c r="E427" s="4"/>
      <c r="G427" s="897" t="s">
        <v>29</v>
      </c>
      <c r="H427" s="431"/>
      <c r="I427" s="883">
        <f t="shared" ref="I427:I432" si="220">SUM(G417:L417)</f>
        <v>0</v>
      </c>
      <c r="J427" s="884"/>
      <c r="K427" s="885"/>
      <c r="L427" s="3"/>
      <c r="M427" s="897" t="s">
        <v>29</v>
      </c>
      <c r="N427" s="431"/>
      <c r="O427" s="883">
        <f t="shared" ref="O427:O432" si="221">SUM(M417:R417)</f>
        <v>0</v>
      </c>
      <c r="P427" s="884"/>
      <c r="Q427" s="885"/>
      <c r="R427" s="3"/>
      <c r="S427" s="897" t="s">
        <v>29</v>
      </c>
      <c r="T427" s="431"/>
      <c r="U427" s="883">
        <f t="shared" ref="U427:U432" si="222">SUM(S417:X417)</f>
        <v>0</v>
      </c>
      <c r="V427" s="884"/>
      <c r="W427" s="885"/>
      <c r="Y427" s="897" t="s">
        <v>29</v>
      </c>
      <c r="Z427" s="431"/>
      <c r="AA427" s="883">
        <f t="shared" ref="AA427:AA432" si="223">SUM(Y417:AD417)</f>
        <v>0</v>
      </c>
      <c r="AB427" s="884"/>
      <c r="AC427" s="885"/>
    </row>
    <row r="428" spans="1:32" ht="27" customHeight="1">
      <c r="A428" s="899"/>
      <c r="B428" s="903"/>
      <c r="C428" s="904"/>
      <c r="D428" s="905"/>
      <c r="E428" s="4"/>
      <c r="G428" s="890" t="s">
        <v>31</v>
      </c>
      <c r="H428" s="891"/>
      <c r="I428" s="883">
        <f t="shared" si="220"/>
        <v>0</v>
      </c>
      <c r="J428" s="884"/>
      <c r="K428" s="885"/>
      <c r="L428" s="3"/>
      <c r="M428" s="890" t="s">
        <v>31</v>
      </c>
      <c r="N428" s="891"/>
      <c r="O428" s="883">
        <f t="shared" si="221"/>
        <v>0</v>
      </c>
      <c r="P428" s="884"/>
      <c r="Q428" s="885"/>
      <c r="R428" s="3"/>
      <c r="S428" s="890" t="s">
        <v>31</v>
      </c>
      <c r="T428" s="891"/>
      <c r="U428" s="883">
        <f t="shared" si="222"/>
        <v>0</v>
      </c>
      <c r="V428" s="884"/>
      <c r="W428" s="885"/>
      <c r="Y428" s="890" t="s">
        <v>31</v>
      </c>
      <c r="Z428" s="891"/>
      <c r="AA428" s="883">
        <f t="shared" si="223"/>
        <v>0</v>
      </c>
      <c r="AB428" s="884"/>
      <c r="AC428" s="885"/>
    </row>
    <row r="429" spans="1:32" ht="27" customHeight="1">
      <c r="A429" s="899"/>
      <c r="B429" s="906"/>
      <c r="C429" s="907"/>
      <c r="D429" s="908"/>
      <c r="E429" s="4"/>
      <c r="G429" s="890" t="s">
        <v>40</v>
      </c>
      <c r="H429" s="891"/>
      <c r="I429" s="883">
        <f t="shared" si="220"/>
        <v>0</v>
      </c>
      <c r="J429" s="884"/>
      <c r="K429" s="885"/>
      <c r="L429" s="3"/>
      <c r="M429" s="890" t="s">
        <v>40</v>
      </c>
      <c r="N429" s="891"/>
      <c r="O429" s="883">
        <f t="shared" si="221"/>
        <v>0</v>
      </c>
      <c r="P429" s="884"/>
      <c r="Q429" s="885"/>
      <c r="R429" s="3"/>
      <c r="S429" s="890" t="s">
        <v>40</v>
      </c>
      <c r="T429" s="891"/>
      <c r="U429" s="883">
        <f t="shared" si="222"/>
        <v>0</v>
      </c>
      <c r="V429" s="884"/>
      <c r="W429" s="885"/>
      <c r="Y429" s="890" t="s">
        <v>40</v>
      </c>
      <c r="Z429" s="891"/>
      <c r="AA429" s="883">
        <f t="shared" si="223"/>
        <v>0</v>
      </c>
      <c r="AB429" s="884"/>
      <c r="AC429" s="885"/>
    </row>
    <row r="430" spans="1:32" ht="27" customHeight="1">
      <c r="B430" s="892" t="str">
        <f>'【様式２】計画書（自動計算）（当初）'!B430:D430</f>
        <v/>
      </c>
      <c r="C430" s="892"/>
      <c r="D430" s="892"/>
      <c r="E430" s="4"/>
      <c r="G430" s="890" t="s">
        <v>32</v>
      </c>
      <c r="H430" s="891"/>
      <c r="I430" s="893">
        <f t="shared" si="220"/>
        <v>0</v>
      </c>
      <c r="J430" s="894"/>
      <c r="K430" s="895"/>
      <c r="L430" s="3"/>
      <c r="M430" s="890" t="s">
        <v>32</v>
      </c>
      <c r="N430" s="891"/>
      <c r="O430" s="893">
        <f t="shared" si="221"/>
        <v>0</v>
      </c>
      <c r="P430" s="894"/>
      <c r="Q430" s="895"/>
      <c r="R430" s="3"/>
      <c r="S430" s="890" t="s">
        <v>32</v>
      </c>
      <c r="T430" s="891"/>
      <c r="U430" s="893">
        <f t="shared" si="222"/>
        <v>0</v>
      </c>
      <c r="V430" s="894"/>
      <c r="W430" s="895"/>
      <c r="Y430" s="890" t="s">
        <v>32</v>
      </c>
      <c r="Z430" s="891"/>
      <c r="AA430" s="893">
        <f t="shared" si="223"/>
        <v>0</v>
      </c>
      <c r="AB430" s="894"/>
      <c r="AC430" s="895"/>
    </row>
    <row r="431" spans="1:32" ht="27" customHeight="1">
      <c r="B431" s="896" t="str">
        <f>'【様式２】計画書（自動計算）（当初）'!B431:D431</f>
        <v/>
      </c>
      <c r="C431" s="896"/>
      <c r="D431" s="896"/>
      <c r="E431" s="4"/>
      <c r="G431" s="897" t="s">
        <v>33</v>
      </c>
      <c r="H431" s="431"/>
      <c r="I431" s="883">
        <f t="shared" si="220"/>
        <v>0</v>
      </c>
      <c r="J431" s="884"/>
      <c r="K431" s="885"/>
      <c r="L431" s="3"/>
      <c r="M431" s="897" t="s">
        <v>33</v>
      </c>
      <c r="N431" s="431"/>
      <c r="O431" s="883">
        <f t="shared" si="221"/>
        <v>0</v>
      </c>
      <c r="P431" s="884"/>
      <c r="Q431" s="885"/>
      <c r="R431" s="3"/>
      <c r="S431" s="897" t="s">
        <v>33</v>
      </c>
      <c r="T431" s="431"/>
      <c r="U431" s="883">
        <f t="shared" si="222"/>
        <v>0</v>
      </c>
      <c r="V431" s="884"/>
      <c r="W431" s="885"/>
      <c r="Y431" s="897" t="s">
        <v>33</v>
      </c>
      <c r="Z431" s="431"/>
      <c r="AA431" s="883">
        <f t="shared" si="223"/>
        <v>0</v>
      </c>
      <c r="AB431" s="884"/>
      <c r="AC431" s="885"/>
    </row>
    <row r="432" spans="1:32" ht="27" customHeight="1" thickBot="1">
      <c r="G432" s="878" t="s">
        <v>35</v>
      </c>
      <c r="H432" s="879"/>
      <c r="I432" s="880">
        <f t="shared" si="220"/>
        <v>0</v>
      </c>
      <c r="J432" s="881"/>
      <c r="K432" s="882"/>
      <c r="L432" s="3"/>
      <c r="M432" s="878" t="s">
        <v>35</v>
      </c>
      <c r="N432" s="879"/>
      <c r="O432" s="883">
        <f t="shared" si="221"/>
        <v>0</v>
      </c>
      <c r="P432" s="884"/>
      <c r="Q432" s="885"/>
      <c r="R432" s="3"/>
      <c r="S432" s="878" t="s">
        <v>35</v>
      </c>
      <c r="T432" s="879"/>
      <c r="U432" s="883">
        <f t="shared" si="222"/>
        <v>0</v>
      </c>
      <c r="V432" s="884"/>
      <c r="W432" s="885"/>
      <c r="Y432" s="878" t="s">
        <v>35</v>
      </c>
      <c r="Z432" s="879"/>
      <c r="AA432" s="883">
        <f t="shared" si="223"/>
        <v>0</v>
      </c>
      <c r="AB432" s="884"/>
      <c r="AC432" s="885"/>
    </row>
    <row r="433" spans="7:32" ht="45" customHeight="1" thickBot="1">
      <c r="G433" s="886" t="s">
        <v>78</v>
      </c>
      <c r="H433" s="887"/>
      <c r="I433" s="888">
        <f>ROUNDDOWN(SUM(G424:L424),-2)</f>
        <v>0</v>
      </c>
      <c r="J433" s="889"/>
      <c r="K433" s="889"/>
      <c r="M433" s="886" t="s">
        <v>78</v>
      </c>
      <c r="N433" s="887"/>
      <c r="O433" s="888">
        <f>ROUNDDOWN(SUM(M424:R424),-2)</f>
        <v>0</v>
      </c>
      <c r="P433" s="889"/>
      <c r="Q433" s="889"/>
      <c r="S433" s="886" t="s">
        <v>78</v>
      </c>
      <c r="T433" s="887"/>
      <c r="U433" s="888">
        <f>ROUNDDOWN(SUM(S424:X424),-2)</f>
        <v>0</v>
      </c>
      <c r="V433" s="889"/>
      <c r="W433" s="889"/>
      <c r="Y433" s="886" t="s">
        <v>78</v>
      </c>
      <c r="Z433" s="887"/>
      <c r="AA433" s="888">
        <f>AE424-I433-O433-U433</f>
        <v>0</v>
      </c>
      <c r="AB433" s="889"/>
      <c r="AC433" s="889"/>
      <c r="AF433" s="14" t="s">
        <v>432</v>
      </c>
    </row>
    <row r="434" spans="7:32" s="2" customFormat="1" ht="17.25" customHeight="1"/>
    <row r="435" spans="7:32" s="2" customFormat="1" ht="17.25" customHeight="1"/>
  </sheetData>
  <sheetProtection sheet="1" formatCells="0" selectLockedCells="1"/>
  <mergeCells count="3165">
    <mergeCell ref="Y288:Z288"/>
    <mergeCell ref="AA288:AC288"/>
    <mergeCell ref="G288:H288"/>
    <mergeCell ref="I288:K288"/>
    <mergeCell ref="M288:N288"/>
    <mergeCell ref="O288:Q288"/>
    <mergeCell ref="S288:T288"/>
    <mergeCell ref="U288:W288"/>
    <mergeCell ref="Y286:Z286"/>
    <mergeCell ref="AA286:AC286"/>
    <mergeCell ref="G287:H287"/>
    <mergeCell ref="I287:K287"/>
    <mergeCell ref="M287:N287"/>
    <mergeCell ref="O287:Q287"/>
    <mergeCell ref="S287:T287"/>
    <mergeCell ref="U287:W287"/>
    <mergeCell ref="Y287:Z287"/>
    <mergeCell ref="AA287:AC287"/>
    <mergeCell ref="U285:W285"/>
    <mergeCell ref="Y285:Z285"/>
    <mergeCell ref="AA285:AC285"/>
    <mergeCell ref="B286:D286"/>
    <mergeCell ref="G286:H286"/>
    <mergeCell ref="I286:K286"/>
    <mergeCell ref="M286:N286"/>
    <mergeCell ref="O286:Q286"/>
    <mergeCell ref="S286:T286"/>
    <mergeCell ref="U286:W286"/>
    <mergeCell ref="B285:D285"/>
    <mergeCell ref="G285:H285"/>
    <mergeCell ref="I285:K285"/>
    <mergeCell ref="M285:N285"/>
    <mergeCell ref="O285:Q285"/>
    <mergeCell ref="S285:T285"/>
    <mergeCell ref="Y283:Z283"/>
    <mergeCell ref="AA283:AC283"/>
    <mergeCell ref="G284:H284"/>
    <mergeCell ref="I284:K284"/>
    <mergeCell ref="M284:N284"/>
    <mergeCell ref="O284:Q284"/>
    <mergeCell ref="S284:T284"/>
    <mergeCell ref="U284:W284"/>
    <mergeCell ref="Y284:Z284"/>
    <mergeCell ref="AA284:AC284"/>
    <mergeCell ref="G283:H283"/>
    <mergeCell ref="I283:K283"/>
    <mergeCell ref="M283:N283"/>
    <mergeCell ref="O283:Q283"/>
    <mergeCell ref="S283:T283"/>
    <mergeCell ref="U283:W283"/>
    <mergeCell ref="AA281:AC281"/>
    <mergeCell ref="G282:H282"/>
    <mergeCell ref="I282:K282"/>
    <mergeCell ref="M282:N282"/>
    <mergeCell ref="O282:Q282"/>
    <mergeCell ref="S282:T282"/>
    <mergeCell ref="U282:W282"/>
    <mergeCell ref="Y282:Z282"/>
    <mergeCell ref="AA282:AC282"/>
    <mergeCell ref="AE279:AF279"/>
    <mergeCell ref="A280:A284"/>
    <mergeCell ref="B280:D284"/>
    <mergeCell ref="G281:H281"/>
    <mergeCell ref="I281:K281"/>
    <mergeCell ref="M281:N281"/>
    <mergeCell ref="O281:Q281"/>
    <mergeCell ref="S281:T281"/>
    <mergeCell ref="U281:W281"/>
    <mergeCell ref="Y281:Z281"/>
    <mergeCell ref="S279:T279"/>
    <mergeCell ref="U279:V279"/>
    <mergeCell ref="W279:X279"/>
    <mergeCell ref="Y279:Z279"/>
    <mergeCell ref="AA279:AB279"/>
    <mergeCell ref="AC279:AD279"/>
    <mergeCell ref="AC278:AD278"/>
    <mergeCell ref="AE278:AF278"/>
    <mergeCell ref="A279:B279"/>
    <mergeCell ref="C279:D279"/>
    <mergeCell ref="G279:H279"/>
    <mergeCell ref="I279:J279"/>
    <mergeCell ref="K279:L279"/>
    <mergeCell ref="M279:N279"/>
    <mergeCell ref="O279:P279"/>
    <mergeCell ref="Q279:R279"/>
    <mergeCell ref="Q278:R278"/>
    <mergeCell ref="S278:T278"/>
    <mergeCell ref="U278:V278"/>
    <mergeCell ref="W278:X278"/>
    <mergeCell ref="Y278:Z278"/>
    <mergeCell ref="AA278:AB278"/>
    <mergeCell ref="AA277:AB277"/>
    <mergeCell ref="AC277:AD277"/>
    <mergeCell ref="AE277:AF277"/>
    <mergeCell ref="A278:B278"/>
    <mergeCell ref="C278:D278"/>
    <mergeCell ref="G278:H278"/>
    <mergeCell ref="I278:J278"/>
    <mergeCell ref="K278:L278"/>
    <mergeCell ref="M278:N278"/>
    <mergeCell ref="O278:P278"/>
    <mergeCell ref="O277:P277"/>
    <mergeCell ref="Q277:R277"/>
    <mergeCell ref="S277:T277"/>
    <mergeCell ref="U277:V277"/>
    <mergeCell ref="W277:X277"/>
    <mergeCell ref="Y277:Z277"/>
    <mergeCell ref="A277:B277"/>
    <mergeCell ref="C277:D277"/>
    <mergeCell ref="G277:H277"/>
    <mergeCell ref="I277:J277"/>
    <mergeCell ref="K277:L277"/>
    <mergeCell ref="M277:N277"/>
    <mergeCell ref="U276:V276"/>
    <mergeCell ref="W276:X276"/>
    <mergeCell ref="Y276:Z276"/>
    <mergeCell ref="AA276:AB276"/>
    <mergeCell ref="AC276:AD276"/>
    <mergeCell ref="AE276:AF276"/>
    <mergeCell ref="AA275:AB275"/>
    <mergeCell ref="AC275:AD275"/>
    <mergeCell ref="AE275:AF275"/>
    <mergeCell ref="G276:H276"/>
    <mergeCell ref="I276:J276"/>
    <mergeCell ref="K276:L276"/>
    <mergeCell ref="M276:N276"/>
    <mergeCell ref="O276:P276"/>
    <mergeCell ref="Q276:R276"/>
    <mergeCell ref="S276:T276"/>
    <mergeCell ref="O275:P275"/>
    <mergeCell ref="Q275:R275"/>
    <mergeCell ref="S275:T275"/>
    <mergeCell ref="U275:V275"/>
    <mergeCell ref="W275:X275"/>
    <mergeCell ref="Y275:Z275"/>
    <mergeCell ref="W274:X274"/>
    <mergeCell ref="Y274:Z274"/>
    <mergeCell ref="AA274:AB274"/>
    <mergeCell ref="AC274:AD274"/>
    <mergeCell ref="AE274:AF274"/>
    <mergeCell ref="C275:D276"/>
    <mergeCell ref="G275:H275"/>
    <mergeCell ref="I275:J275"/>
    <mergeCell ref="K275:L275"/>
    <mergeCell ref="M275:N275"/>
    <mergeCell ref="AC273:AD273"/>
    <mergeCell ref="AE273:AF273"/>
    <mergeCell ref="G274:H274"/>
    <mergeCell ref="I274:J274"/>
    <mergeCell ref="K274:L274"/>
    <mergeCell ref="M274:N274"/>
    <mergeCell ref="O274:P274"/>
    <mergeCell ref="Q274:R274"/>
    <mergeCell ref="S274:T274"/>
    <mergeCell ref="U274:V274"/>
    <mergeCell ref="Q273:R273"/>
    <mergeCell ref="S273:T273"/>
    <mergeCell ref="U273:V273"/>
    <mergeCell ref="W273:X273"/>
    <mergeCell ref="Y273:Z273"/>
    <mergeCell ref="AA273:AB273"/>
    <mergeCell ref="AA272:AB272"/>
    <mergeCell ref="AC272:AD272"/>
    <mergeCell ref="AE272:AF272"/>
    <mergeCell ref="A273:B276"/>
    <mergeCell ref="C273:D274"/>
    <mergeCell ref="G273:H273"/>
    <mergeCell ref="I273:J273"/>
    <mergeCell ref="K273:L273"/>
    <mergeCell ref="M273:N273"/>
    <mergeCell ref="O273:P273"/>
    <mergeCell ref="O272:P272"/>
    <mergeCell ref="Q272:R272"/>
    <mergeCell ref="S272:T272"/>
    <mergeCell ref="U272:V272"/>
    <mergeCell ref="W272:X272"/>
    <mergeCell ref="Y272:Z272"/>
    <mergeCell ref="Y271:Z271"/>
    <mergeCell ref="AA271:AB271"/>
    <mergeCell ref="AC271:AD271"/>
    <mergeCell ref="AE271:AF271"/>
    <mergeCell ref="A272:B272"/>
    <mergeCell ref="C272:D272"/>
    <mergeCell ref="G272:H272"/>
    <mergeCell ref="I272:J272"/>
    <mergeCell ref="K272:L272"/>
    <mergeCell ref="M272:N272"/>
    <mergeCell ref="M271:N271"/>
    <mergeCell ref="O271:P271"/>
    <mergeCell ref="Q271:R271"/>
    <mergeCell ref="S271:T271"/>
    <mergeCell ref="U271:V271"/>
    <mergeCell ref="W271:X271"/>
    <mergeCell ref="A268:B268"/>
    <mergeCell ref="C268:I268"/>
    <mergeCell ref="A271:D271"/>
    <mergeCell ref="G271:H271"/>
    <mergeCell ref="I271:J271"/>
    <mergeCell ref="K271:L271"/>
    <mergeCell ref="AD263:AD264"/>
    <mergeCell ref="AE263:AE264"/>
    <mergeCell ref="AF263:AF264"/>
    <mergeCell ref="A264:I266"/>
    <mergeCell ref="L264:M266"/>
    <mergeCell ref="N264:O266"/>
    <mergeCell ref="P264:Q266"/>
    <mergeCell ref="Y259:Z259"/>
    <mergeCell ref="AA259:AC259"/>
    <mergeCell ref="A262:B263"/>
    <mergeCell ref="Z263:Z264"/>
    <mergeCell ref="AA263:AA264"/>
    <mergeCell ref="AB263:AB264"/>
    <mergeCell ref="AC263:AC264"/>
    <mergeCell ref="G259:H259"/>
    <mergeCell ref="I259:K259"/>
    <mergeCell ref="M259:N259"/>
    <mergeCell ref="O259:Q259"/>
    <mergeCell ref="S259:T259"/>
    <mergeCell ref="U259:W259"/>
    <mergeCell ref="Y257:Z257"/>
    <mergeCell ref="AA257:AC257"/>
    <mergeCell ref="G258:H258"/>
    <mergeCell ref="I258:K258"/>
    <mergeCell ref="M258:N258"/>
    <mergeCell ref="O258:Q258"/>
    <mergeCell ref="S258:T258"/>
    <mergeCell ref="U258:W258"/>
    <mergeCell ref="Y258:Z258"/>
    <mergeCell ref="AA258:AC258"/>
    <mergeCell ref="U256:W256"/>
    <mergeCell ref="Y256:Z256"/>
    <mergeCell ref="AA256:AC256"/>
    <mergeCell ref="B257:D257"/>
    <mergeCell ref="G257:H257"/>
    <mergeCell ref="I257:K257"/>
    <mergeCell ref="M257:N257"/>
    <mergeCell ref="O257:Q257"/>
    <mergeCell ref="S257:T257"/>
    <mergeCell ref="U257:W257"/>
    <mergeCell ref="B256:D256"/>
    <mergeCell ref="G256:H256"/>
    <mergeCell ref="I256:K256"/>
    <mergeCell ref="M256:N256"/>
    <mergeCell ref="O256:Q256"/>
    <mergeCell ref="S256:T256"/>
    <mergeCell ref="Y254:Z254"/>
    <mergeCell ref="AA254:AC254"/>
    <mergeCell ref="G255:H255"/>
    <mergeCell ref="I255:K255"/>
    <mergeCell ref="M255:N255"/>
    <mergeCell ref="O255:Q255"/>
    <mergeCell ref="S255:T255"/>
    <mergeCell ref="U255:W255"/>
    <mergeCell ref="Y255:Z255"/>
    <mergeCell ref="AA255:AC255"/>
    <mergeCell ref="G254:H254"/>
    <mergeCell ref="I254:K254"/>
    <mergeCell ref="M254:N254"/>
    <mergeCell ref="O254:Q254"/>
    <mergeCell ref="S254:T254"/>
    <mergeCell ref="U254:W254"/>
    <mergeCell ref="AA252:AC252"/>
    <mergeCell ref="G253:H253"/>
    <mergeCell ref="I253:K253"/>
    <mergeCell ref="M253:N253"/>
    <mergeCell ref="O253:Q253"/>
    <mergeCell ref="S253:T253"/>
    <mergeCell ref="U253:W253"/>
    <mergeCell ref="Y253:Z253"/>
    <mergeCell ref="AA253:AC253"/>
    <mergeCell ref="AE250:AF250"/>
    <mergeCell ref="A251:A255"/>
    <mergeCell ref="B251:D255"/>
    <mergeCell ref="G252:H252"/>
    <mergeCell ref="I252:K252"/>
    <mergeCell ref="M252:N252"/>
    <mergeCell ref="O252:Q252"/>
    <mergeCell ref="S252:T252"/>
    <mergeCell ref="U252:W252"/>
    <mergeCell ref="Y252:Z252"/>
    <mergeCell ref="S250:T250"/>
    <mergeCell ref="U250:V250"/>
    <mergeCell ref="W250:X250"/>
    <mergeCell ref="Y250:Z250"/>
    <mergeCell ref="AA250:AB250"/>
    <mergeCell ref="AC250:AD250"/>
    <mergeCell ref="AC249:AD249"/>
    <mergeCell ref="AE249:AF249"/>
    <mergeCell ref="A250:B250"/>
    <mergeCell ref="C250:D250"/>
    <mergeCell ref="G250:H250"/>
    <mergeCell ref="I250:J250"/>
    <mergeCell ref="K250:L250"/>
    <mergeCell ref="M250:N250"/>
    <mergeCell ref="O250:P250"/>
    <mergeCell ref="Q250:R250"/>
    <mergeCell ref="Q249:R249"/>
    <mergeCell ref="S249:T249"/>
    <mergeCell ref="U249:V249"/>
    <mergeCell ref="W249:X249"/>
    <mergeCell ref="Y249:Z249"/>
    <mergeCell ref="AA249:AB249"/>
    <mergeCell ref="A249:B249"/>
    <mergeCell ref="C249:D249"/>
    <mergeCell ref="G249:H249"/>
    <mergeCell ref="I249:J249"/>
    <mergeCell ref="K249:L249"/>
    <mergeCell ref="M249:N249"/>
    <mergeCell ref="O249:P249"/>
    <mergeCell ref="O248:P248"/>
    <mergeCell ref="Q248:R248"/>
    <mergeCell ref="S248:T248"/>
    <mergeCell ref="U248:V248"/>
    <mergeCell ref="W248:X248"/>
    <mergeCell ref="Y248:Z248"/>
    <mergeCell ref="A248:B248"/>
    <mergeCell ref="C248:D248"/>
    <mergeCell ref="G248:H248"/>
    <mergeCell ref="I248:J248"/>
    <mergeCell ref="K248:L248"/>
    <mergeCell ref="M248:N248"/>
    <mergeCell ref="AA246:AB246"/>
    <mergeCell ref="AC246:AD246"/>
    <mergeCell ref="AE246:AF246"/>
    <mergeCell ref="G247:H247"/>
    <mergeCell ref="I247:J247"/>
    <mergeCell ref="K247:L247"/>
    <mergeCell ref="M247:N247"/>
    <mergeCell ref="O247:P247"/>
    <mergeCell ref="Q247:R247"/>
    <mergeCell ref="S247:T247"/>
    <mergeCell ref="O246:P246"/>
    <mergeCell ref="Q246:R246"/>
    <mergeCell ref="S246:T246"/>
    <mergeCell ref="U246:V246"/>
    <mergeCell ref="W246:X246"/>
    <mergeCell ref="Y246:Z246"/>
    <mergeCell ref="AA248:AB248"/>
    <mergeCell ref="AC248:AD248"/>
    <mergeCell ref="AE248:AF248"/>
    <mergeCell ref="W245:X245"/>
    <mergeCell ref="Y245:Z245"/>
    <mergeCell ref="AA245:AB245"/>
    <mergeCell ref="AC245:AD245"/>
    <mergeCell ref="AE245:AF245"/>
    <mergeCell ref="C246:D247"/>
    <mergeCell ref="G246:H246"/>
    <mergeCell ref="I246:J246"/>
    <mergeCell ref="K246:L246"/>
    <mergeCell ref="M246:N246"/>
    <mergeCell ref="AC244:AD244"/>
    <mergeCell ref="AE244:AF244"/>
    <mergeCell ref="G245:H245"/>
    <mergeCell ref="I245:J245"/>
    <mergeCell ref="K245:L245"/>
    <mergeCell ref="M245:N245"/>
    <mergeCell ref="O245:P245"/>
    <mergeCell ref="Q245:R245"/>
    <mergeCell ref="S245:T245"/>
    <mergeCell ref="U245:V245"/>
    <mergeCell ref="Q244:R244"/>
    <mergeCell ref="S244:T244"/>
    <mergeCell ref="U244:V244"/>
    <mergeCell ref="W244:X244"/>
    <mergeCell ref="Y244:Z244"/>
    <mergeCell ref="AA244:AB244"/>
    <mergeCell ref="U247:V247"/>
    <mergeCell ref="W247:X247"/>
    <mergeCell ref="Y247:Z247"/>
    <mergeCell ref="AA247:AB247"/>
    <mergeCell ref="AC247:AD247"/>
    <mergeCell ref="AE247:AF247"/>
    <mergeCell ref="AA243:AB243"/>
    <mergeCell ref="AC243:AD243"/>
    <mergeCell ref="AE243:AF243"/>
    <mergeCell ref="A244:B247"/>
    <mergeCell ref="C244:D245"/>
    <mergeCell ref="G244:H244"/>
    <mergeCell ref="I244:J244"/>
    <mergeCell ref="K244:L244"/>
    <mergeCell ref="M244:N244"/>
    <mergeCell ref="O244:P244"/>
    <mergeCell ref="O243:P243"/>
    <mergeCell ref="Q243:R243"/>
    <mergeCell ref="S243:T243"/>
    <mergeCell ref="U243:V243"/>
    <mergeCell ref="W243:X243"/>
    <mergeCell ref="Y243:Z243"/>
    <mergeCell ref="Y242:Z242"/>
    <mergeCell ref="AA242:AB242"/>
    <mergeCell ref="AC242:AD242"/>
    <mergeCell ref="AE242:AF242"/>
    <mergeCell ref="A243:B243"/>
    <mergeCell ref="C243:D243"/>
    <mergeCell ref="G243:H243"/>
    <mergeCell ref="I243:J243"/>
    <mergeCell ref="K243:L243"/>
    <mergeCell ref="M243:N243"/>
    <mergeCell ref="M242:N242"/>
    <mergeCell ref="O242:P242"/>
    <mergeCell ref="Q242:R242"/>
    <mergeCell ref="S242:T242"/>
    <mergeCell ref="U242:V242"/>
    <mergeCell ref="W242:X242"/>
    <mergeCell ref="A239:B239"/>
    <mergeCell ref="C239:I239"/>
    <mergeCell ref="A242:D242"/>
    <mergeCell ref="G242:H242"/>
    <mergeCell ref="I242:J242"/>
    <mergeCell ref="K242:L242"/>
    <mergeCell ref="AD234:AD235"/>
    <mergeCell ref="AE234:AE235"/>
    <mergeCell ref="AF234:AF235"/>
    <mergeCell ref="A235:I237"/>
    <mergeCell ref="L235:M237"/>
    <mergeCell ref="N235:O237"/>
    <mergeCell ref="P235:Q237"/>
    <mergeCell ref="Y230:Z230"/>
    <mergeCell ref="AA230:AC230"/>
    <mergeCell ref="A233:B234"/>
    <mergeCell ref="Z234:Z235"/>
    <mergeCell ref="AA234:AA235"/>
    <mergeCell ref="AB234:AB235"/>
    <mergeCell ref="AC234:AC235"/>
    <mergeCell ref="G230:H230"/>
    <mergeCell ref="I230:K230"/>
    <mergeCell ref="M230:N230"/>
    <mergeCell ref="O230:Q230"/>
    <mergeCell ref="S230:T230"/>
    <mergeCell ref="U230:W230"/>
    <mergeCell ref="Y228:Z228"/>
    <mergeCell ref="AA228:AC228"/>
    <mergeCell ref="G229:H229"/>
    <mergeCell ref="I229:K229"/>
    <mergeCell ref="M229:N229"/>
    <mergeCell ref="O229:Q229"/>
    <mergeCell ref="S229:T229"/>
    <mergeCell ref="U229:W229"/>
    <mergeCell ref="Y229:Z229"/>
    <mergeCell ref="AA229:AC229"/>
    <mergeCell ref="U227:W227"/>
    <mergeCell ref="Y227:Z227"/>
    <mergeCell ref="AA227:AC227"/>
    <mergeCell ref="B228:D228"/>
    <mergeCell ref="G228:H228"/>
    <mergeCell ref="I228:K228"/>
    <mergeCell ref="M228:N228"/>
    <mergeCell ref="O228:Q228"/>
    <mergeCell ref="S228:T228"/>
    <mergeCell ref="U228:W228"/>
    <mergeCell ref="B227:D227"/>
    <mergeCell ref="G227:H227"/>
    <mergeCell ref="I227:K227"/>
    <mergeCell ref="M227:N227"/>
    <mergeCell ref="O227:Q227"/>
    <mergeCell ref="S227:T227"/>
    <mergeCell ref="Y225:Z225"/>
    <mergeCell ref="AA225:AC225"/>
    <mergeCell ref="G226:H226"/>
    <mergeCell ref="I226:K226"/>
    <mergeCell ref="M226:N226"/>
    <mergeCell ref="O226:Q226"/>
    <mergeCell ref="S226:T226"/>
    <mergeCell ref="U226:W226"/>
    <mergeCell ref="Y226:Z226"/>
    <mergeCell ref="AA226:AC226"/>
    <mergeCell ref="G225:H225"/>
    <mergeCell ref="I225:K225"/>
    <mergeCell ref="M225:N225"/>
    <mergeCell ref="O225:Q225"/>
    <mergeCell ref="S225:T225"/>
    <mergeCell ref="U225:W225"/>
    <mergeCell ref="AA223:AC223"/>
    <mergeCell ref="G224:H224"/>
    <mergeCell ref="I224:K224"/>
    <mergeCell ref="M224:N224"/>
    <mergeCell ref="O224:Q224"/>
    <mergeCell ref="S224:T224"/>
    <mergeCell ref="U224:W224"/>
    <mergeCell ref="Y224:Z224"/>
    <mergeCell ref="AA224:AC224"/>
    <mergeCell ref="AE221:AF221"/>
    <mergeCell ref="A222:A226"/>
    <mergeCell ref="B222:D226"/>
    <mergeCell ref="G223:H223"/>
    <mergeCell ref="I223:K223"/>
    <mergeCell ref="M223:N223"/>
    <mergeCell ref="O223:Q223"/>
    <mergeCell ref="S223:T223"/>
    <mergeCell ref="U223:W223"/>
    <mergeCell ref="Y223:Z223"/>
    <mergeCell ref="S221:T221"/>
    <mergeCell ref="U221:V221"/>
    <mergeCell ref="W221:X221"/>
    <mergeCell ref="Y221:Z221"/>
    <mergeCell ref="AA221:AB221"/>
    <mergeCell ref="AC221:AD221"/>
    <mergeCell ref="AC220:AD220"/>
    <mergeCell ref="AE220:AF220"/>
    <mergeCell ref="A221:B221"/>
    <mergeCell ref="C221:D221"/>
    <mergeCell ref="G221:H221"/>
    <mergeCell ref="I221:J221"/>
    <mergeCell ref="K221:L221"/>
    <mergeCell ref="M221:N221"/>
    <mergeCell ref="O221:P221"/>
    <mergeCell ref="Q221:R221"/>
    <mergeCell ref="Q220:R220"/>
    <mergeCell ref="S220:T220"/>
    <mergeCell ref="U220:V220"/>
    <mergeCell ref="W220:X220"/>
    <mergeCell ref="Y220:Z220"/>
    <mergeCell ref="AA220:AB220"/>
    <mergeCell ref="A220:B220"/>
    <mergeCell ref="C220:D220"/>
    <mergeCell ref="G220:H220"/>
    <mergeCell ref="I220:J220"/>
    <mergeCell ref="K220:L220"/>
    <mergeCell ref="M220:N220"/>
    <mergeCell ref="O220:P220"/>
    <mergeCell ref="O219:P219"/>
    <mergeCell ref="Q219:R219"/>
    <mergeCell ref="S219:T219"/>
    <mergeCell ref="U219:V219"/>
    <mergeCell ref="W219:X219"/>
    <mergeCell ref="Y219:Z219"/>
    <mergeCell ref="A219:B219"/>
    <mergeCell ref="C219:D219"/>
    <mergeCell ref="G219:H219"/>
    <mergeCell ref="I219:J219"/>
    <mergeCell ref="K219:L219"/>
    <mergeCell ref="M219:N219"/>
    <mergeCell ref="AA217:AB217"/>
    <mergeCell ref="AC217:AD217"/>
    <mergeCell ref="AE217:AF217"/>
    <mergeCell ref="G218:H218"/>
    <mergeCell ref="I218:J218"/>
    <mergeCell ref="K218:L218"/>
    <mergeCell ref="M218:N218"/>
    <mergeCell ref="O218:P218"/>
    <mergeCell ref="Q218:R218"/>
    <mergeCell ref="S218:T218"/>
    <mergeCell ref="O217:P217"/>
    <mergeCell ref="Q217:R217"/>
    <mergeCell ref="S217:T217"/>
    <mergeCell ref="U217:V217"/>
    <mergeCell ref="W217:X217"/>
    <mergeCell ref="Y217:Z217"/>
    <mergeCell ref="AA219:AB219"/>
    <mergeCell ref="AC219:AD219"/>
    <mergeCell ref="AE219:AF219"/>
    <mergeCell ref="W216:X216"/>
    <mergeCell ref="Y216:Z216"/>
    <mergeCell ref="AA216:AB216"/>
    <mergeCell ref="AC216:AD216"/>
    <mergeCell ref="AE216:AF216"/>
    <mergeCell ref="C217:D218"/>
    <mergeCell ref="G217:H217"/>
    <mergeCell ref="I217:J217"/>
    <mergeCell ref="K217:L217"/>
    <mergeCell ref="M217:N217"/>
    <mergeCell ref="AC215:AD215"/>
    <mergeCell ref="AE215:AF215"/>
    <mergeCell ref="G216:H216"/>
    <mergeCell ref="I216:J216"/>
    <mergeCell ref="K216:L216"/>
    <mergeCell ref="M216:N216"/>
    <mergeCell ref="O216:P216"/>
    <mergeCell ref="Q216:R216"/>
    <mergeCell ref="S216:T216"/>
    <mergeCell ref="U216:V216"/>
    <mergeCell ref="Q215:R215"/>
    <mergeCell ref="S215:T215"/>
    <mergeCell ref="U215:V215"/>
    <mergeCell ref="W215:X215"/>
    <mergeCell ref="Y215:Z215"/>
    <mergeCell ref="AA215:AB215"/>
    <mergeCell ref="U218:V218"/>
    <mergeCell ref="W218:X218"/>
    <mergeCell ref="Y218:Z218"/>
    <mergeCell ref="AA218:AB218"/>
    <mergeCell ref="AC218:AD218"/>
    <mergeCell ref="AE218:AF218"/>
    <mergeCell ref="AA214:AB214"/>
    <mergeCell ref="AC214:AD214"/>
    <mergeCell ref="AE214:AF214"/>
    <mergeCell ref="A215:B218"/>
    <mergeCell ref="C215:D216"/>
    <mergeCell ref="G215:H215"/>
    <mergeCell ref="I215:J215"/>
    <mergeCell ref="K215:L215"/>
    <mergeCell ref="M215:N215"/>
    <mergeCell ref="O215:P215"/>
    <mergeCell ref="O214:P214"/>
    <mergeCell ref="Q214:R214"/>
    <mergeCell ref="S214:T214"/>
    <mergeCell ref="U214:V214"/>
    <mergeCell ref="W214:X214"/>
    <mergeCell ref="Y214:Z214"/>
    <mergeCell ref="Y213:Z213"/>
    <mergeCell ref="AA213:AB213"/>
    <mergeCell ref="AC213:AD213"/>
    <mergeCell ref="AE213:AF213"/>
    <mergeCell ref="A214:B214"/>
    <mergeCell ref="C214:D214"/>
    <mergeCell ref="G214:H214"/>
    <mergeCell ref="I214:J214"/>
    <mergeCell ref="K214:L214"/>
    <mergeCell ref="M214:N214"/>
    <mergeCell ref="M213:N213"/>
    <mergeCell ref="O213:P213"/>
    <mergeCell ref="Q213:R213"/>
    <mergeCell ref="S213:T213"/>
    <mergeCell ref="U213:V213"/>
    <mergeCell ref="W213:X213"/>
    <mergeCell ref="A210:B210"/>
    <mergeCell ref="C210:I210"/>
    <mergeCell ref="A213:D213"/>
    <mergeCell ref="G213:H213"/>
    <mergeCell ref="I213:J213"/>
    <mergeCell ref="K213:L213"/>
    <mergeCell ref="AD205:AD206"/>
    <mergeCell ref="AE205:AE206"/>
    <mergeCell ref="AF205:AF206"/>
    <mergeCell ref="A206:I208"/>
    <mergeCell ref="L206:M208"/>
    <mergeCell ref="N206:O208"/>
    <mergeCell ref="P206:Q208"/>
    <mergeCell ref="Y201:Z201"/>
    <mergeCell ref="AA201:AC201"/>
    <mergeCell ref="A204:B205"/>
    <mergeCell ref="Z205:Z206"/>
    <mergeCell ref="AA205:AA206"/>
    <mergeCell ref="AB205:AB206"/>
    <mergeCell ref="AC205:AC206"/>
    <mergeCell ref="G201:H201"/>
    <mergeCell ref="I201:K201"/>
    <mergeCell ref="M201:N201"/>
    <mergeCell ref="O201:Q201"/>
    <mergeCell ref="S201:T201"/>
    <mergeCell ref="U201:W201"/>
    <mergeCell ref="Y199:Z199"/>
    <mergeCell ref="AA199:AC199"/>
    <mergeCell ref="G200:H200"/>
    <mergeCell ref="I200:K200"/>
    <mergeCell ref="M200:N200"/>
    <mergeCell ref="O200:Q200"/>
    <mergeCell ref="S200:T200"/>
    <mergeCell ref="U200:W200"/>
    <mergeCell ref="Y200:Z200"/>
    <mergeCell ref="AA200:AC200"/>
    <mergeCell ref="U198:W198"/>
    <mergeCell ref="Y198:Z198"/>
    <mergeCell ref="AA198:AC198"/>
    <mergeCell ref="B199:D199"/>
    <mergeCell ref="G199:H199"/>
    <mergeCell ref="I199:K199"/>
    <mergeCell ref="M199:N199"/>
    <mergeCell ref="O199:Q199"/>
    <mergeCell ref="S199:T199"/>
    <mergeCell ref="U199:W199"/>
    <mergeCell ref="B198:D198"/>
    <mergeCell ref="G198:H198"/>
    <mergeCell ref="I198:K198"/>
    <mergeCell ref="M198:N198"/>
    <mergeCell ref="O198:Q198"/>
    <mergeCell ref="S198:T198"/>
    <mergeCell ref="Y196:Z196"/>
    <mergeCell ref="AA196:AC196"/>
    <mergeCell ref="G197:H197"/>
    <mergeCell ref="I197:K197"/>
    <mergeCell ref="M197:N197"/>
    <mergeCell ref="O197:Q197"/>
    <mergeCell ref="S197:T197"/>
    <mergeCell ref="U197:W197"/>
    <mergeCell ref="Y197:Z197"/>
    <mergeCell ref="AA197:AC197"/>
    <mergeCell ref="G196:H196"/>
    <mergeCell ref="I196:K196"/>
    <mergeCell ref="M196:N196"/>
    <mergeCell ref="O196:Q196"/>
    <mergeCell ref="S196:T196"/>
    <mergeCell ref="U196:W196"/>
    <mergeCell ref="AA194:AC194"/>
    <mergeCell ref="G195:H195"/>
    <mergeCell ref="I195:K195"/>
    <mergeCell ref="M195:N195"/>
    <mergeCell ref="O195:Q195"/>
    <mergeCell ref="S195:T195"/>
    <mergeCell ref="U195:W195"/>
    <mergeCell ref="Y195:Z195"/>
    <mergeCell ref="AA195:AC195"/>
    <mergeCell ref="AE192:AF192"/>
    <mergeCell ref="A193:A197"/>
    <mergeCell ref="B193:D197"/>
    <mergeCell ref="G194:H194"/>
    <mergeCell ref="I194:K194"/>
    <mergeCell ref="M194:N194"/>
    <mergeCell ref="O194:Q194"/>
    <mergeCell ref="S194:T194"/>
    <mergeCell ref="U194:W194"/>
    <mergeCell ref="Y194:Z194"/>
    <mergeCell ref="S192:T192"/>
    <mergeCell ref="U192:V192"/>
    <mergeCell ref="W192:X192"/>
    <mergeCell ref="Y192:Z192"/>
    <mergeCell ref="AA192:AB192"/>
    <mergeCell ref="AC192:AD192"/>
    <mergeCell ref="AC191:AD191"/>
    <mergeCell ref="AE191:AF191"/>
    <mergeCell ref="A192:B192"/>
    <mergeCell ref="C192:D192"/>
    <mergeCell ref="G192:H192"/>
    <mergeCell ref="I192:J192"/>
    <mergeCell ref="K192:L192"/>
    <mergeCell ref="M192:N192"/>
    <mergeCell ref="O192:P192"/>
    <mergeCell ref="Q192:R192"/>
    <mergeCell ref="Q191:R191"/>
    <mergeCell ref="S191:T191"/>
    <mergeCell ref="U191:V191"/>
    <mergeCell ref="W191:X191"/>
    <mergeCell ref="Y191:Z191"/>
    <mergeCell ref="AA191:AB191"/>
    <mergeCell ref="A191:B191"/>
    <mergeCell ref="C191:D191"/>
    <mergeCell ref="G191:H191"/>
    <mergeCell ref="I191:J191"/>
    <mergeCell ref="K191:L191"/>
    <mergeCell ref="M191:N191"/>
    <mergeCell ref="O191:P191"/>
    <mergeCell ref="O190:P190"/>
    <mergeCell ref="Q190:R190"/>
    <mergeCell ref="S190:T190"/>
    <mergeCell ref="U190:V190"/>
    <mergeCell ref="W190:X190"/>
    <mergeCell ref="Y190:Z190"/>
    <mergeCell ref="A190:B190"/>
    <mergeCell ref="C190:D190"/>
    <mergeCell ref="G190:H190"/>
    <mergeCell ref="I190:J190"/>
    <mergeCell ref="K190:L190"/>
    <mergeCell ref="M190:N190"/>
    <mergeCell ref="AA188:AB188"/>
    <mergeCell ref="AC188:AD188"/>
    <mergeCell ref="AE188:AF188"/>
    <mergeCell ref="G189:H189"/>
    <mergeCell ref="I189:J189"/>
    <mergeCell ref="K189:L189"/>
    <mergeCell ref="M189:N189"/>
    <mergeCell ref="O189:P189"/>
    <mergeCell ref="Q189:R189"/>
    <mergeCell ref="S189:T189"/>
    <mergeCell ref="O188:P188"/>
    <mergeCell ref="Q188:R188"/>
    <mergeCell ref="S188:T188"/>
    <mergeCell ref="U188:V188"/>
    <mergeCell ref="W188:X188"/>
    <mergeCell ref="Y188:Z188"/>
    <mergeCell ref="AA190:AB190"/>
    <mergeCell ref="AC190:AD190"/>
    <mergeCell ref="AE190:AF190"/>
    <mergeCell ref="W187:X187"/>
    <mergeCell ref="Y187:Z187"/>
    <mergeCell ref="AA187:AB187"/>
    <mergeCell ref="AC187:AD187"/>
    <mergeCell ref="AE187:AF187"/>
    <mergeCell ref="C188:D189"/>
    <mergeCell ref="G188:H188"/>
    <mergeCell ref="I188:J188"/>
    <mergeCell ref="K188:L188"/>
    <mergeCell ref="M188:N188"/>
    <mergeCell ref="AC186:AD186"/>
    <mergeCell ref="AE186:AF186"/>
    <mergeCell ref="G187:H187"/>
    <mergeCell ref="I187:J187"/>
    <mergeCell ref="K187:L187"/>
    <mergeCell ref="M187:N187"/>
    <mergeCell ref="O187:P187"/>
    <mergeCell ref="Q187:R187"/>
    <mergeCell ref="S187:T187"/>
    <mergeCell ref="U187:V187"/>
    <mergeCell ref="Q186:R186"/>
    <mergeCell ref="S186:T186"/>
    <mergeCell ref="U186:V186"/>
    <mergeCell ref="W186:X186"/>
    <mergeCell ref="Y186:Z186"/>
    <mergeCell ref="AA186:AB186"/>
    <mergeCell ref="U189:V189"/>
    <mergeCell ref="W189:X189"/>
    <mergeCell ref="Y189:Z189"/>
    <mergeCell ref="AA189:AB189"/>
    <mergeCell ref="AC189:AD189"/>
    <mergeCell ref="AE189:AF189"/>
    <mergeCell ref="AA185:AB185"/>
    <mergeCell ref="AC185:AD185"/>
    <mergeCell ref="AE185:AF185"/>
    <mergeCell ref="A186:B189"/>
    <mergeCell ref="C186:D187"/>
    <mergeCell ref="G186:H186"/>
    <mergeCell ref="I186:J186"/>
    <mergeCell ref="K186:L186"/>
    <mergeCell ref="M186:N186"/>
    <mergeCell ref="O186:P186"/>
    <mergeCell ref="O185:P185"/>
    <mergeCell ref="Q185:R185"/>
    <mergeCell ref="S185:T185"/>
    <mergeCell ref="U185:V185"/>
    <mergeCell ref="W185:X185"/>
    <mergeCell ref="Y185:Z185"/>
    <mergeCell ref="Y184:Z184"/>
    <mergeCell ref="AA184:AB184"/>
    <mergeCell ref="AC184:AD184"/>
    <mergeCell ref="AE184:AF184"/>
    <mergeCell ref="A185:B185"/>
    <mergeCell ref="C185:D185"/>
    <mergeCell ref="G185:H185"/>
    <mergeCell ref="I185:J185"/>
    <mergeCell ref="K185:L185"/>
    <mergeCell ref="M185:N185"/>
    <mergeCell ref="M184:N184"/>
    <mergeCell ref="O184:P184"/>
    <mergeCell ref="Q184:R184"/>
    <mergeCell ref="S184:T184"/>
    <mergeCell ref="U184:V184"/>
    <mergeCell ref="W184:X184"/>
    <mergeCell ref="A181:B181"/>
    <mergeCell ref="C181:I181"/>
    <mergeCell ref="A184:D184"/>
    <mergeCell ref="G184:H184"/>
    <mergeCell ref="I184:J184"/>
    <mergeCell ref="K184:L184"/>
    <mergeCell ref="AD176:AD177"/>
    <mergeCell ref="AE176:AE177"/>
    <mergeCell ref="AF176:AF177"/>
    <mergeCell ref="A177:I179"/>
    <mergeCell ref="L177:M179"/>
    <mergeCell ref="N177:O179"/>
    <mergeCell ref="P177:Q179"/>
    <mergeCell ref="Y172:Z172"/>
    <mergeCell ref="AA172:AC172"/>
    <mergeCell ref="A175:B176"/>
    <mergeCell ref="Z176:Z177"/>
    <mergeCell ref="AA176:AA177"/>
    <mergeCell ref="AB176:AB177"/>
    <mergeCell ref="AC176:AC177"/>
    <mergeCell ref="G172:H172"/>
    <mergeCell ref="I172:K172"/>
    <mergeCell ref="M172:N172"/>
    <mergeCell ref="O172:Q172"/>
    <mergeCell ref="S172:T172"/>
    <mergeCell ref="U172:W172"/>
    <mergeCell ref="Y170:Z170"/>
    <mergeCell ref="AA170:AC170"/>
    <mergeCell ref="G171:H171"/>
    <mergeCell ref="I171:K171"/>
    <mergeCell ref="M171:N171"/>
    <mergeCell ref="O171:Q171"/>
    <mergeCell ref="S171:T171"/>
    <mergeCell ref="U171:W171"/>
    <mergeCell ref="Y171:Z171"/>
    <mergeCell ref="AA171:AC171"/>
    <mergeCell ref="U169:W169"/>
    <mergeCell ref="Y169:Z169"/>
    <mergeCell ref="AA169:AC169"/>
    <mergeCell ref="B170:D170"/>
    <mergeCell ref="G170:H170"/>
    <mergeCell ref="I170:K170"/>
    <mergeCell ref="M170:N170"/>
    <mergeCell ref="O170:Q170"/>
    <mergeCell ref="S170:T170"/>
    <mergeCell ref="U170:W170"/>
    <mergeCell ref="B169:D169"/>
    <mergeCell ref="G169:H169"/>
    <mergeCell ref="I169:K169"/>
    <mergeCell ref="M169:N169"/>
    <mergeCell ref="O169:Q169"/>
    <mergeCell ref="S169:T169"/>
    <mergeCell ref="Y167:Z167"/>
    <mergeCell ref="AA167:AC167"/>
    <mergeCell ref="G168:H168"/>
    <mergeCell ref="I168:K168"/>
    <mergeCell ref="M168:N168"/>
    <mergeCell ref="O168:Q168"/>
    <mergeCell ref="S168:T168"/>
    <mergeCell ref="U168:W168"/>
    <mergeCell ref="Y168:Z168"/>
    <mergeCell ref="AA168:AC168"/>
    <mergeCell ref="G167:H167"/>
    <mergeCell ref="I167:K167"/>
    <mergeCell ref="M167:N167"/>
    <mergeCell ref="O167:Q167"/>
    <mergeCell ref="S167:T167"/>
    <mergeCell ref="U167:W167"/>
    <mergeCell ref="AA165:AC165"/>
    <mergeCell ref="G166:H166"/>
    <mergeCell ref="I166:K166"/>
    <mergeCell ref="M166:N166"/>
    <mergeCell ref="O166:Q166"/>
    <mergeCell ref="S166:T166"/>
    <mergeCell ref="U166:W166"/>
    <mergeCell ref="Y166:Z166"/>
    <mergeCell ref="AA166:AC166"/>
    <mergeCell ref="AE163:AF163"/>
    <mergeCell ref="A164:A168"/>
    <mergeCell ref="B164:D168"/>
    <mergeCell ref="G165:H165"/>
    <mergeCell ref="I165:K165"/>
    <mergeCell ref="M165:N165"/>
    <mergeCell ref="O165:Q165"/>
    <mergeCell ref="S165:T165"/>
    <mergeCell ref="U165:W165"/>
    <mergeCell ref="Y165:Z165"/>
    <mergeCell ref="S163:T163"/>
    <mergeCell ref="U163:V163"/>
    <mergeCell ref="W163:X163"/>
    <mergeCell ref="Y163:Z163"/>
    <mergeCell ref="AA163:AB163"/>
    <mergeCell ref="AC163:AD163"/>
    <mergeCell ref="AC162:AD162"/>
    <mergeCell ref="AE162:AF162"/>
    <mergeCell ref="A163:B163"/>
    <mergeCell ref="C163:D163"/>
    <mergeCell ref="G163:H163"/>
    <mergeCell ref="I163:J163"/>
    <mergeCell ref="K163:L163"/>
    <mergeCell ref="M163:N163"/>
    <mergeCell ref="O163:P163"/>
    <mergeCell ref="Q163:R163"/>
    <mergeCell ref="Q162:R162"/>
    <mergeCell ref="S162:T162"/>
    <mergeCell ref="U162:V162"/>
    <mergeCell ref="W162:X162"/>
    <mergeCell ref="Y162:Z162"/>
    <mergeCell ref="AA162:AB162"/>
    <mergeCell ref="A162:B162"/>
    <mergeCell ref="C162:D162"/>
    <mergeCell ref="G162:H162"/>
    <mergeCell ref="I162:J162"/>
    <mergeCell ref="K162:L162"/>
    <mergeCell ref="M162:N162"/>
    <mergeCell ref="O162:P162"/>
    <mergeCell ref="O161:P161"/>
    <mergeCell ref="Q161:R161"/>
    <mergeCell ref="S161:T161"/>
    <mergeCell ref="U161:V161"/>
    <mergeCell ref="W161:X161"/>
    <mergeCell ref="Y161:Z161"/>
    <mergeCell ref="A161:B161"/>
    <mergeCell ref="C161:D161"/>
    <mergeCell ref="G161:H161"/>
    <mergeCell ref="I161:J161"/>
    <mergeCell ref="K161:L161"/>
    <mergeCell ref="M161:N161"/>
    <mergeCell ref="AA159:AB159"/>
    <mergeCell ref="AC159:AD159"/>
    <mergeCell ref="AE159:AF159"/>
    <mergeCell ref="G160:H160"/>
    <mergeCell ref="I160:J160"/>
    <mergeCell ref="K160:L160"/>
    <mergeCell ref="M160:N160"/>
    <mergeCell ref="O160:P160"/>
    <mergeCell ref="Q160:R160"/>
    <mergeCell ref="S160:T160"/>
    <mergeCell ref="O159:P159"/>
    <mergeCell ref="Q159:R159"/>
    <mergeCell ref="S159:T159"/>
    <mergeCell ref="U159:V159"/>
    <mergeCell ref="W159:X159"/>
    <mergeCell ref="Y159:Z159"/>
    <mergeCell ref="AA161:AB161"/>
    <mergeCell ref="AC161:AD161"/>
    <mergeCell ref="AE161:AF161"/>
    <mergeCell ref="W158:X158"/>
    <mergeCell ref="Y158:Z158"/>
    <mergeCell ref="AA158:AB158"/>
    <mergeCell ref="AC158:AD158"/>
    <mergeCell ref="AE158:AF158"/>
    <mergeCell ref="C159:D160"/>
    <mergeCell ref="G159:H159"/>
    <mergeCell ref="I159:J159"/>
    <mergeCell ref="K159:L159"/>
    <mergeCell ref="M159:N159"/>
    <mergeCell ref="AC157:AD157"/>
    <mergeCell ref="AE157:AF157"/>
    <mergeCell ref="G158:H158"/>
    <mergeCell ref="I158:J158"/>
    <mergeCell ref="K158:L158"/>
    <mergeCell ref="M158:N158"/>
    <mergeCell ref="O158:P158"/>
    <mergeCell ref="Q158:R158"/>
    <mergeCell ref="S158:T158"/>
    <mergeCell ref="U158:V158"/>
    <mergeCell ref="Q157:R157"/>
    <mergeCell ref="S157:T157"/>
    <mergeCell ref="U157:V157"/>
    <mergeCell ref="W157:X157"/>
    <mergeCell ref="Y157:Z157"/>
    <mergeCell ref="AA157:AB157"/>
    <mergeCell ref="U160:V160"/>
    <mergeCell ref="W160:X160"/>
    <mergeCell ref="Y160:Z160"/>
    <mergeCell ref="AA160:AB160"/>
    <mergeCell ref="AC160:AD160"/>
    <mergeCell ref="AE160:AF160"/>
    <mergeCell ref="AA156:AB156"/>
    <mergeCell ref="AC156:AD156"/>
    <mergeCell ref="AE156:AF156"/>
    <mergeCell ref="A157:B160"/>
    <mergeCell ref="C157:D158"/>
    <mergeCell ref="G157:H157"/>
    <mergeCell ref="I157:J157"/>
    <mergeCell ref="K157:L157"/>
    <mergeCell ref="M157:N157"/>
    <mergeCell ref="O157:P157"/>
    <mergeCell ref="O156:P156"/>
    <mergeCell ref="Q156:R156"/>
    <mergeCell ref="S156:T156"/>
    <mergeCell ref="U156:V156"/>
    <mergeCell ref="W156:X156"/>
    <mergeCell ref="Y156:Z156"/>
    <mergeCell ref="Y155:Z155"/>
    <mergeCell ref="AA155:AB155"/>
    <mergeCell ref="AC155:AD155"/>
    <mergeCell ref="AE155:AF155"/>
    <mergeCell ref="A156:B156"/>
    <mergeCell ref="C156:D156"/>
    <mergeCell ref="G156:H156"/>
    <mergeCell ref="I156:J156"/>
    <mergeCell ref="K156:L156"/>
    <mergeCell ref="M156:N156"/>
    <mergeCell ref="M155:N155"/>
    <mergeCell ref="O155:P155"/>
    <mergeCell ref="Q155:R155"/>
    <mergeCell ref="S155:T155"/>
    <mergeCell ref="U155:V155"/>
    <mergeCell ref="W155:X155"/>
    <mergeCell ref="A152:B152"/>
    <mergeCell ref="C152:I152"/>
    <mergeCell ref="A155:D155"/>
    <mergeCell ref="G155:H155"/>
    <mergeCell ref="I155:J155"/>
    <mergeCell ref="K155:L155"/>
    <mergeCell ref="AD147:AD148"/>
    <mergeCell ref="AE147:AE148"/>
    <mergeCell ref="AF147:AF148"/>
    <mergeCell ref="A148:I150"/>
    <mergeCell ref="L148:M150"/>
    <mergeCell ref="N148:O150"/>
    <mergeCell ref="P148:Q150"/>
    <mergeCell ref="Y143:Z143"/>
    <mergeCell ref="AA143:AC143"/>
    <mergeCell ref="A146:B147"/>
    <mergeCell ref="Z147:Z148"/>
    <mergeCell ref="AA147:AA148"/>
    <mergeCell ref="AB147:AB148"/>
    <mergeCell ref="AC147:AC148"/>
    <mergeCell ref="G143:H143"/>
    <mergeCell ref="I143:K143"/>
    <mergeCell ref="M143:N143"/>
    <mergeCell ref="O143:Q143"/>
    <mergeCell ref="S143:T143"/>
    <mergeCell ref="U143:W143"/>
    <mergeCell ref="Y141:Z141"/>
    <mergeCell ref="AA141:AC141"/>
    <mergeCell ref="G142:H142"/>
    <mergeCell ref="I142:K142"/>
    <mergeCell ref="M142:N142"/>
    <mergeCell ref="O142:Q142"/>
    <mergeCell ref="S142:T142"/>
    <mergeCell ref="U142:W142"/>
    <mergeCell ref="Y142:Z142"/>
    <mergeCell ref="AA142:AC142"/>
    <mergeCell ref="U140:W140"/>
    <mergeCell ref="Y140:Z140"/>
    <mergeCell ref="AA140:AC140"/>
    <mergeCell ref="B141:D141"/>
    <mergeCell ref="G141:H141"/>
    <mergeCell ref="I141:K141"/>
    <mergeCell ref="M141:N141"/>
    <mergeCell ref="O141:Q141"/>
    <mergeCell ref="S141:T141"/>
    <mergeCell ref="U141:W141"/>
    <mergeCell ref="B140:D140"/>
    <mergeCell ref="G140:H140"/>
    <mergeCell ref="I140:K140"/>
    <mergeCell ref="M140:N140"/>
    <mergeCell ref="O140:Q140"/>
    <mergeCell ref="S140:T140"/>
    <mergeCell ref="Y138:Z138"/>
    <mergeCell ref="AA138:AC138"/>
    <mergeCell ref="G139:H139"/>
    <mergeCell ref="I139:K139"/>
    <mergeCell ref="M139:N139"/>
    <mergeCell ref="O139:Q139"/>
    <mergeCell ref="S139:T139"/>
    <mergeCell ref="U139:W139"/>
    <mergeCell ref="Y139:Z139"/>
    <mergeCell ref="AA139:AC139"/>
    <mergeCell ref="G138:H138"/>
    <mergeCell ref="I138:K138"/>
    <mergeCell ref="M138:N138"/>
    <mergeCell ref="O138:Q138"/>
    <mergeCell ref="S138:T138"/>
    <mergeCell ref="U138:W138"/>
    <mergeCell ref="AA136:AC136"/>
    <mergeCell ref="G137:H137"/>
    <mergeCell ref="I137:K137"/>
    <mergeCell ref="M137:N137"/>
    <mergeCell ref="O137:Q137"/>
    <mergeCell ref="S137:T137"/>
    <mergeCell ref="U137:W137"/>
    <mergeCell ref="Y137:Z137"/>
    <mergeCell ref="AA137:AC137"/>
    <mergeCell ref="AE134:AF134"/>
    <mergeCell ref="A135:A139"/>
    <mergeCell ref="B135:D139"/>
    <mergeCell ref="G136:H136"/>
    <mergeCell ref="I136:K136"/>
    <mergeCell ref="M136:N136"/>
    <mergeCell ref="O136:Q136"/>
    <mergeCell ref="S136:T136"/>
    <mergeCell ref="U136:W136"/>
    <mergeCell ref="Y136:Z136"/>
    <mergeCell ref="S134:T134"/>
    <mergeCell ref="U134:V134"/>
    <mergeCell ref="W134:X134"/>
    <mergeCell ref="Y134:Z134"/>
    <mergeCell ref="AA134:AB134"/>
    <mergeCell ref="AC134:AD134"/>
    <mergeCell ref="AC133:AD133"/>
    <mergeCell ref="AE133:AF133"/>
    <mergeCell ref="A134:B134"/>
    <mergeCell ref="C134:D134"/>
    <mergeCell ref="G134:H134"/>
    <mergeCell ref="I134:J134"/>
    <mergeCell ref="K134:L134"/>
    <mergeCell ref="M134:N134"/>
    <mergeCell ref="O134:P134"/>
    <mergeCell ref="Q134:R134"/>
    <mergeCell ref="Q133:R133"/>
    <mergeCell ref="S133:T133"/>
    <mergeCell ref="U133:V133"/>
    <mergeCell ref="W133:X133"/>
    <mergeCell ref="Y133:Z133"/>
    <mergeCell ref="AA133:AB133"/>
    <mergeCell ref="A133:B133"/>
    <mergeCell ref="C133:D133"/>
    <mergeCell ref="G133:H133"/>
    <mergeCell ref="I133:J133"/>
    <mergeCell ref="K133:L133"/>
    <mergeCell ref="M133:N133"/>
    <mergeCell ref="O133:P133"/>
    <mergeCell ref="O132:P132"/>
    <mergeCell ref="Q132:R132"/>
    <mergeCell ref="S132:T132"/>
    <mergeCell ref="U132:V132"/>
    <mergeCell ref="W132:X132"/>
    <mergeCell ref="Y132:Z132"/>
    <mergeCell ref="A132:B132"/>
    <mergeCell ref="C132:D132"/>
    <mergeCell ref="G132:H132"/>
    <mergeCell ref="I132:J132"/>
    <mergeCell ref="K132:L132"/>
    <mergeCell ref="M132:N132"/>
    <mergeCell ref="AA130:AB130"/>
    <mergeCell ref="AC130:AD130"/>
    <mergeCell ref="AE130:AF130"/>
    <mergeCell ref="G131:H131"/>
    <mergeCell ref="I131:J131"/>
    <mergeCell ref="K131:L131"/>
    <mergeCell ref="M131:N131"/>
    <mergeCell ref="O131:P131"/>
    <mergeCell ref="Q131:R131"/>
    <mergeCell ref="S131:T131"/>
    <mergeCell ref="O130:P130"/>
    <mergeCell ref="Q130:R130"/>
    <mergeCell ref="S130:T130"/>
    <mergeCell ref="U130:V130"/>
    <mergeCell ref="W130:X130"/>
    <mergeCell ref="Y130:Z130"/>
    <mergeCell ref="AA132:AB132"/>
    <mergeCell ref="AC132:AD132"/>
    <mergeCell ref="AE132:AF132"/>
    <mergeCell ref="W129:X129"/>
    <mergeCell ref="Y129:Z129"/>
    <mergeCell ref="AA129:AB129"/>
    <mergeCell ref="AC129:AD129"/>
    <mergeCell ref="AE129:AF129"/>
    <mergeCell ref="C130:D131"/>
    <mergeCell ref="G130:H130"/>
    <mergeCell ref="I130:J130"/>
    <mergeCell ref="K130:L130"/>
    <mergeCell ref="M130:N130"/>
    <mergeCell ref="AC128:AD128"/>
    <mergeCell ref="AE128:AF128"/>
    <mergeCell ref="G129:H129"/>
    <mergeCell ref="I129:J129"/>
    <mergeCell ref="K129:L129"/>
    <mergeCell ref="M129:N129"/>
    <mergeCell ref="O129:P129"/>
    <mergeCell ref="Q129:R129"/>
    <mergeCell ref="S129:T129"/>
    <mergeCell ref="U129:V129"/>
    <mergeCell ref="Q128:R128"/>
    <mergeCell ref="S128:T128"/>
    <mergeCell ref="U128:V128"/>
    <mergeCell ref="W128:X128"/>
    <mergeCell ref="Y128:Z128"/>
    <mergeCell ref="AA128:AB128"/>
    <mergeCell ref="U131:V131"/>
    <mergeCell ref="W131:X131"/>
    <mergeCell ref="Y131:Z131"/>
    <mergeCell ref="AA131:AB131"/>
    <mergeCell ref="AC131:AD131"/>
    <mergeCell ref="AE131:AF131"/>
    <mergeCell ref="AA127:AB127"/>
    <mergeCell ref="AC127:AD127"/>
    <mergeCell ref="AE127:AF127"/>
    <mergeCell ref="A128:B131"/>
    <mergeCell ref="C128:D129"/>
    <mergeCell ref="G128:H128"/>
    <mergeCell ref="I128:J128"/>
    <mergeCell ref="K128:L128"/>
    <mergeCell ref="M128:N128"/>
    <mergeCell ref="O128:P128"/>
    <mergeCell ref="O127:P127"/>
    <mergeCell ref="Q127:R127"/>
    <mergeCell ref="S127:T127"/>
    <mergeCell ref="U127:V127"/>
    <mergeCell ref="W127:X127"/>
    <mergeCell ref="Y127:Z127"/>
    <mergeCell ref="Y126:Z126"/>
    <mergeCell ref="AA126:AB126"/>
    <mergeCell ref="AC126:AD126"/>
    <mergeCell ref="AE126:AF126"/>
    <mergeCell ref="A127:B127"/>
    <mergeCell ref="C127:D127"/>
    <mergeCell ref="G127:H127"/>
    <mergeCell ref="I127:J127"/>
    <mergeCell ref="K127:L127"/>
    <mergeCell ref="M127:N127"/>
    <mergeCell ref="M126:N126"/>
    <mergeCell ref="O126:P126"/>
    <mergeCell ref="Q126:R126"/>
    <mergeCell ref="S126:T126"/>
    <mergeCell ref="U126:V126"/>
    <mergeCell ref="W126:X126"/>
    <mergeCell ref="A123:B123"/>
    <mergeCell ref="C123:I123"/>
    <mergeCell ref="A126:D126"/>
    <mergeCell ref="G126:H126"/>
    <mergeCell ref="I126:J126"/>
    <mergeCell ref="K126:L126"/>
    <mergeCell ref="AD118:AD119"/>
    <mergeCell ref="AE118:AE119"/>
    <mergeCell ref="AF118:AF119"/>
    <mergeCell ref="A119:I121"/>
    <mergeCell ref="L119:M121"/>
    <mergeCell ref="N119:O121"/>
    <mergeCell ref="P119:Q121"/>
    <mergeCell ref="Y114:Z114"/>
    <mergeCell ref="AA114:AC114"/>
    <mergeCell ref="A117:B118"/>
    <mergeCell ref="Z118:Z119"/>
    <mergeCell ref="AA118:AA119"/>
    <mergeCell ref="AB118:AB119"/>
    <mergeCell ref="AC118:AC119"/>
    <mergeCell ref="G114:H114"/>
    <mergeCell ref="I114:K114"/>
    <mergeCell ref="M114:N114"/>
    <mergeCell ref="O114:Q114"/>
    <mergeCell ref="S114:T114"/>
    <mergeCell ref="U114:W114"/>
    <mergeCell ref="Y112:Z112"/>
    <mergeCell ref="AA112:AC112"/>
    <mergeCell ref="G113:H113"/>
    <mergeCell ref="I113:K113"/>
    <mergeCell ref="M113:N113"/>
    <mergeCell ref="O113:Q113"/>
    <mergeCell ref="S113:T113"/>
    <mergeCell ref="U113:W113"/>
    <mergeCell ref="Y113:Z113"/>
    <mergeCell ref="AA113:AC113"/>
    <mergeCell ref="U111:W111"/>
    <mergeCell ref="Y111:Z111"/>
    <mergeCell ref="AA111:AC111"/>
    <mergeCell ref="B112:D112"/>
    <mergeCell ref="G112:H112"/>
    <mergeCell ref="I112:K112"/>
    <mergeCell ref="M112:N112"/>
    <mergeCell ref="O112:Q112"/>
    <mergeCell ref="S112:T112"/>
    <mergeCell ref="U112:W112"/>
    <mergeCell ref="B111:D111"/>
    <mergeCell ref="G111:H111"/>
    <mergeCell ref="I111:K111"/>
    <mergeCell ref="M111:N111"/>
    <mergeCell ref="O111:Q111"/>
    <mergeCell ref="S111:T111"/>
    <mergeCell ref="Y109:Z109"/>
    <mergeCell ref="AA109:AC109"/>
    <mergeCell ref="G110:H110"/>
    <mergeCell ref="I110:K110"/>
    <mergeCell ref="M110:N110"/>
    <mergeCell ref="O110:Q110"/>
    <mergeCell ref="S110:T110"/>
    <mergeCell ref="U110:W110"/>
    <mergeCell ref="Y110:Z110"/>
    <mergeCell ref="AA110:AC110"/>
    <mergeCell ref="G109:H109"/>
    <mergeCell ref="I109:K109"/>
    <mergeCell ref="M109:N109"/>
    <mergeCell ref="O109:Q109"/>
    <mergeCell ref="S109:T109"/>
    <mergeCell ref="U109:W109"/>
    <mergeCell ref="AA107:AC107"/>
    <mergeCell ref="G108:H108"/>
    <mergeCell ref="I108:K108"/>
    <mergeCell ref="M108:N108"/>
    <mergeCell ref="O108:Q108"/>
    <mergeCell ref="S108:T108"/>
    <mergeCell ref="U108:W108"/>
    <mergeCell ref="Y108:Z108"/>
    <mergeCell ref="AA108:AC108"/>
    <mergeCell ref="AE105:AF105"/>
    <mergeCell ref="A106:A110"/>
    <mergeCell ref="B106:D110"/>
    <mergeCell ref="G107:H107"/>
    <mergeCell ref="I107:K107"/>
    <mergeCell ref="M107:N107"/>
    <mergeCell ref="O107:Q107"/>
    <mergeCell ref="S107:T107"/>
    <mergeCell ref="U107:W107"/>
    <mergeCell ref="Y107:Z107"/>
    <mergeCell ref="S105:T105"/>
    <mergeCell ref="U105:V105"/>
    <mergeCell ref="W105:X105"/>
    <mergeCell ref="Y105:Z105"/>
    <mergeCell ref="AA105:AB105"/>
    <mergeCell ref="AC105:AD105"/>
    <mergeCell ref="AC104:AD104"/>
    <mergeCell ref="AE104:AF104"/>
    <mergeCell ref="A105:B105"/>
    <mergeCell ref="C105:D105"/>
    <mergeCell ref="G105:H105"/>
    <mergeCell ref="I105:J105"/>
    <mergeCell ref="K105:L105"/>
    <mergeCell ref="M105:N105"/>
    <mergeCell ref="O105:P105"/>
    <mergeCell ref="Q105:R105"/>
    <mergeCell ref="Q104:R104"/>
    <mergeCell ref="S104:T104"/>
    <mergeCell ref="U104:V104"/>
    <mergeCell ref="W104:X104"/>
    <mergeCell ref="Y104:Z104"/>
    <mergeCell ref="AA104:AB104"/>
    <mergeCell ref="A104:B104"/>
    <mergeCell ref="C104:D104"/>
    <mergeCell ref="G104:H104"/>
    <mergeCell ref="I104:J104"/>
    <mergeCell ref="K104:L104"/>
    <mergeCell ref="M104:N104"/>
    <mergeCell ref="O104:P104"/>
    <mergeCell ref="O103:P103"/>
    <mergeCell ref="Q103:R103"/>
    <mergeCell ref="S103:T103"/>
    <mergeCell ref="U103:V103"/>
    <mergeCell ref="W103:X103"/>
    <mergeCell ref="Y103:Z103"/>
    <mergeCell ref="A103:B103"/>
    <mergeCell ref="C103:D103"/>
    <mergeCell ref="G103:H103"/>
    <mergeCell ref="I103:J103"/>
    <mergeCell ref="K103:L103"/>
    <mergeCell ref="M103:N103"/>
    <mergeCell ref="AA101:AB101"/>
    <mergeCell ref="AC101:AD101"/>
    <mergeCell ref="AE101:AF101"/>
    <mergeCell ref="G102:H102"/>
    <mergeCell ref="I102:J102"/>
    <mergeCell ref="K102:L102"/>
    <mergeCell ref="M102:N102"/>
    <mergeCell ref="O102:P102"/>
    <mergeCell ref="Q102:R102"/>
    <mergeCell ref="S102:T102"/>
    <mergeCell ref="O101:P101"/>
    <mergeCell ref="Q101:R101"/>
    <mergeCell ref="S101:T101"/>
    <mergeCell ref="U101:V101"/>
    <mergeCell ref="W101:X101"/>
    <mergeCell ref="Y101:Z101"/>
    <mergeCell ref="AA103:AB103"/>
    <mergeCell ref="AC103:AD103"/>
    <mergeCell ref="AE103:AF103"/>
    <mergeCell ref="W100:X100"/>
    <mergeCell ref="Y100:Z100"/>
    <mergeCell ref="AA100:AB100"/>
    <mergeCell ref="AC100:AD100"/>
    <mergeCell ref="AE100:AF100"/>
    <mergeCell ref="C101:D102"/>
    <mergeCell ref="G101:H101"/>
    <mergeCell ref="I101:J101"/>
    <mergeCell ref="K101:L101"/>
    <mergeCell ref="M101:N101"/>
    <mergeCell ref="AC99:AD99"/>
    <mergeCell ref="AE99:AF99"/>
    <mergeCell ref="G100:H100"/>
    <mergeCell ref="I100:J100"/>
    <mergeCell ref="K100:L100"/>
    <mergeCell ref="M100:N100"/>
    <mergeCell ref="O100:P100"/>
    <mergeCell ref="Q100:R100"/>
    <mergeCell ref="S100:T100"/>
    <mergeCell ref="U100:V100"/>
    <mergeCell ref="Q99:R99"/>
    <mergeCell ref="S99:T99"/>
    <mergeCell ref="U99:V99"/>
    <mergeCell ref="W99:X99"/>
    <mergeCell ref="Y99:Z99"/>
    <mergeCell ref="AA99:AB99"/>
    <mergeCell ref="U102:V102"/>
    <mergeCell ref="W102:X102"/>
    <mergeCell ref="Y102:Z102"/>
    <mergeCell ref="AA102:AB102"/>
    <mergeCell ref="AC102:AD102"/>
    <mergeCell ref="AE102:AF102"/>
    <mergeCell ref="AA98:AB98"/>
    <mergeCell ref="AC98:AD98"/>
    <mergeCell ref="AE98:AF98"/>
    <mergeCell ref="A99:B102"/>
    <mergeCell ref="C99:D100"/>
    <mergeCell ref="G99:H99"/>
    <mergeCell ref="I99:J99"/>
    <mergeCell ref="K99:L99"/>
    <mergeCell ref="M99:N99"/>
    <mergeCell ref="O99:P99"/>
    <mergeCell ref="O98:P98"/>
    <mergeCell ref="Q98:R98"/>
    <mergeCell ref="S98:T98"/>
    <mergeCell ref="U98:V98"/>
    <mergeCell ref="W98:X98"/>
    <mergeCell ref="Y98:Z98"/>
    <mergeCell ref="Y97:Z97"/>
    <mergeCell ref="AA97:AB97"/>
    <mergeCell ref="AC97:AD97"/>
    <mergeCell ref="AE97:AF97"/>
    <mergeCell ref="A98:B98"/>
    <mergeCell ref="C98:D98"/>
    <mergeCell ref="G98:H98"/>
    <mergeCell ref="I98:J98"/>
    <mergeCell ref="K98:L98"/>
    <mergeCell ref="M98:N98"/>
    <mergeCell ref="M97:N97"/>
    <mergeCell ref="O97:P97"/>
    <mergeCell ref="Q97:R97"/>
    <mergeCell ref="S97:T97"/>
    <mergeCell ref="U97:V97"/>
    <mergeCell ref="W97:X97"/>
    <mergeCell ref="A94:B94"/>
    <mergeCell ref="C94:I94"/>
    <mergeCell ref="A97:D97"/>
    <mergeCell ref="G97:H97"/>
    <mergeCell ref="I97:J97"/>
    <mergeCell ref="K97:L97"/>
    <mergeCell ref="AD89:AD90"/>
    <mergeCell ref="AE89:AE90"/>
    <mergeCell ref="AF89:AF90"/>
    <mergeCell ref="A90:I92"/>
    <mergeCell ref="L90:M92"/>
    <mergeCell ref="N90:O92"/>
    <mergeCell ref="P90:Q92"/>
    <mergeCell ref="Y85:Z85"/>
    <mergeCell ref="AA85:AC85"/>
    <mergeCell ref="A88:B89"/>
    <mergeCell ref="Z89:Z90"/>
    <mergeCell ref="AA89:AA90"/>
    <mergeCell ref="AB89:AB90"/>
    <mergeCell ref="AC89:AC90"/>
    <mergeCell ref="G85:H85"/>
    <mergeCell ref="I85:K85"/>
    <mergeCell ref="M85:N85"/>
    <mergeCell ref="O85:Q85"/>
    <mergeCell ref="S85:T85"/>
    <mergeCell ref="U85:W85"/>
    <mergeCell ref="Y83:Z83"/>
    <mergeCell ref="AA83:AC83"/>
    <mergeCell ref="G84:H84"/>
    <mergeCell ref="I84:K84"/>
    <mergeCell ref="M84:N84"/>
    <mergeCell ref="O84:Q84"/>
    <mergeCell ref="S84:T84"/>
    <mergeCell ref="U84:W84"/>
    <mergeCell ref="Y84:Z84"/>
    <mergeCell ref="AA84:AC84"/>
    <mergeCell ref="U82:W82"/>
    <mergeCell ref="Y82:Z82"/>
    <mergeCell ref="AA82:AC82"/>
    <mergeCell ref="B83:D83"/>
    <mergeCell ref="G83:H83"/>
    <mergeCell ref="I83:K83"/>
    <mergeCell ref="M83:N83"/>
    <mergeCell ref="O83:Q83"/>
    <mergeCell ref="S83:T83"/>
    <mergeCell ref="U83:W83"/>
    <mergeCell ref="B82:D82"/>
    <mergeCell ref="G82:H82"/>
    <mergeCell ref="I82:K82"/>
    <mergeCell ref="M82:N82"/>
    <mergeCell ref="O82:Q82"/>
    <mergeCell ref="S82:T82"/>
    <mergeCell ref="Y80:Z80"/>
    <mergeCell ref="AA80:AC80"/>
    <mergeCell ref="G81:H81"/>
    <mergeCell ref="I81:K81"/>
    <mergeCell ref="M81:N81"/>
    <mergeCell ref="O81:Q81"/>
    <mergeCell ref="S81:T81"/>
    <mergeCell ref="U81:W81"/>
    <mergeCell ref="Y81:Z81"/>
    <mergeCell ref="AA81:AC81"/>
    <mergeCell ref="G80:H80"/>
    <mergeCell ref="I80:K80"/>
    <mergeCell ref="M80:N80"/>
    <mergeCell ref="O80:Q80"/>
    <mergeCell ref="S80:T80"/>
    <mergeCell ref="U80:W80"/>
    <mergeCell ref="AA78:AC78"/>
    <mergeCell ref="G79:H79"/>
    <mergeCell ref="I79:K79"/>
    <mergeCell ref="M79:N79"/>
    <mergeCell ref="O79:Q79"/>
    <mergeCell ref="S79:T79"/>
    <mergeCell ref="U79:W79"/>
    <mergeCell ref="Y79:Z79"/>
    <mergeCell ref="AA79:AC79"/>
    <mergeCell ref="AE76:AF76"/>
    <mergeCell ref="A77:A81"/>
    <mergeCell ref="B77:D81"/>
    <mergeCell ref="G78:H78"/>
    <mergeCell ref="I78:K78"/>
    <mergeCell ref="M78:N78"/>
    <mergeCell ref="O78:Q78"/>
    <mergeCell ref="S78:T78"/>
    <mergeCell ref="U78:W78"/>
    <mergeCell ref="Y78:Z78"/>
    <mergeCell ref="S76:T76"/>
    <mergeCell ref="U76:V76"/>
    <mergeCell ref="W76:X76"/>
    <mergeCell ref="Y76:Z76"/>
    <mergeCell ref="AA76:AB76"/>
    <mergeCell ref="AC76:AD76"/>
    <mergeCell ref="AC75:AD75"/>
    <mergeCell ref="AE75:AF75"/>
    <mergeCell ref="A76:B76"/>
    <mergeCell ref="C76:D76"/>
    <mergeCell ref="G76:H76"/>
    <mergeCell ref="I76:J76"/>
    <mergeCell ref="K76:L76"/>
    <mergeCell ref="M76:N76"/>
    <mergeCell ref="O76:P76"/>
    <mergeCell ref="Q76:R76"/>
    <mergeCell ref="Q75:R75"/>
    <mergeCell ref="S75:T75"/>
    <mergeCell ref="U75:V75"/>
    <mergeCell ref="W75:X75"/>
    <mergeCell ref="Y75:Z75"/>
    <mergeCell ref="AA75:AB75"/>
    <mergeCell ref="A75:B75"/>
    <mergeCell ref="C75:D75"/>
    <mergeCell ref="G75:H75"/>
    <mergeCell ref="I75:J75"/>
    <mergeCell ref="K75:L75"/>
    <mergeCell ref="M75:N75"/>
    <mergeCell ref="O75:P75"/>
    <mergeCell ref="O74:P74"/>
    <mergeCell ref="Q74:R74"/>
    <mergeCell ref="S74:T74"/>
    <mergeCell ref="U74:V74"/>
    <mergeCell ref="W74:X74"/>
    <mergeCell ref="Y74:Z74"/>
    <mergeCell ref="A74:B74"/>
    <mergeCell ref="C74:D74"/>
    <mergeCell ref="G74:H74"/>
    <mergeCell ref="I74:J74"/>
    <mergeCell ref="K74:L74"/>
    <mergeCell ref="M74:N74"/>
    <mergeCell ref="AA72:AB72"/>
    <mergeCell ref="AC72:AD72"/>
    <mergeCell ref="AE72:AF72"/>
    <mergeCell ref="G73:H73"/>
    <mergeCell ref="I73:J73"/>
    <mergeCell ref="K73:L73"/>
    <mergeCell ref="M73:N73"/>
    <mergeCell ref="O73:P73"/>
    <mergeCell ref="Q73:R73"/>
    <mergeCell ref="S73:T73"/>
    <mergeCell ref="O72:P72"/>
    <mergeCell ref="Q72:R72"/>
    <mergeCell ref="S72:T72"/>
    <mergeCell ref="U72:V72"/>
    <mergeCell ref="W72:X72"/>
    <mergeCell ref="Y72:Z72"/>
    <mergeCell ref="AA74:AB74"/>
    <mergeCell ref="AC74:AD74"/>
    <mergeCell ref="AE74:AF74"/>
    <mergeCell ref="W71:X71"/>
    <mergeCell ref="Y71:Z71"/>
    <mergeCell ref="AA71:AB71"/>
    <mergeCell ref="AC71:AD71"/>
    <mergeCell ref="AE71:AF71"/>
    <mergeCell ref="C72:D73"/>
    <mergeCell ref="G72:H72"/>
    <mergeCell ref="I72:J72"/>
    <mergeCell ref="K72:L72"/>
    <mergeCell ref="M72:N72"/>
    <mergeCell ref="AC70:AD70"/>
    <mergeCell ref="AE70:AF70"/>
    <mergeCell ref="G71:H71"/>
    <mergeCell ref="I71:J71"/>
    <mergeCell ref="K71:L71"/>
    <mergeCell ref="M71:N71"/>
    <mergeCell ref="O71:P71"/>
    <mergeCell ref="Q71:R71"/>
    <mergeCell ref="S71:T71"/>
    <mergeCell ref="U71:V71"/>
    <mergeCell ref="Q70:R70"/>
    <mergeCell ref="S70:T70"/>
    <mergeCell ref="U70:V70"/>
    <mergeCell ref="W70:X70"/>
    <mergeCell ref="Y70:Z70"/>
    <mergeCell ref="AA70:AB70"/>
    <mergeCell ref="U73:V73"/>
    <mergeCell ref="W73:X73"/>
    <mergeCell ref="Y73:Z73"/>
    <mergeCell ref="AA73:AB73"/>
    <mergeCell ref="AC73:AD73"/>
    <mergeCell ref="AE73:AF73"/>
    <mergeCell ref="AA69:AB69"/>
    <mergeCell ref="AC69:AD69"/>
    <mergeCell ref="AE69:AF69"/>
    <mergeCell ref="A70:B73"/>
    <mergeCell ref="C70:D71"/>
    <mergeCell ref="G70:H70"/>
    <mergeCell ref="I70:J70"/>
    <mergeCell ref="K70:L70"/>
    <mergeCell ref="M70:N70"/>
    <mergeCell ref="O70:P70"/>
    <mergeCell ref="O69:P69"/>
    <mergeCell ref="Q69:R69"/>
    <mergeCell ref="S69:T69"/>
    <mergeCell ref="U69:V69"/>
    <mergeCell ref="W69:X69"/>
    <mergeCell ref="Y69:Z69"/>
    <mergeCell ref="Y68:Z68"/>
    <mergeCell ref="AA68:AB68"/>
    <mergeCell ref="AC68:AD68"/>
    <mergeCell ref="AE68:AF68"/>
    <mergeCell ref="A69:B69"/>
    <mergeCell ref="C69:D69"/>
    <mergeCell ref="G69:H69"/>
    <mergeCell ref="I69:J69"/>
    <mergeCell ref="K69:L69"/>
    <mergeCell ref="M69:N69"/>
    <mergeCell ref="M68:N68"/>
    <mergeCell ref="O68:P68"/>
    <mergeCell ref="Q68:R68"/>
    <mergeCell ref="S68:T68"/>
    <mergeCell ref="U68:V68"/>
    <mergeCell ref="W68:X68"/>
    <mergeCell ref="A65:B65"/>
    <mergeCell ref="C65:I65"/>
    <mergeCell ref="A68:D68"/>
    <mergeCell ref="G68:H68"/>
    <mergeCell ref="I68:J68"/>
    <mergeCell ref="K68:L68"/>
    <mergeCell ref="AD60:AD61"/>
    <mergeCell ref="AE60:AE61"/>
    <mergeCell ref="AF60:AF61"/>
    <mergeCell ref="A61:I63"/>
    <mergeCell ref="L61:M63"/>
    <mergeCell ref="N61:O63"/>
    <mergeCell ref="P61:Q63"/>
    <mergeCell ref="Y56:Z56"/>
    <mergeCell ref="AA56:AC56"/>
    <mergeCell ref="A59:B60"/>
    <mergeCell ref="Z60:Z61"/>
    <mergeCell ref="AA60:AA61"/>
    <mergeCell ref="AB60:AB61"/>
    <mergeCell ref="AC60:AC61"/>
    <mergeCell ref="G56:H56"/>
    <mergeCell ref="I56:K56"/>
    <mergeCell ref="M56:N56"/>
    <mergeCell ref="O56:Q56"/>
    <mergeCell ref="S56:T56"/>
    <mergeCell ref="U56:W56"/>
    <mergeCell ref="Y54:Z54"/>
    <mergeCell ref="AA54:AC54"/>
    <mergeCell ref="G55:H55"/>
    <mergeCell ref="I55:K55"/>
    <mergeCell ref="M55:N55"/>
    <mergeCell ref="O55:Q55"/>
    <mergeCell ref="S55:T55"/>
    <mergeCell ref="U55:W55"/>
    <mergeCell ref="Y55:Z55"/>
    <mergeCell ref="AA55:AC55"/>
    <mergeCell ref="U53:W53"/>
    <mergeCell ref="Y53:Z53"/>
    <mergeCell ref="AA53:AC53"/>
    <mergeCell ref="B54:D54"/>
    <mergeCell ref="G54:H54"/>
    <mergeCell ref="I54:K54"/>
    <mergeCell ref="M54:N54"/>
    <mergeCell ref="O54:Q54"/>
    <mergeCell ref="S54:T54"/>
    <mergeCell ref="U54:W54"/>
    <mergeCell ref="B53:D53"/>
    <mergeCell ref="G53:H53"/>
    <mergeCell ref="I53:K53"/>
    <mergeCell ref="M53:N53"/>
    <mergeCell ref="O53:Q53"/>
    <mergeCell ref="S53:T53"/>
    <mergeCell ref="Y51:Z51"/>
    <mergeCell ref="AA51:AC51"/>
    <mergeCell ref="G52:H52"/>
    <mergeCell ref="I52:K52"/>
    <mergeCell ref="M52:N52"/>
    <mergeCell ref="O52:Q52"/>
    <mergeCell ref="S52:T52"/>
    <mergeCell ref="U52:W52"/>
    <mergeCell ref="Y52:Z52"/>
    <mergeCell ref="AA52:AC52"/>
    <mergeCell ref="G51:H51"/>
    <mergeCell ref="I51:K51"/>
    <mergeCell ref="M51:N51"/>
    <mergeCell ref="O51:Q51"/>
    <mergeCell ref="S51:T51"/>
    <mergeCell ref="U51:W51"/>
    <mergeCell ref="AA49:AC49"/>
    <mergeCell ref="G50:H50"/>
    <mergeCell ref="I50:K50"/>
    <mergeCell ref="M50:N50"/>
    <mergeCell ref="O50:Q50"/>
    <mergeCell ref="S50:T50"/>
    <mergeCell ref="U50:W50"/>
    <mergeCell ref="Y50:Z50"/>
    <mergeCell ref="AA50:AC50"/>
    <mergeCell ref="AE47:AF47"/>
    <mergeCell ref="A48:A52"/>
    <mergeCell ref="B48:D52"/>
    <mergeCell ref="G49:H49"/>
    <mergeCell ref="I49:K49"/>
    <mergeCell ref="M49:N49"/>
    <mergeCell ref="O49:Q49"/>
    <mergeCell ref="S49:T49"/>
    <mergeCell ref="U49:W49"/>
    <mergeCell ref="Y49:Z49"/>
    <mergeCell ref="S47:T47"/>
    <mergeCell ref="U47:V47"/>
    <mergeCell ref="W47:X47"/>
    <mergeCell ref="Y47:Z47"/>
    <mergeCell ref="AA47:AB47"/>
    <mergeCell ref="AC47:AD47"/>
    <mergeCell ref="AC46:AD46"/>
    <mergeCell ref="AE46:AF46"/>
    <mergeCell ref="A47:B47"/>
    <mergeCell ref="C47:D47"/>
    <mergeCell ref="G47:H47"/>
    <mergeCell ref="I47:J47"/>
    <mergeCell ref="K47:L47"/>
    <mergeCell ref="M47:N47"/>
    <mergeCell ref="O47:P47"/>
    <mergeCell ref="Q47:R47"/>
    <mergeCell ref="Q46:R46"/>
    <mergeCell ref="S46:T46"/>
    <mergeCell ref="U46:V46"/>
    <mergeCell ref="W46:X46"/>
    <mergeCell ref="Y46:Z46"/>
    <mergeCell ref="AA46:AB46"/>
    <mergeCell ref="A46:B46"/>
    <mergeCell ref="C46:D46"/>
    <mergeCell ref="G46:H46"/>
    <mergeCell ref="I46:J46"/>
    <mergeCell ref="K46:L46"/>
    <mergeCell ref="M46:N46"/>
    <mergeCell ref="O46:P46"/>
    <mergeCell ref="O45:P45"/>
    <mergeCell ref="Q45:R45"/>
    <mergeCell ref="S45:T45"/>
    <mergeCell ref="U45:V45"/>
    <mergeCell ref="W45:X45"/>
    <mergeCell ref="Y45:Z45"/>
    <mergeCell ref="A45:B45"/>
    <mergeCell ref="C45:D45"/>
    <mergeCell ref="G45:H45"/>
    <mergeCell ref="I45:J45"/>
    <mergeCell ref="K45:L45"/>
    <mergeCell ref="M45:N45"/>
    <mergeCell ref="AA43:AB43"/>
    <mergeCell ref="AC43:AD43"/>
    <mergeCell ref="AE43:AF43"/>
    <mergeCell ref="G44:H44"/>
    <mergeCell ref="I44:J44"/>
    <mergeCell ref="K44:L44"/>
    <mergeCell ref="M44:N44"/>
    <mergeCell ref="O44:P44"/>
    <mergeCell ref="Q44:R44"/>
    <mergeCell ref="S44:T44"/>
    <mergeCell ref="O43:P43"/>
    <mergeCell ref="Q43:R43"/>
    <mergeCell ref="S43:T43"/>
    <mergeCell ref="U43:V43"/>
    <mergeCell ref="W43:X43"/>
    <mergeCell ref="Y43:Z43"/>
    <mergeCell ref="AA45:AB45"/>
    <mergeCell ref="AC45:AD45"/>
    <mergeCell ref="AE45:AF45"/>
    <mergeCell ref="W42:X42"/>
    <mergeCell ref="Y42:Z42"/>
    <mergeCell ref="AA42:AB42"/>
    <mergeCell ref="AC42:AD42"/>
    <mergeCell ref="AE42:AF42"/>
    <mergeCell ref="C43:D44"/>
    <mergeCell ref="G43:H43"/>
    <mergeCell ref="I43:J43"/>
    <mergeCell ref="K43:L43"/>
    <mergeCell ref="M43:N43"/>
    <mergeCell ref="AC41:AD41"/>
    <mergeCell ref="AE41:AF41"/>
    <mergeCell ref="G42:H42"/>
    <mergeCell ref="I42:J42"/>
    <mergeCell ref="K42:L42"/>
    <mergeCell ref="M42:N42"/>
    <mergeCell ref="O42:P42"/>
    <mergeCell ref="Q42:R42"/>
    <mergeCell ref="S42:T42"/>
    <mergeCell ref="U42:V42"/>
    <mergeCell ref="Q41:R41"/>
    <mergeCell ref="S41:T41"/>
    <mergeCell ref="U41:V41"/>
    <mergeCell ref="W41:X41"/>
    <mergeCell ref="Y41:Z41"/>
    <mergeCell ref="AA41:AB41"/>
    <mergeCell ref="U44:V44"/>
    <mergeCell ref="W44:X44"/>
    <mergeCell ref="Y44:Z44"/>
    <mergeCell ref="AA44:AB44"/>
    <mergeCell ref="AC44:AD44"/>
    <mergeCell ref="AE44:AF44"/>
    <mergeCell ref="AA40:AB40"/>
    <mergeCell ref="AC40:AD40"/>
    <mergeCell ref="AE40:AF40"/>
    <mergeCell ref="A41:B44"/>
    <mergeCell ref="C41:D42"/>
    <mergeCell ref="G41:H41"/>
    <mergeCell ref="I41:J41"/>
    <mergeCell ref="K41:L41"/>
    <mergeCell ref="M41:N41"/>
    <mergeCell ref="O41:P41"/>
    <mergeCell ref="O40:P40"/>
    <mergeCell ref="Q40:R40"/>
    <mergeCell ref="S40:T40"/>
    <mergeCell ref="U40:V40"/>
    <mergeCell ref="W40:X40"/>
    <mergeCell ref="Y40:Z40"/>
    <mergeCell ref="Y39:Z39"/>
    <mergeCell ref="AA39:AB39"/>
    <mergeCell ref="AC39:AD39"/>
    <mergeCell ref="AE39:AF39"/>
    <mergeCell ref="A40:B40"/>
    <mergeCell ref="C40:D40"/>
    <mergeCell ref="G40:H40"/>
    <mergeCell ref="I40:J40"/>
    <mergeCell ref="K40:L40"/>
    <mergeCell ref="M40:N40"/>
    <mergeCell ref="M39:N39"/>
    <mergeCell ref="O39:P39"/>
    <mergeCell ref="Q39:R39"/>
    <mergeCell ref="S39:T39"/>
    <mergeCell ref="U39:V39"/>
    <mergeCell ref="W39:X39"/>
    <mergeCell ref="A36:B36"/>
    <mergeCell ref="C36:I36"/>
    <mergeCell ref="A39:D39"/>
    <mergeCell ref="G39:H39"/>
    <mergeCell ref="I39:J39"/>
    <mergeCell ref="K39:L39"/>
    <mergeCell ref="AD31:AD32"/>
    <mergeCell ref="AE31:AE32"/>
    <mergeCell ref="AF31:AF32"/>
    <mergeCell ref="A32:I34"/>
    <mergeCell ref="L32:M34"/>
    <mergeCell ref="N32:O34"/>
    <mergeCell ref="P32:Q34"/>
    <mergeCell ref="Y27:Z27"/>
    <mergeCell ref="AA27:AC27"/>
    <mergeCell ref="A30:B31"/>
    <mergeCell ref="Z31:Z32"/>
    <mergeCell ref="AA31:AA32"/>
    <mergeCell ref="AB31:AB32"/>
    <mergeCell ref="AC31:AC32"/>
    <mergeCell ref="G27:H27"/>
    <mergeCell ref="I27:K27"/>
    <mergeCell ref="M27:N27"/>
    <mergeCell ref="O27:Q27"/>
    <mergeCell ref="S27:T27"/>
    <mergeCell ref="U27:W27"/>
    <mergeCell ref="Y25:Z25"/>
    <mergeCell ref="AA25:AC25"/>
    <mergeCell ref="G26:H26"/>
    <mergeCell ref="I26:K26"/>
    <mergeCell ref="M26:N26"/>
    <mergeCell ref="O26:Q26"/>
    <mergeCell ref="S26:T26"/>
    <mergeCell ref="U26:W26"/>
    <mergeCell ref="Y26:Z26"/>
    <mergeCell ref="AA26:AC26"/>
    <mergeCell ref="U24:W24"/>
    <mergeCell ref="Y24:Z24"/>
    <mergeCell ref="AA24:AC24"/>
    <mergeCell ref="B25:D25"/>
    <mergeCell ref="G25:H25"/>
    <mergeCell ref="I25:K25"/>
    <mergeCell ref="M25:N25"/>
    <mergeCell ref="O25:Q25"/>
    <mergeCell ref="S25:T25"/>
    <mergeCell ref="U25:W25"/>
    <mergeCell ref="B24:D24"/>
    <mergeCell ref="G24:H24"/>
    <mergeCell ref="I24:K24"/>
    <mergeCell ref="M24:N24"/>
    <mergeCell ref="O24:Q24"/>
    <mergeCell ref="S24:T24"/>
    <mergeCell ref="Y22:Z22"/>
    <mergeCell ref="AA22:AC22"/>
    <mergeCell ref="G23:H23"/>
    <mergeCell ref="I23:K23"/>
    <mergeCell ref="M23:N23"/>
    <mergeCell ref="O23:Q23"/>
    <mergeCell ref="S23:T23"/>
    <mergeCell ref="U23:W23"/>
    <mergeCell ref="Y23:Z23"/>
    <mergeCell ref="AA23:AC23"/>
    <mergeCell ref="G22:H22"/>
    <mergeCell ref="I22:K22"/>
    <mergeCell ref="M22:N22"/>
    <mergeCell ref="O22:Q22"/>
    <mergeCell ref="S22:T22"/>
    <mergeCell ref="U22:W22"/>
    <mergeCell ref="AA20:AC20"/>
    <mergeCell ref="G21:H21"/>
    <mergeCell ref="I21:K21"/>
    <mergeCell ref="M21:N21"/>
    <mergeCell ref="O21:Q21"/>
    <mergeCell ref="S21:T21"/>
    <mergeCell ref="U21:W21"/>
    <mergeCell ref="Y21:Z21"/>
    <mergeCell ref="AA21:AC21"/>
    <mergeCell ref="AE18:AF18"/>
    <mergeCell ref="A19:A23"/>
    <mergeCell ref="B19:D23"/>
    <mergeCell ref="G20:H20"/>
    <mergeCell ref="I20:K20"/>
    <mergeCell ref="M20:N20"/>
    <mergeCell ref="O20:Q20"/>
    <mergeCell ref="S20:T20"/>
    <mergeCell ref="U20:W20"/>
    <mergeCell ref="Y20:Z20"/>
    <mergeCell ref="S18:T18"/>
    <mergeCell ref="U18:V18"/>
    <mergeCell ref="W18:X18"/>
    <mergeCell ref="Y18:Z18"/>
    <mergeCell ref="AA18:AB18"/>
    <mergeCell ref="AC18:AD18"/>
    <mergeCell ref="AC17:AD17"/>
    <mergeCell ref="AE17:AF17"/>
    <mergeCell ref="A18:B18"/>
    <mergeCell ref="C18:D18"/>
    <mergeCell ref="G18:H18"/>
    <mergeCell ref="I18:J18"/>
    <mergeCell ref="K18:L18"/>
    <mergeCell ref="M18:N18"/>
    <mergeCell ref="O18:P18"/>
    <mergeCell ref="Q18:R18"/>
    <mergeCell ref="Q17:R17"/>
    <mergeCell ref="S17:T17"/>
    <mergeCell ref="U17:V17"/>
    <mergeCell ref="W17:X17"/>
    <mergeCell ref="Y17:Z17"/>
    <mergeCell ref="AA17:AB17"/>
    <mergeCell ref="A17:B17"/>
    <mergeCell ref="C17:D17"/>
    <mergeCell ref="G17:H17"/>
    <mergeCell ref="I17:J17"/>
    <mergeCell ref="K17:L17"/>
    <mergeCell ref="M17:N17"/>
    <mergeCell ref="O17:P17"/>
    <mergeCell ref="O16:P16"/>
    <mergeCell ref="Q16:R16"/>
    <mergeCell ref="S16:T16"/>
    <mergeCell ref="U16:V16"/>
    <mergeCell ref="W16:X16"/>
    <mergeCell ref="Y16:Z16"/>
    <mergeCell ref="A16:B16"/>
    <mergeCell ref="C16:D16"/>
    <mergeCell ref="G16:H16"/>
    <mergeCell ref="I16:J16"/>
    <mergeCell ref="K16:L16"/>
    <mergeCell ref="M16:N16"/>
    <mergeCell ref="AA14:AB14"/>
    <mergeCell ref="AC14:AD14"/>
    <mergeCell ref="AE14:AF14"/>
    <mergeCell ref="G15:H15"/>
    <mergeCell ref="I15:J15"/>
    <mergeCell ref="K15:L15"/>
    <mergeCell ref="M15:N15"/>
    <mergeCell ref="O15:P15"/>
    <mergeCell ref="Q15:R15"/>
    <mergeCell ref="S15:T15"/>
    <mergeCell ref="O14:P14"/>
    <mergeCell ref="Q14:R14"/>
    <mergeCell ref="S14:T14"/>
    <mergeCell ref="U14:V14"/>
    <mergeCell ref="W14:X14"/>
    <mergeCell ref="Y14:Z14"/>
    <mergeCell ref="AA16:AB16"/>
    <mergeCell ref="AC16:AD16"/>
    <mergeCell ref="AE16:AF16"/>
    <mergeCell ref="W13:X13"/>
    <mergeCell ref="Y13:Z13"/>
    <mergeCell ref="AA13:AB13"/>
    <mergeCell ref="AC13:AD13"/>
    <mergeCell ref="AE13:AF13"/>
    <mergeCell ref="C14:D15"/>
    <mergeCell ref="G14:H14"/>
    <mergeCell ref="I14:J14"/>
    <mergeCell ref="K14:L14"/>
    <mergeCell ref="M14:N14"/>
    <mergeCell ref="AC12:AD12"/>
    <mergeCell ref="AE12:AF12"/>
    <mergeCell ref="G13:H13"/>
    <mergeCell ref="I13:J13"/>
    <mergeCell ref="K13:L13"/>
    <mergeCell ref="M13:N13"/>
    <mergeCell ref="O13:P13"/>
    <mergeCell ref="Q13:R13"/>
    <mergeCell ref="S13:T13"/>
    <mergeCell ref="U13:V13"/>
    <mergeCell ref="Q12:R12"/>
    <mergeCell ref="S12:T12"/>
    <mergeCell ref="U12:V12"/>
    <mergeCell ref="W12:X12"/>
    <mergeCell ref="Y12:Z12"/>
    <mergeCell ref="AA12:AB12"/>
    <mergeCell ref="U15:V15"/>
    <mergeCell ref="W15:X15"/>
    <mergeCell ref="Y15:Z15"/>
    <mergeCell ref="AA15:AB15"/>
    <mergeCell ref="AC15:AD15"/>
    <mergeCell ref="AE15:AF15"/>
    <mergeCell ref="AA11:AB11"/>
    <mergeCell ref="AC11:AD11"/>
    <mergeCell ref="AE11:AF11"/>
    <mergeCell ref="A12:B15"/>
    <mergeCell ref="C12:D13"/>
    <mergeCell ref="G12:H12"/>
    <mergeCell ref="I12:J12"/>
    <mergeCell ref="K12:L12"/>
    <mergeCell ref="M12:N12"/>
    <mergeCell ref="O12:P12"/>
    <mergeCell ref="O11:P11"/>
    <mergeCell ref="Q11:R11"/>
    <mergeCell ref="S11:T11"/>
    <mergeCell ref="U11:V11"/>
    <mergeCell ref="W11:X11"/>
    <mergeCell ref="Y11:Z11"/>
    <mergeCell ref="Y10:Z10"/>
    <mergeCell ref="AA10:AB10"/>
    <mergeCell ref="AC10:AD10"/>
    <mergeCell ref="AE10:AF10"/>
    <mergeCell ref="A11:B11"/>
    <mergeCell ref="C11:D11"/>
    <mergeCell ref="G11:H11"/>
    <mergeCell ref="I11:J11"/>
    <mergeCell ref="K11:L11"/>
    <mergeCell ref="M11:N11"/>
    <mergeCell ref="M10:N10"/>
    <mergeCell ref="O10:P10"/>
    <mergeCell ref="Q10:R10"/>
    <mergeCell ref="S10:T10"/>
    <mergeCell ref="U10:V10"/>
    <mergeCell ref="W10:X10"/>
    <mergeCell ref="A7:B7"/>
    <mergeCell ref="C7:I7"/>
    <mergeCell ref="A10:D10"/>
    <mergeCell ref="G10:H10"/>
    <mergeCell ref="I10:J10"/>
    <mergeCell ref="K10:L10"/>
    <mergeCell ref="AE2:AE3"/>
    <mergeCell ref="AF2:AF3"/>
    <mergeCell ref="A3:I5"/>
    <mergeCell ref="L3:M5"/>
    <mergeCell ref="N3:O5"/>
    <mergeCell ref="P3:Q5"/>
    <mergeCell ref="A1:B2"/>
    <mergeCell ref="Z2:Z3"/>
    <mergeCell ref="AA2:AA3"/>
    <mergeCell ref="AB2:AB3"/>
    <mergeCell ref="AC2:AC3"/>
    <mergeCell ref="AD2:AD3"/>
    <mergeCell ref="A291:B292"/>
    <mergeCell ref="Z292:Z293"/>
    <mergeCell ref="AA292:AA293"/>
    <mergeCell ref="AB292:AB293"/>
    <mergeCell ref="AC292:AC293"/>
    <mergeCell ref="AD292:AD293"/>
    <mergeCell ref="AE292:AE293"/>
    <mergeCell ref="AF292:AF293"/>
    <mergeCell ref="A293:I295"/>
    <mergeCell ref="L293:M295"/>
    <mergeCell ref="N293:O295"/>
    <mergeCell ref="P293:Q295"/>
    <mergeCell ref="A297:B297"/>
    <mergeCell ref="C297:I297"/>
    <mergeCell ref="A300:D300"/>
    <mergeCell ref="G300:H300"/>
    <mergeCell ref="I300:J300"/>
    <mergeCell ref="K300:L300"/>
    <mergeCell ref="M300:N300"/>
    <mergeCell ref="O300:P300"/>
    <mergeCell ref="Q300:R300"/>
    <mergeCell ref="S300:T300"/>
    <mergeCell ref="U300:V300"/>
    <mergeCell ref="W300:X300"/>
    <mergeCell ref="Y300:Z300"/>
    <mergeCell ref="AA300:AB300"/>
    <mergeCell ref="AC300:AD300"/>
    <mergeCell ref="AE300:AF300"/>
    <mergeCell ref="A301:B301"/>
    <mergeCell ref="C301:D301"/>
    <mergeCell ref="G301:H301"/>
    <mergeCell ref="I301:J301"/>
    <mergeCell ref="K301:L301"/>
    <mergeCell ref="M301:N301"/>
    <mergeCell ref="O301:P301"/>
    <mergeCell ref="Q301:R301"/>
    <mergeCell ref="S301:T301"/>
    <mergeCell ref="U301:V301"/>
    <mergeCell ref="W301:X301"/>
    <mergeCell ref="Y301:Z301"/>
    <mergeCell ref="AA301:AB301"/>
    <mergeCell ref="AC301:AD301"/>
    <mergeCell ref="AE301:AF301"/>
    <mergeCell ref="A302:B305"/>
    <mergeCell ref="C302:D303"/>
    <mergeCell ref="G302:H302"/>
    <mergeCell ref="I302:J302"/>
    <mergeCell ref="K302:L302"/>
    <mergeCell ref="M302:N302"/>
    <mergeCell ref="O302:P302"/>
    <mergeCell ref="Q302:R302"/>
    <mergeCell ref="S302:T302"/>
    <mergeCell ref="U302:V302"/>
    <mergeCell ref="W302:X302"/>
    <mergeCell ref="Y302:Z302"/>
    <mergeCell ref="AA302:AB302"/>
    <mergeCell ref="AC302:AD302"/>
    <mergeCell ref="AE302:AF302"/>
    <mergeCell ref="G303:H303"/>
    <mergeCell ref="I303:J303"/>
    <mergeCell ref="K303:L303"/>
    <mergeCell ref="M303:N303"/>
    <mergeCell ref="O303:P303"/>
    <mergeCell ref="Q303:R303"/>
    <mergeCell ref="S303:T303"/>
    <mergeCell ref="U303:V303"/>
    <mergeCell ref="W303:X303"/>
    <mergeCell ref="Y303:Z303"/>
    <mergeCell ref="AA303:AB303"/>
    <mergeCell ref="AC303:AD303"/>
    <mergeCell ref="AE303:AF303"/>
    <mergeCell ref="C304:D305"/>
    <mergeCell ref="G304:H304"/>
    <mergeCell ref="I304:J304"/>
    <mergeCell ref="K304:L304"/>
    <mergeCell ref="M304:N304"/>
    <mergeCell ref="O304:P304"/>
    <mergeCell ref="Q304:R304"/>
    <mergeCell ref="S304:T304"/>
    <mergeCell ref="U304:V304"/>
    <mergeCell ref="W304:X304"/>
    <mergeCell ref="Y304:Z304"/>
    <mergeCell ref="AA304:AB304"/>
    <mergeCell ref="AC304:AD304"/>
    <mergeCell ref="AE304:AF304"/>
    <mergeCell ref="G305:H305"/>
    <mergeCell ref="I305:J305"/>
    <mergeCell ref="K305:L305"/>
    <mergeCell ref="M305:N305"/>
    <mergeCell ref="O305:P305"/>
    <mergeCell ref="Q305:R305"/>
    <mergeCell ref="S305:T305"/>
    <mergeCell ref="U305:V305"/>
    <mergeCell ref="W305:X305"/>
    <mergeCell ref="Y305:Z305"/>
    <mergeCell ref="AA305:AB305"/>
    <mergeCell ref="AC305:AD305"/>
    <mergeCell ref="AE305:AF305"/>
    <mergeCell ref="A306:B306"/>
    <mergeCell ref="C306:D306"/>
    <mergeCell ref="G306:H306"/>
    <mergeCell ref="I306:J306"/>
    <mergeCell ref="K306:L306"/>
    <mergeCell ref="M306:N306"/>
    <mergeCell ref="O306:P306"/>
    <mergeCell ref="Q306:R306"/>
    <mergeCell ref="S306:T306"/>
    <mergeCell ref="U306:V306"/>
    <mergeCell ref="W306:X306"/>
    <mergeCell ref="Y306:Z306"/>
    <mergeCell ref="AA306:AB306"/>
    <mergeCell ref="AC306:AD306"/>
    <mergeCell ref="AE306:AF306"/>
    <mergeCell ref="A307:B307"/>
    <mergeCell ref="C307:D307"/>
    <mergeCell ref="G307:H307"/>
    <mergeCell ref="I307:J307"/>
    <mergeCell ref="K307:L307"/>
    <mergeCell ref="M307:N307"/>
    <mergeCell ref="O307:P307"/>
    <mergeCell ref="Q307:R307"/>
    <mergeCell ref="S307:T307"/>
    <mergeCell ref="U307:V307"/>
    <mergeCell ref="W307:X307"/>
    <mergeCell ref="Y307:Z307"/>
    <mergeCell ref="AA307:AB307"/>
    <mergeCell ref="AC307:AD307"/>
    <mergeCell ref="AE307:AF307"/>
    <mergeCell ref="A308:B308"/>
    <mergeCell ref="C308:D308"/>
    <mergeCell ref="G308:H308"/>
    <mergeCell ref="I308:J308"/>
    <mergeCell ref="K308:L308"/>
    <mergeCell ref="M308:N308"/>
    <mergeCell ref="O308:P308"/>
    <mergeCell ref="Q308:R308"/>
    <mergeCell ref="S308:T308"/>
    <mergeCell ref="U308:V308"/>
    <mergeCell ref="W308:X308"/>
    <mergeCell ref="Y308:Z308"/>
    <mergeCell ref="AA308:AB308"/>
    <mergeCell ref="AC308:AD308"/>
    <mergeCell ref="AE308:AF308"/>
    <mergeCell ref="A309:A313"/>
    <mergeCell ref="B309:D313"/>
    <mergeCell ref="G310:H310"/>
    <mergeCell ref="I310:K310"/>
    <mergeCell ref="M310:N310"/>
    <mergeCell ref="O310:Q310"/>
    <mergeCell ref="S310:T310"/>
    <mergeCell ref="U310:W310"/>
    <mergeCell ref="Y310:Z310"/>
    <mergeCell ref="AA310:AC310"/>
    <mergeCell ref="G311:H311"/>
    <mergeCell ref="I311:K311"/>
    <mergeCell ref="M311:N311"/>
    <mergeCell ref="O311:Q311"/>
    <mergeCell ref="S311:T311"/>
    <mergeCell ref="U311:W311"/>
    <mergeCell ref="Y311:Z311"/>
    <mergeCell ref="AA311:AC311"/>
    <mergeCell ref="G312:H312"/>
    <mergeCell ref="I312:K312"/>
    <mergeCell ref="M312:N312"/>
    <mergeCell ref="O312:Q312"/>
    <mergeCell ref="S312:T312"/>
    <mergeCell ref="U312:W312"/>
    <mergeCell ref="Y312:Z312"/>
    <mergeCell ref="AA312:AC312"/>
    <mergeCell ref="G313:H313"/>
    <mergeCell ref="I313:K313"/>
    <mergeCell ref="M313:N313"/>
    <mergeCell ref="O313:Q313"/>
    <mergeCell ref="S313:T313"/>
    <mergeCell ref="U313:W313"/>
    <mergeCell ref="B314:D314"/>
    <mergeCell ref="G314:H314"/>
    <mergeCell ref="I314:K314"/>
    <mergeCell ref="M314:N314"/>
    <mergeCell ref="O314:Q314"/>
    <mergeCell ref="S314:T314"/>
    <mergeCell ref="U314:W314"/>
    <mergeCell ref="Y314:Z314"/>
    <mergeCell ref="AA314:AC314"/>
    <mergeCell ref="B315:D315"/>
    <mergeCell ref="G315:H315"/>
    <mergeCell ref="I315:K315"/>
    <mergeCell ref="M315:N315"/>
    <mergeCell ref="O315:Q315"/>
    <mergeCell ref="S315:T315"/>
    <mergeCell ref="U315:W315"/>
    <mergeCell ref="Y315:Z315"/>
    <mergeCell ref="AA315:AC315"/>
    <mergeCell ref="G316:H316"/>
    <mergeCell ref="I316:K316"/>
    <mergeCell ref="M316:N316"/>
    <mergeCell ref="O316:Q316"/>
    <mergeCell ref="S316:T316"/>
    <mergeCell ref="U316:W316"/>
    <mergeCell ref="Y316:Z316"/>
    <mergeCell ref="AA316:AC316"/>
    <mergeCell ref="G317:H317"/>
    <mergeCell ref="I317:K317"/>
    <mergeCell ref="M317:N317"/>
    <mergeCell ref="O317:Q317"/>
    <mergeCell ref="S317:T317"/>
    <mergeCell ref="U317:W317"/>
    <mergeCell ref="Y317:Z317"/>
    <mergeCell ref="AA317:AC317"/>
    <mergeCell ref="Y313:Z313"/>
    <mergeCell ref="AA313:AC313"/>
    <mergeCell ref="A320:B321"/>
    <mergeCell ref="Z321:Z322"/>
    <mergeCell ref="AA321:AA322"/>
    <mergeCell ref="AB321:AB322"/>
    <mergeCell ref="AC321:AC322"/>
    <mergeCell ref="AD321:AD322"/>
    <mergeCell ref="AE321:AE322"/>
    <mergeCell ref="AF321:AF322"/>
    <mergeCell ref="A322:I324"/>
    <mergeCell ref="L322:M324"/>
    <mergeCell ref="N322:O324"/>
    <mergeCell ref="P322:Q324"/>
    <mergeCell ref="A326:B326"/>
    <mergeCell ref="C326:I326"/>
    <mergeCell ref="A329:D329"/>
    <mergeCell ref="G329:H329"/>
    <mergeCell ref="I329:J329"/>
    <mergeCell ref="K329:L329"/>
    <mergeCell ref="M329:N329"/>
    <mergeCell ref="O329:P329"/>
    <mergeCell ref="Q329:R329"/>
    <mergeCell ref="S329:T329"/>
    <mergeCell ref="U329:V329"/>
    <mergeCell ref="W329:X329"/>
    <mergeCell ref="Y329:Z329"/>
    <mergeCell ref="AA329:AB329"/>
    <mergeCell ref="AC329:AD329"/>
    <mergeCell ref="AE329:AF329"/>
    <mergeCell ref="A330:B330"/>
    <mergeCell ref="C330:D330"/>
    <mergeCell ref="G330:H330"/>
    <mergeCell ref="I330:J330"/>
    <mergeCell ref="K330:L330"/>
    <mergeCell ref="M330:N330"/>
    <mergeCell ref="O330:P330"/>
    <mergeCell ref="Q330:R330"/>
    <mergeCell ref="S330:T330"/>
    <mergeCell ref="U330:V330"/>
    <mergeCell ref="W330:X330"/>
    <mergeCell ref="Y330:Z330"/>
    <mergeCell ref="AA330:AB330"/>
    <mergeCell ref="AC330:AD330"/>
    <mergeCell ref="AE330:AF330"/>
    <mergeCell ref="A331:B334"/>
    <mergeCell ref="C331:D332"/>
    <mergeCell ref="G331:H331"/>
    <mergeCell ref="I331:J331"/>
    <mergeCell ref="K331:L331"/>
    <mergeCell ref="M331:N331"/>
    <mergeCell ref="O331:P331"/>
    <mergeCell ref="Q331:R331"/>
    <mergeCell ref="S331:T331"/>
    <mergeCell ref="U331:V331"/>
    <mergeCell ref="W331:X331"/>
    <mergeCell ref="Y331:Z331"/>
    <mergeCell ref="AA331:AB331"/>
    <mergeCell ref="AC331:AD331"/>
    <mergeCell ref="AE331:AF331"/>
    <mergeCell ref="G332:H332"/>
    <mergeCell ref="I332:J332"/>
    <mergeCell ref="K332:L332"/>
    <mergeCell ref="M332:N332"/>
    <mergeCell ref="O332:P332"/>
    <mergeCell ref="Q332:R332"/>
    <mergeCell ref="S332:T332"/>
    <mergeCell ref="U332:V332"/>
    <mergeCell ref="W332:X332"/>
    <mergeCell ref="Y332:Z332"/>
    <mergeCell ref="AA332:AB332"/>
    <mergeCell ref="AC332:AD332"/>
    <mergeCell ref="AE332:AF332"/>
    <mergeCell ref="C333:D334"/>
    <mergeCell ref="G333:H333"/>
    <mergeCell ref="I333:J333"/>
    <mergeCell ref="K333:L333"/>
    <mergeCell ref="M333:N333"/>
    <mergeCell ref="O333:P333"/>
    <mergeCell ref="Q333:R333"/>
    <mergeCell ref="S333:T333"/>
    <mergeCell ref="U333:V333"/>
    <mergeCell ref="W333:X333"/>
    <mergeCell ref="Y333:Z333"/>
    <mergeCell ref="AA333:AB333"/>
    <mergeCell ref="AC333:AD333"/>
    <mergeCell ref="AE333:AF333"/>
    <mergeCell ref="G334:H334"/>
    <mergeCell ref="I334:J334"/>
    <mergeCell ref="K334:L334"/>
    <mergeCell ref="M334:N334"/>
    <mergeCell ref="O334:P334"/>
    <mergeCell ref="Q334:R334"/>
    <mergeCell ref="S334:T334"/>
    <mergeCell ref="U334:V334"/>
    <mergeCell ref="W334:X334"/>
    <mergeCell ref="Y334:Z334"/>
    <mergeCell ref="AA334:AB334"/>
    <mergeCell ref="AC334:AD334"/>
    <mergeCell ref="AE334:AF334"/>
    <mergeCell ref="A335:B335"/>
    <mergeCell ref="C335:D335"/>
    <mergeCell ref="G335:H335"/>
    <mergeCell ref="I335:J335"/>
    <mergeCell ref="K335:L335"/>
    <mergeCell ref="M335:N335"/>
    <mergeCell ref="O335:P335"/>
    <mergeCell ref="Q335:R335"/>
    <mergeCell ref="S335:T335"/>
    <mergeCell ref="U335:V335"/>
    <mergeCell ref="W335:X335"/>
    <mergeCell ref="Y335:Z335"/>
    <mergeCell ref="AA335:AB335"/>
    <mergeCell ref="AC335:AD335"/>
    <mergeCell ref="AE335:AF335"/>
    <mergeCell ref="A336:B336"/>
    <mergeCell ref="C336:D336"/>
    <mergeCell ref="G336:H336"/>
    <mergeCell ref="I336:J336"/>
    <mergeCell ref="K336:L336"/>
    <mergeCell ref="M336:N336"/>
    <mergeCell ref="O336:P336"/>
    <mergeCell ref="Q336:R336"/>
    <mergeCell ref="S336:T336"/>
    <mergeCell ref="U336:V336"/>
    <mergeCell ref="W336:X336"/>
    <mergeCell ref="Y336:Z336"/>
    <mergeCell ref="AA336:AB336"/>
    <mergeCell ref="AC336:AD336"/>
    <mergeCell ref="AE336:AF336"/>
    <mergeCell ref="A337:B337"/>
    <mergeCell ref="C337:D337"/>
    <mergeCell ref="G337:H337"/>
    <mergeCell ref="I337:J337"/>
    <mergeCell ref="K337:L337"/>
    <mergeCell ref="M337:N337"/>
    <mergeCell ref="O337:P337"/>
    <mergeCell ref="Q337:R337"/>
    <mergeCell ref="S337:T337"/>
    <mergeCell ref="U337:V337"/>
    <mergeCell ref="W337:X337"/>
    <mergeCell ref="Y337:Z337"/>
    <mergeCell ref="AA337:AB337"/>
    <mergeCell ref="AC337:AD337"/>
    <mergeCell ref="AE337:AF337"/>
    <mergeCell ref="A338:A342"/>
    <mergeCell ref="B338:D342"/>
    <mergeCell ref="G339:H339"/>
    <mergeCell ref="I339:K339"/>
    <mergeCell ref="M339:N339"/>
    <mergeCell ref="O339:Q339"/>
    <mergeCell ref="S339:T339"/>
    <mergeCell ref="U339:W339"/>
    <mergeCell ref="Y339:Z339"/>
    <mergeCell ref="AA339:AC339"/>
    <mergeCell ref="G340:H340"/>
    <mergeCell ref="I340:K340"/>
    <mergeCell ref="M340:N340"/>
    <mergeCell ref="O340:Q340"/>
    <mergeCell ref="S340:T340"/>
    <mergeCell ref="U340:W340"/>
    <mergeCell ref="Y340:Z340"/>
    <mergeCell ref="AA340:AC340"/>
    <mergeCell ref="G341:H341"/>
    <mergeCell ref="I341:K341"/>
    <mergeCell ref="M341:N341"/>
    <mergeCell ref="O341:Q341"/>
    <mergeCell ref="S341:T341"/>
    <mergeCell ref="U341:W341"/>
    <mergeCell ref="Y341:Z341"/>
    <mergeCell ref="AA341:AC341"/>
    <mergeCell ref="G342:H342"/>
    <mergeCell ref="I342:K342"/>
    <mergeCell ref="M342:N342"/>
    <mergeCell ref="O342:Q342"/>
    <mergeCell ref="S342:T342"/>
    <mergeCell ref="U342:W342"/>
    <mergeCell ref="B343:D343"/>
    <mergeCell ref="G343:H343"/>
    <mergeCell ref="I343:K343"/>
    <mergeCell ref="M343:N343"/>
    <mergeCell ref="O343:Q343"/>
    <mergeCell ref="S343:T343"/>
    <mergeCell ref="U343:W343"/>
    <mergeCell ref="Y343:Z343"/>
    <mergeCell ref="AA343:AC343"/>
    <mergeCell ref="B344:D344"/>
    <mergeCell ref="G344:H344"/>
    <mergeCell ref="I344:K344"/>
    <mergeCell ref="M344:N344"/>
    <mergeCell ref="O344:Q344"/>
    <mergeCell ref="S344:T344"/>
    <mergeCell ref="U344:W344"/>
    <mergeCell ref="Y344:Z344"/>
    <mergeCell ref="AA344:AC344"/>
    <mergeCell ref="G345:H345"/>
    <mergeCell ref="I345:K345"/>
    <mergeCell ref="M345:N345"/>
    <mergeCell ref="O345:Q345"/>
    <mergeCell ref="S345:T345"/>
    <mergeCell ref="U345:W345"/>
    <mergeCell ref="Y345:Z345"/>
    <mergeCell ref="AA345:AC345"/>
    <mergeCell ref="G346:H346"/>
    <mergeCell ref="I346:K346"/>
    <mergeCell ref="M346:N346"/>
    <mergeCell ref="O346:Q346"/>
    <mergeCell ref="S346:T346"/>
    <mergeCell ref="U346:W346"/>
    <mergeCell ref="Y346:Z346"/>
    <mergeCell ref="AA346:AC346"/>
    <mergeCell ref="Y342:Z342"/>
    <mergeCell ref="AA342:AC342"/>
    <mergeCell ref="A349:B350"/>
    <mergeCell ref="Z350:Z351"/>
    <mergeCell ref="AA350:AA351"/>
    <mergeCell ref="AB350:AB351"/>
    <mergeCell ref="AC350:AC351"/>
    <mergeCell ref="AD350:AD351"/>
    <mergeCell ref="AE350:AE351"/>
    <mergeCell ref="AF350:AF351"/>
    <mergeCell ref="A351:I353"/>
    <mergeCell ref="L351:M353"/>
    <mergeCell ref="N351:O353"/>
    <mergeCell ref="P351:Q353"/>
    <mergeCell ref="A355:B355"/>
    <mergeCell ref="C355:I355"/>
    <mergeCell ref="A358:D358"/>
    <mergeCell ref="G358:H358"/>
    <mergeCell ref="I358:J358"/>
    <mergeCell ref="K358:L358"/>
    <mergeCell ref="M358:N358"/>
    <mergeCell ref="O358:P358"/>
    <mergeCell ref="Q358:R358"/>
    <mergeCell ref="S358:T358"/>
    <mergeCell ref="U358:V358"/>
    <mergeCell ref="W358:X358"/>
    <mergeCell ref="Y358:Z358"/>
    <mergeCell ref="AA358:AB358"/>
    <mergeCell ref="AC358:AD358"/>
    <mergeCell ref="AE358:AF358"/>
    <mergeCell ref="A359:B359"/>
    <mergeCell ref="C359:D359"/>
    <mergeCell ref="G359:H359"/>
    <mergeCell ref="I359:J359"/>
    <mergeCell ref="K359:L359"/>
    <mergeCell ref="M359:N359"/>
    <mergeCell ref="O359:P359"/>
    <mergeCell ref="Q359:R359"/>
    <mergeCell ref="S359:T359"/>
    <mergeCell ref="U359:V359"/>
    <mergeCell ref="W359:X359"/>
    <mergeCell ref="Y359:Z359"/>
    <mergeCell ref="AA359:AB359"/>
    <mergeCell ref="AC359:AD359"/>
    <mergeCell ref="AE359:AF359"/>
    <mergeCell ref="A360:B363"/>
    <mergeCell ref="C360:D361"/>
    <mergeCell ref="G360:H360"/>
    <mergeCell ref="I360:J360"/>
    <mergeCell ref="K360:L360"/>
    <mergeCell ref="M360:N360"/>
    <mergeCell ref="O360:P360"/>
    <mergeCell ref="Q360:R360"/>
    <mergeCell ref="S360:T360"/>
    <mergeCell ref="U360:V360"/>
    <mergeCell ref="W360:X360"/>
    <mergeCell ref="Y360:Z360"/>
    <mergeCell ref="AA360:AB360"/>
    <mergeCell ref="AC360:AD360"/>
    <mergeCell ref="AE360:AF360"/>
    <mergeCell ref="G361:H361"/>
    <mergeCell ref="I361:J361"/>
    <mergeCell ref="K361:L361"/>
    <mergeCell ref="M361:N361"/>
    <mergeCell ref="O361:P361"/>
    <mergeCell ref="Q361:R361"/>
    <mergeCell ref="S361:T361"/>
    <mergeCell ref="U361:V361"/>
    <mergeCell ref="W361:X361"/>
    <mergeCell ref="Y361:Z361"/>
    <mergeCell ref="AA361:AB361"/>
    <mergeCell ref="AC361:AD361"/>
    <mergeCell ref="AE361:AF361"/>
    <mergeCell ref="C362:D363"/>
    <mergeCell ref="G362:H362"/>
    <mergeCell ref="I362:J362"/>
    <mergeCell ref="K362:L362"/>
    <mergeCell ref="M362:N362"/>
    <mergeCell ref="O362:P362"/>
    <mergeCell ref="Q362:R362"/>
    <mergeCell ref="S362:T362"/>
    <mergeCell ref="U362:V362"/>
    <mergeCell ref="W362:X362"/>
    <mergeCell ref="Y362:Z362"/>
    <mergeCell ref="AA362:AB362"/>
    <mergeCell ref="AC362:AD362"/>
    <mergeCell ref="AE362:AF362"/>
    <mergeCell ref="G363:H363"/>
    <mergeCell ref="I363:J363"/>
    <mergeCell ref="K363:L363"/>
    <mergeCell ref="M363:N363"/>
    <mergeCell ref="O363:P363"/>
    <mergeCell ref="Q363:R363"/>
    <mergeCell ref="S363:T363"/>
    <mergeCell ref="U363:V363"/>
    <mergeCell ref="W363:X363"/>
    <mergeCell ref="Y363:Z363"/>
    <mergeCell ref="AA363:AB363"/>
    <mergeCell ref="AC363:AD363"/>
    <mergeCell ref="AE363:AF363"/>
    <mergeCell ref="A364:B364"/>
    <mergeCell ref="C364:D364"/>
    <mergeCell ref="G364:H364"/>
    <mergeCell ref="I364:J364"/>
    <mergeCell ref="K364:L364"/>
    <mergeCell ref="M364:N364"/>
    <mergeCell ref="O364:P364"/>
    <mergeCell ref="Q364:R364"/>
    <mergeCell ref="S364:T364"/>
    <mergeCell ref="U364:V364"/>
    <mergeCell ref="W364:X364"/>
    <mergeCell ref="Y364:Z364"/>
    <mergeCell ref="AA364:AB364"/>
    <mergeCell ref="AC364:AD364"/>
    <mergeCell ref="AE364:AF364"/>
    <mergeCell ref="A365:B365"/>
    <mergeCell ref="C365:D365"/>
    <mergeCell ref="G365:H365"/>
    <mergeCell ref="I365:J365"/>
    <mergeCell ref="K365:L365"/>
    <mergeCell ref="M365:N365"/>
    <mergeCell ref="O365:P365"/>
    <mergeCell ref="Q365:R365"/>
    <mergeCell ref="S365:T365"/>
    <mergeCell ref="U365:V365"/>
    <mergeCell ref="W365:X365"/>
    <mergeCell ref="Y365:Z365"/>
    <mergeCell ref="AA365:AB365"/>
    <mergeCell ref="AC365:AD365"/>
    <mergeCell ref="AE365:AF365"/>
    <mergeCell ref="A366:B366"/>
    <mergeCell ref="C366:D366"/>
    <mergeCell ref="G366:H366"/>
    <mergeCell ref="I366:J366"/>
    <mergeCell ref="K366:L366"/>
    <mergeCell ref="M366:N366"/>
    <mergeCell ref="O366:P366"/>
    <mergeCell ref="Q366:R366"/>
    <mergeCell ref="S366:T366"/>
    <mergeCell ref="U366:V366"/>
    <mergeCell ref="W366:X366"/>
    <mergeCell ref="Y366:Z366"/>
    <mergeCell ref="AA366:AB366"/>
    <mergeCell ref="AC366:AD366"/>
    <mergeCell ref="AE366:AF366"/>
    <mergeCell ref="A367:A371"/>
    <mergeCell ref="B367:D371"/>
    <mergeCell ref="G368:H368"/>
    <mergeCell ref="I368:K368"/>
    <mergeCell ref="M368:N368"/>
    <mergeCell ref="O368:Q368"/>
    <mergeCell ref="S368:T368"/>
    <mergeCell ref="U368:W368"/>
    <mergeCell ref="Y368:Z368"/>
    <mergeCell ref="AA368:AC368"/>
    <mergeCell ref="G369:H369"/>
    <mergeCell ref="I369:K369"/>
    <mergeCell ref="M369:N369"/>
    <mergeCell ref="O369:Q369"/>
    <mergeCell ref="S369:T369"/>
    <mergeCell ref="U369:W369"/>
    <mergeCell ref="Y369:Z369"/>
    <mergeCell ref="AA369:AC369"/>
    <mergeCell ref="G370:H370"/>
    <mergeCell ref="I370:K370"/>
    <mergeCell ref="M370:N370"/>
    <mergeCell ref="O370:Q370"/>
    <mergeCell ref="S370:T370"/>
    <mergeCell ref="U370:W370"/>
    <mergeCell ref="Y370:Z370"/>
    <mergeCell ref="AA370:AC370"/>
    <mergeCell ref="G371:H371"/>
    <mergeCell ref="I371:K371"/>
    <mergeCell ref="M371:N371"/>
    <mergeCell ref="O371:Q371"/>
    <mergeCell ref="S371:T371"/>
    <mergeCell ref="U371:W371"/>
    <mergeCell ref="Y371:Z371"/>
    <mergeCell ref="AA371:AC371"/>
    <mergeCell ref="B372:D372"/>
    <mergeCell ref="G372:H372"/>
    <mergeCell ref="I372:K372"/>
    <mergeCell ref="M372:N372"/>
    <mergeCell ref="O372:Q372"/>
    <mergeCell ref="S372:T372"/>
    <mergeCell ref="U372:W372"/>
    <mergeCell ref="Y372:Z372"/>
    <mergeCell ref="AA372:AC372"/>
    <mergeCell ref="B373:D373"/>
    <mergeCell ref="G373:H373"/>
    <mergeCell ref="I373:K373"/>
    <mergeCell ref="M373:N373"/>
    <mergeCell ref="O373:Q373"/>
    <mergeCell ref="S373:T373"/>
    <mergeCell ref="U373:W373"/>
    <mergeCell ref="Y373:Z373"/>
    <mergeCell ref="AA373:AC373"/>
    <mergeCell ref="G374:H374"/>
    <mergeCell ref="I374:K374"/>
    <mergeCell ref="M374:N374"/>
    <mergeCell ref="O374:Q374"/>
    <mergeCell ref="S374:T374"/>
    <mergeCell ref="U374:W374"/>
    <mergeCell ref="Y374:Z374"/>
    <mergeCell ref="AA374:AC374"/>
    <mergeCell ref="G375:H375"/>
    <mergeCell ref="I375:K375"/>
    <mergeCell ref="M375:N375"/>
    <mergeCell ref="O375:Q375"/>
    <mergeCell ref="S375:T375"/>
    <mergeCell ref="U375:W375"/>
    <mergeCell ref="Y375:Z375"/>
    <mergeCell ref="AA375:AC375"/>
    <mergeCell ref="A378:B379"/>
    <mergeCell ref="Z379:Z380"/>
    <mergeCell ref="AA379:AA380"/>
    <mergeCell ref="AB379:AB380"/>
    <mergeCell ref="AC379:AC380"/>
    <mergeCell ref="AD379:AD380"/>
    <mergeCell ref="AE379:AE380"/>
    <mergeCell ref="AF379:AF380"/>
    <mergeCell ref="A380:I382"/>
    <mergeCell ref="L380:M382"/>
    <mergeCell ref="N380:O382"/>
    <mergeCell ref="P380:Q382"/>
    <mergeCell ref="A384:B384"/>
    <mergeCell ref="C384:I384"/>
    <mergeCell ref="A387:D387"/>
    <mergeCell ref="G387:H387"/>
    <mergeCell ref="I387:J387"/>
    <mergeCell ref="K387:L387"/>
    <mergeCell ref="M387:N387"/>
    <mergeCell ref="O387:P387"/>
    <mergeCell ref="Q387:R387"/>
    <mergeCell ref="S387:T387"/>
    <mergeCell ref="U387:V387"/>
    <mergeCell ref="W387:X387"/>
    <mergeCell ref="Y387:Z387"/>
    <mergeCell ref="AA387:AB387"/>
    <mergeCell ref="AC387:AD387"/>
    <mergeCell ref="AE387:AF387"/>
    <mergeCell ref="A388:B388"/>
    <mergeCell ref="C388:D388"/>
    <mergeCell ref="G388:H388"/>
    <mergeCell ref="I388:J388"/>
    <mergeCell ref="K388:L388"/>
    <mergeCell ref="M388:N388"/>
    <mergeCell ref="O388:P388"/>
    <mergeCell ref="Q388:R388"/>
    <mergeCell ref="S388:T388"/>
    <mergeCell ref="U388:V388"/>
    <mergeCell ref="W388:X388"/>
    <mergeCell ref="Y388:Z388"/>
    <mergeCell ref="AA388:AB388"/>
    <mergeCell ref="AC388:AD388"/>
    <mergeCell ref="AE388:AF388"/>
    <mergeCell ref="A389:B392"/>
    <mergeCell ref="C389:D390"/>
    <mergeCell ref="G389:H389"/>
    <mergeCell ref="I389:J389"/>
    <mergeCell ref="K389:L389"/>
    <mergeCell ref="M389:N389"/>
    <mergeCell ref="O389:P389"/>
    <mergeCell ref="Q389:R389"/>
    <mergeCell ref="S389:T389"/>
    <mergeCell ref="U389:V389"/>
    <mergeCell ref="W389:X389"/>
    <mergeCell ref="Y389:Z389"/>
    <mergeCell ref="AA389:AB389"/>
    <mergeCell ref="AC389:AD389"/>
    <mergeCell ref="AE389:AF389"/>
    <mergeCell ref="G390:H390"/>
    <mergeCell ref="I390:J390"/>
    <mergeCell ref="K390:L390"/>
    <mergeCell ref="M390:N390"/>
    <mergeCell ref="O390:P390"/>
    <mergeCell ref="Q390:R390"/>
    <mergeCell ref="S390:T390"/>
    <mergeCell ref="U390:V390"/>
    <mergeCell ref="W390:X390"/>
    <mergeCell ref="Y390:Z390"/>
    <mergeCell ref="AA390:AB390"/>
    <mergeCell ref="AC390:AD390"/>
    <mergeCell ref="AE390:AF390"/>
    <mergeCell ref="C391:D392"/>
    <mergeCell ref="G391:H391"/>
    <mergeCell ref="I391:J391"/>
    <mergeCell ref="K391:L391"/>
    <mergeCell ref="M391:N391"/>
    <mergeCell ref="O391:P391"/>
    <mergeCell ref="Q391:R391"/>
    <mergeCell ref="S391:T391"/>
    <mergeCell ref="U391:V391"/>
    <mergeCell ref="W391:X391"/>
    <mergeCell ref="Y391:Z391"/>
    <mergeCell ref="AA391:AB391"/>
    <mergeCell ref="AC391:AD391"/>
    <mergeCell ref="AE391:AF391"/>
    <mergeCell ref="G392:H392"/>
    <mergeCell ref="I392:J392"/>
    <mergeCell ref="K392:L392"/>
    <mergeCell ref="M392:N392"/>
    <mergeCell ref="O392:P392"/>
    <mergeCell ref="Q392:R392"/>
    <mergeCell ref="S392:T392"/>
    <mergeCell ref="U392:V392"/>
    <mergeCell ref="W392:X392"/>
    <mergeCell ref="Y392:Z392"/>
    <mergeCell ref="AA392:AB392"/>
    <mergeCell ref="AC392:AD392"/>
    <mergeCell ref="AE392:AF392"/>
    <mergeCell ref="A393:B393"/>
    <mergeCell ref="C393:D393"/>
    <mergeCell ref="G393:H393"/>
    <mergeCell ref="I393:J393"/>
    <mergeCell ref="K393:L393"/>
    <mergeCell ref="M393:N393"/>
    <mergeCell ref="O393:P393"/>
    <mergeCell ref="Q393:R393"/>
    <mergeCell ref="S393:T393"/>
    <mergeCell ref="U393:V393"/>
    <mergeCell ref="W393:X393"/>
    <mergeCell ref="Y393:Z393"/>
    <mergeCell ref="AA393:AB393"/>
    <mergeCell ref="AC393:AD393"/>
    <mergeCell ref="AE393:AF393"/>
    <mergeCell ref="A394:B394"/>
    <mergeCell ref="C394:D394"/>
    <mergeCell ref="G394:H394"/>
    <mergeCell ref="I394:J394"/>
    <mergeCell ref="K394:L394"/>
    <mergeCell ref="M394:N394"/>
    <mergeCell ref="O394:P394"/>
    <mergeCell ref="Q394:R394"/>
    <mergeCell ref="S394:T394"/>
    <mergeCell ref="U394:V394"/>
    <mergeCell ref="W394:X394"/>
    <mergeCell ref="Y394:Z394"/>
    <mergeCell ref="AA394:AB394"/>
    <mergeCell ref="AC394:AD394"/>
    <mergeCell ref="AE394:AF394"/>
    <mergeCell ref="A395:B395"/>
    <mergeCell ref="C395:D395"/>
    <mergeCell ref="G395:H395"/>
    <mergeCell ref="I395:J395"/>
    <mergeCell ref="K395:L395"/>
    <mergeCell ref="M395:N395"/>
    <mergeCell ref="O395:P395"/>
    <mergeCell ref="Q395:R395"/>
    <mergeCell ref="S395:T395"/>
    <mergeCell ref="U395:V395"/>
    <mergeCell ref="W395:X395"/>
    <mergeCell ref="Y395:Z395"/>
    <mergeCell ref="AA395:AB395"/>
    <mergeCell ref="AC395:AD395"/>
    <mergeCell ref="AE395:AF395"/>
    <mergeCell ref="A396:A400"/>
    <mergeCell ref="B396:D400"/>
    <mergeCell ref="G397:H397"/>
    <mergeCell ref="I397:K397"/>
    <mergeCell ref="M397:N397"/>
    <mergeCell ref="O397:Q397"/>
    <mergeCell ref="S397:T397"/>
    <mergeCell ref="U397:W397"/>
    <mergeCell ref="Y397:Z397"/>
    <mergeCell ref="AA397:AC397"/>
    <mergeCell ref="G398:H398"/>
    <mergeCell ref="I398:K398"/>
    <mergeCell ref="M398:N398"/>
    <mergeCell ref="O398:Q398"/>
    <mergeCell ref="S398:T398"/>
    <mergeCell ref="U398:W398"/>
    <mergeCell ref="Y398:Z398"/>
    <mergeCell ref="AA398:AC398"/>
    <mergeCell ref="G399:H399"/>
    <mergeCell ref="I399:K399"/>
    <mergeCell ref="M399:N399"/>
    <mergeCell ref="O399:Q399"/>
    <mergeCell ref="S399:T399"/>
    <mergeCell ref="U399:W399"/>
    <mergeCell ref="Y399:Z399"/>
    <mergeCell ref="AA399:AC399"/>
    <mergeCell ref="G400:H400"/>
    <mergeCell ref="I400:K400"/>
    <mergeCell ref="M400:N400"/>
    <mergeCell ref="O400:Q400"/>
    <mergeCell ref="S400:T400"/>
    <mergeCell ref="U400:W400"/>
    <mergeCell ref="Y400:Z400"/>
    <mergeCell ref="AA400:AC400"/>
    <mergeCell ref="B401:D401"/>
    <mergeCell ref="G401:H401"/>
    <mergeCell ref="I401:K401"/>
    <mergeCell ref="M401:N401"/>
    <mergeCell ref="O401:Q401"/>
    <mergeCell ref="S401:T401"/>
    <mergeCell ref="U401:W401"/>
    <mergeCell ref="Y401:Z401"/>
    <mergeCell ref="AA401:AC401"/>
    <mergeCell ref="B402:D402"/>
    <mergeCell ref="G402:H402"/>
    <mergeCell ref="I402:K402"/>
    <mergeCell ref="M402:N402"/>
    <mergeCell ref="O402:Q402"/>
    <mergeCell ref="S402:T402"/>
    <mergeCell ref="U402:W402"/>
    <mergeCell ref="Y402:Z402"/>
    <mergeCell ref="AA402:AC402"/>
    <mergeCell ref="G403:H403"/>
    <mergeCell ref="I403:K403"/>
    <mergeCell ref="M403:N403"/>
    <mergeCell ref="O403:Q403"/>
    <mergeCell ref="S403:T403"/>
    <mergeCell ref="U403:W403"/>
    <mergeCell ref="Y403:Z403"/>
    <mergeCell ref="AA403:AC403"/>
    <mergeCell ref="G404:H404"/>
    <mergeCell ref="I404:K404"/>
    <mergeCell ref="M404:N404"/>
    <mergeCell ref="O404:Q404"/>
    <mergeCell ref="S404:T404"/>
    <mergeCell ref="U404:W404"/>
    <mergeCell ref="Y404:Z404"/>
    <mergeCell ref="AA404:AC404"/>
    <mergeCell ref="A407:B408"/>
    <mergeCell ref="Z408:Z409"/>
    <mergeCell ref="AA408:AA409"/>
    <mergeCell ref="AB408:AB409"/>
    <mergeCell ref="AC408:AC409"/>
    <mergeCell ref="AD408:AD409"/>
    <mergeCell ref="AE408:AE409"/>
    <mergeCell ref="AF408:AF409"/>
    <mergeCell ref="A409:I411"/>
    <mergeCell ref="L409:M411"/>
    <mergeCell ref="N409:O411"/>
    <mergeCell ref="P409:Q411"/>
    <mergeCell ref="A413:B413"/>
    <mergeCell ref="C413:I413"/>
    <mergeCell ref="A416:D416"/>
    <mergeCell ref="G416:H416"/>
    <mergeCell ref="I416:J416"/>
    <mergeCell ref="K416:L416"/>
    <mergeCell ref="M416:N416"/>
    <mergeCell ref="O416:P416"/>
    <mergeCell ref="Q416:R416"/>
    <mergeCell ref="S416:T416"/>
    <mergeCell ref="U416:V416"/>
    <mergeCell ref="W416:X416"/>
    <mergeCell ref="Y416:Z416"/>
    <mergeCell ref="AA416:AB416"/>
    <mergeCell ref="AC416:AD416"/>
    <mergeCell ref="AE416:AF416"/>
    <mergeCell ref="A417:B417"/>
    <mergeCell ref="C417:D417"/>
    <mergeCell ref="G417:H417"/>
    <mergeCell ref="I417:J417"/>
    <mergeCell ref="K417:L417"/>
    <mergeCell ref="M417:N417"/>
    <mergeCell ref="O417:P417"/>
    <mergeCell ref="Q417:R417"/>
    <mergeCell ref="S417:T417"/>
    <mergeCell ref="U417:V417"/>
    <mergeCell ref="W417:X417"/>
    <mergeCell ref="Y417:Z417"/>
    <mergeCell ref="AA417:AB417"/>
    <mergeCell ref="AC417:AD417"/>
    <mergeCell ref="AE417:AF417"/>
    <mergeCell ref="A418:B421"/>
    <mergeCell ref="C418:D419"/>
    <mergeCell ref="G418:H418"/>
    <mergeCell ref="I418:J418"/>
    <mergeCell ref="K418:L418"/>
    <mergeCell ref="M418:N418"/>
    <mergeCell ref="O418:P418"/>
    <mergeCell ref="Q418:R418"/>
    <mergeCell ref="S418:T418"/>
    <mergeCell ref="U418:V418"/>
    <mergeCell ref="W418:X418"/>
    <mergeCell ref="Y418:Z418"/>
    <mergeCell ref="AA418:AB418"/>
    <mergeCell ref="AC418:AD418"/>
    <mergeCell ref="AE418:AF418"/>
    <mergeCell ref="G419:H419"/>
    <mergeCell ref="I419:J419"/>
    <mergeCell ref="K419:L419"/>
    <mergeCell ref="M419:N419"/>
    <mergeCell ref="O419:P419"/>
    <mergeCell ref="Q419:R419"/>
    <mergeCell ref="S419:T419"/>
    <mergeCell ref="U419:V419"/>
    <mergeCell ref="W419:X419"/>
    <mergeCell ref="Y419:Z419"/>
    <mergeCell ref="AA419:AB419"/>
    <mergeCell ref="AC419:AD419"/>
    <mergeCell ref="AE419:AF419"/>
    <mergeCell ref="C420:D421"/>
    <mergeCell ref="G420:H420"/>
    <mergeCell ref="I420:J420"/>
    <mergeCell ref="K420:L420"/>
    <mergeCell ref="M420:N420"/>
    <mergeCell ref="O420:P420"/>
    <mergeCell ref="Q420:R420"/>
    <mergeCell ref="S420:T420"/>
    <mergeCell ref="U420:V420"/>
    <mergeCell ref="W420:X420"/>
    <mergeCell ref="Y420:Z420"/>
    <mergeCell ref="AA420:AB420"/>
    <mergeCell ref="AC420:AD420"/>
    <mergeCell ref="AE420:AF420"/>
    <mergeCell ref="G421:H421"/>
    <mergeCell ref="I421:J421"/>
    <mergeCell ref="K421:L421"/>
    <mergeCell ref="M421:N421"/>
    <mergeCell ref="O421:P421"/>
    <mergeCell ref="Q421:R421"/>
    <mergeCell ref="S421:T421"/>
    <mergeCell ref="U421:V421"/>
    <mergeCell ref="W421:X421"/>
    <mergeCell ref="Y421:Z421"/>
    <mergeCell ref="AA421:AB421"/>
    <mergeCell ref="AC421:AD421"/>
    <mergeCell ref="AE421:AF421"/>
    <mergeCell ref="A422:B422"/>
    <mergeCell ref="C422:D422"/>
    <mergeCell ref="G422:H422"/>
    <mergeCell ref="I422:J422"/>
    <mergeCell ref="K422:L422"/>
    <mergeCell ref="M422:N422"/>
    <mergeCell ref="O422:P422"/>
    <mergeCell ref="Q422:R422"/>
    <mergeCell ref="S422:T422"/>
    <mergeCell ref="U422:V422"/>
    <mergeCell ref="W422:X422"/>
    <mergeCell ref="Y422:Z422"/>
    <mergeCell ref="AA422:AB422"/>
    <mergeCell ref="AC422:AD422"/>
    <mergeCell ref="AE422:AF422"/>
    <mergeCell ref="A423:B423"/>
    <mergeCell ref="C423:D423"/>
    <mergeCell ref="G423:H423"/>
    <mergeCell ref="I423:J423"/>
    <mergeCell ref="K423:L423"/>
    <mergeCell ref="M423:N423"/>
    <mergeCell ref="O423:P423"/>
    <mergeCell ref="Q423:R423"/>
    <mergeCell ref="S423:T423"/>
    <mergeCell ref="U423:V423"/>
    <mergeCell ref="W423:X423"/>
    <mergeCell ref="Y423:Z423"/>
    <mergeCell ref="AA423:AB423"/>
    <mergeCell ref="AC423:AD423"/>
    <mergeCell ref="AE423:AF423"/>
    <mergeCell ref="A424:B424"/>
    <mergeCell ref="C424:D424"/>
    <mergeCell ref="G424:H424"/>
    <mergeCell ref="I424:J424"/>
    <mergeCell ref="K424:L424"/>
    <mergeCell ref="M424:N424"/>
    <mergeCell ref="O424:P424"/>
    <mergeCell ref="Q424:R424"/>
    <mergeCell ref="S424:T424"/>
    <mergeCell ref="U424:V424"/>
    <mergeCell ref="W424:X424"/>
    <mergeCell ref="Y424:Z424"/>
    <mergeCell ref="AA424:AB424"/>
    <mergeCell ref="AC424:AD424"/>
    <mergeCell ref="AE424:AF424"/>
    <mergeCell ref="A425:A429"/>
    <mergeCell ref="B425:D429"/>
    <mergeCell ref="G426:H426"/>
    <mergeCell ref="I426:K426"/>
    <mergeCell ref="M426:N426"/>
    <mergeCell ref="O426:Q426"/>
    <mergeCell ref="S426:T426"/>
    <mergeCell ref="U426:W426"/>
    <mergeCell ref="Y426:Z426"/>
    <mergeCell ref="AA426:AC426"/>
    <mergeCell ref="G427:H427"/>
    <mergeCell ref="I427:K427"/>
    <mergeCell ref="M427:N427"/>
    <mergeCell ref="O427:Q427"/>
    <mergeCell ref="S427:T427"/>
    <mergeCell ref="U427:W427"/>
    <mergeCell ref="Y427:Z427"/>
    <mergeCell ref="AA427:AC427"/>
    <mergeCell ref="G428:H428"/>
    <mergeCell ref="I428:K428"/>
    <mergeCell ref="M428:N428"/>
    <mergeCell ref="O428:Q428"/>
    <mergeCell ref="S428:T428"/>
    <mergeCell ref="U428:W428"/>
    <mergeCell ref="Y428:Z428"/>
    <mergeCell ref="AA428:AC428"/>
    <mergeCell ref="G429:H429"/>
    <mergeCell ref="I429:K429"/>
    <mergeCell ref="M429:N429"/>
    <mergeCell ref="O429:Q429"/>
    <mergeCell ref="S429:T429"/>
    <mergeCell ref="U429:W429"/>
    <mergeCell ref="B430:D430"/>
    <mergeCell ref="G430:H430"/>
    <mergeCell ref="I430:K430"/>
    <mergeCell ref="M430:N430"/>
    <mergeCell ref="O430:Q430"/>
    <mergeCell ref="S430:T430"/>
    <mergeCell ref="U430:W430"/>
    <mergeCell ref="Y430:Z430"/>
    <mergeCell ref="AA430:AC430"/>
    <mergeCell ref="B431:D431"/>
    <mergeCell ref="G431:H431"/>
    <mergeCell ref="I431:K431"/>
    <mergeCell ref="M431:N431"/>
    <mergeCell ref="O431:Q431"/>
    <mergeCell ref="S431:T431"/>
    <mergeCell ref="U431:W431"/>
    <mergeCell ref="Y431:Z431"/>
    <mergeCell ref="AA431:AC431"/>
    <mergeCell ref="G432:H432"/>
    <mergeCell ref="I432:K432"/>
    <mergeCell ref="M432:N432"/>
    <mergeCell ref="O432:Q432"/>
    <mergeCell ref="S432:T432"/>
    <mergeCell ref="U432:W432"/>
    <mergeCell ref="Y432:Z432"/>
    <mergeCell ref="AA432:AC432"/>
    <mergeCell ref="G433:H433"/>
    <mergeCell ref="I433:K433"/>
    <mergeCell ref="M433:N433"/>
    <mergeCell ref="O433:Q433"/>
    <mergeCell ref="S433:T433"/>
    <mergeCell ref="U433:W433"/>
    <mergeCell ref="Y433:Z433"/>
    <mergeCell ref="AA433:AC433"/>
    <mergeCell ref="Y429:Z429"/>
    <mergeCell ref="AA429:AC429"/>
  </mergeCells>
  <phoneticPr fontId="3"/>
  <conditionalFormatting sqref="C7:I7">
    <cfRule type="containsBlanks" dxfId="3" priority="2">
      <formula>LEN(TRIM(C7))=0</formula>
    </cfRule>
  </conditionalFormatting>
  <pageMargins left="0.25" right="0.25" top="0.75" bottom="0.75" header="0.3" footer="0.3"/>
  <pageSetup paperSize="9" scale="63" orientation="landscape" r:id="rId1"/>
  <rowBreaks count="14" manualBreakCount="14">
    <brk id="29" max="16383" man="1"/>
    <brk id="58" max="16383" man="1"/>
    <brk id="87" max="16383" man="1"/>
    <brk id="116" max="16383" man="1"/>
    <brk id="145" max="16383" man="1"/>
    <brk id="174" max="31" man="1"/>
    <brk id="203" max="31" man="1"/>
    <brk id="232" max="31" man="1"/>
    <brk id="261" max="31" man="1"/>
    <brk id="290" max="31" man="1"/>
    <brk id="319" max="31" man="1"/>
    <brk id="348" max="31" man="1"/>
    <brk id="377" max="31" man="1"/>
    <brk id="406" max="31"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A265A-C6B4-43BF-86EA-D92AD79E5003}">
  <sheetPr>
    <tabColor rgb="FF00B050"/>
  </sheetPr>
  <dimension ref="A1:AC34"/>
  <sheetViews>
    <sheetView view="pageBreakPreview" zoomScale="70" zoomScaleNormal="100" zoomScaleSheetLayoutView="70" zoomScalePageLayoutView="70" workbookViewId="0">
      <selection activeCell="D5" sqref="D5:K5"/>
    </sheetView>
  </sheetViews>
  <sheetFormatPr defaultRowHeight="17.25"/>
  <cols>
    <col min="1" max="2" width="8" style="20" customWidth="1"/>
    <col min="3" max="3" width="8.875" style="20" customWidth="1"/>
    <col min="4" max="4" width="7.5" style="20" customWidth="1"/>
    <col min="5" max="25" width="8" style="20" customWidth="1"/>
    <col min="26" max="26" width="3.75" style="20" customWidth="1"/>
    <col min="27" max="27" width="2.75" style="20" customWidth="1"/>
    <col min="28" max="28" width="3.75" style="20" customWidth="1"/>
    <col min="29" max="29" width="2.75" style="20" customWidth="1"/>
    <col min="30" max="31" width="8" style="20" customWidth="1"/>
    <col min="32" max="16384" width="9" style="20"/>
  </cols>
  <sheetData>
    <row r="1" spans="1:29" ht="14.25" customHeight="1">
      <c r="A1" s="997" t="s">
        <v>51</v>
      </c>
      <c r="B1" s="997"/>
      <c r="C1" s="998" t="s">
        <v>106</v>
      </c>
      <c r="D1" s="998"/>
      <c r="E1" s="998"/>
      <c r="F1" s="998"/>
      <c r="G1" s="998"/>
      <c r="H1" s="998"/>
      <c r="I1" s="998"/>
      <c r="J1" s="998"/>
      <c r="K1" s="998"/>
      <c r="L1" s="998"/>
      <c r="M1" s="998"/>
      <c r="N1" s="998"/>
      <c r="O1" s="998"/>
      <c r="P1" s="998"/>
      <c r="Q1" s="998"/>
      <c r="R1" s="997" t="s">
        <v>159</v>
      </c>
      <c r="S1" s="997" t="str">
        <f>IF('【様式２】計画書（自動計算）（変更）'!AA2="","",'【様式２】計画書（自動計算）（変更）'!AA2)</f>
        <v/>
      </c>
      <c r="T1" s="997" t="s">
        <v>8</v>
      </c>
      <c r="U1" s="997" t="str">
        <f>IF('【様式２】計画書（自動計算）（変更）'!AC2="","",'【様式２】計画書（自動計算）（変更）'!AC2)</f>
        <v/>
      </c>
      <c r="V1" s="997" t="s">
        <v>9</v>
      </c>
      <c r="W1" s="997" t="str">
        <f>IF('【様式２】計画書（自動計算）（変更）'!AE2="","",'【様式２】計画書（自動計算）（変更）'!AE2)</f>
        <v/>
      </c>
      <c r="X1" s="997" t="s">
        <v>102</v>
      </c>
      <c r="Z1" s="997"/>
      <c r="AA1" s="997"/>
      <c r="AB1" s="997"/>
      <c r="AC1" s="997"/>
    </row>
    <row r="2" spans="1:29" ht="13.5" customHeight="1">
      <c r="A2" s="997"/>
      <c r="B2" s="997"/>
      <c r="C2" s="998"/>
      <c r="D2" s="998"/>
      <c r="E2" s="998"/>
      <c r="F2" s="998"/>
      <c r="G2" s="998"/>
      <c r="H2" s="998"/>
      <c r="I2" s="998"/>
      <c r="J2" s="998"/>
      <c r="K2" s="998"/>
      <c r="L2" s="998"/>
      <c r="M2" s="998"/>
      <c r="N2" s="998"/>
      <c r="O2" s="998"/>
      <c r="P2" s="998"/>
      <c r="Q2" s="998"/>
      <c r="R2" s="997"/>
      <c r="S2" s="997"/>
      <c r="T2" s="997"/>
      <c r="U2" s="997"/>
      <c r="V2" s="997"/>
      <c r="W2" s="997"/>
      <c r="X2" s="997"/>
      <c r="Z2" s="997"/>
      <c r="AA2" s="997"/>
      <c r="AB2" s="997"/>
      <c r="AC2" s="997"/>
    </row>
    <row r="3" spans="1:29" ht="13.5" customHeight="1">
      <c r="A3" s="997"/>
      <c r="B3" s="997"/>
      <c r="C3" s="998"/>
      <c r="D3" s="998"/>
      <c r="E3" s="998"/>
      <c r="F3" s="998"/>
      <c r="G3" s="998"/>
      <c r="H3" s="998"/>
      <c r="I3" s="998"/>
      <c r="J3" s="998"/>
      <c r="K3" s="998"/>
      <c r="L3" s="998"/>
      <c r="M3" s="998"/>
      <c r="N3" s="998"/>
      <c r="O3" s="998"/>
      <c r="P3" s="998"/>
      <c r="Q3" s="998"/>
      <c r="R3" s="997"/>
      <c r="S3" s="997"/>
      <c r="T3" s="997"/>
      <c r="U3" s="997"/>
      <c r="V3" s="997"/>
      <c r="W3" s="997"/>
      <c r="X3" s="997"/>
    </row>
    <row r="4" spans="1:29" ht="13.5" customHeight="1">
      <c r="A4" s="21"/>
      <c r="B4" s="21"/>
      <c r="C4" s="21"/>
      <c r="D4" s="21"/>
      <c r="E4" s="22"/>
      <c r="F4" s="21"/>
      <c r="G4" s="21"/>
      <c r="H4" s="21"/>
      <c r="I4" s="21"/>
      <c r="J4" s="21"/>
      <c r="K4" s="21"/>
      <c r="L4" s="21"/>
    </row>
    <row r="5" spans="1:29" ht="33.75" customHeight="1">
      <c r="A5" s="23"/>
      <c r="B5" s="999" t="s">
        <v>81</v>
      </c>
      <c r="C5" s="999"/>
      <c r="D5" s="999" t="str">
        <f>IF('【様式２】計画書（自動計算）（変更）'!$C$7="","",'【様式２】計画書（自動計算）（変更）'!$C$7)</f>
        <v/>
      </c>
      <c r="E5" s="999"/>
      <c r="F5" s="999"/>
      <c r="G5" s="999"/>
      <c r="H5" s="999"/>
      <c r="I5" s="999"/>
      <c r="J5" s="999"/>
      <c r="K5" s="999"/>
      <c r="L5" s="22"/>
      <c r="M5" s="22"/>
      <c r="N5" s="24"/>
      <c r="O5" s="24"/>
      <c r="P5" s="24"/>
      <c r="Q5" s="24"/>
    </row>
    <row r="6" spans="1:29">
      <c r="A6" s="21"/>
      <c r="P6" s="320"/>
      <c r="T6" s="1014" t="s">
        <v>43</v>
      </c>
      <c r="U6" s="1014"/>
      <c r="V6" s="1014"/>
      <c r="W6" s="1012">
        <f>COUNTA(入力用!E16,入力用!E55,入力用!E94,入力用!E133,入力用!E172,入力用!E211,入力用!E250,入力用!E289,入力用!E328,入力用!E367,入力用!E406,入力用!E445,入力用!E484,入力用!E523,入力用!E562)</f>
        <v>0</v>
      </c>
      <c r="X6" s="1014" t="s">
        <v>42</v>
      </c>
      <c r="Y6" s="21"/>
      <c r="Z6" s="21"/>
      <c r="AA6" s="21"/>
      <c r="AB6" s="21"/>
      <c r="AC6" s="21"/>
    </row>
    <row r="7" spans="1:29">
      <c r="A7" s="20" t="s">
        <v>44</v>
      </c>
      <c r="G7" s="20" t="s">
        <v>47</v>
      </c>
      <c r="R7" s="24"/>
      <c r="S7" s="24"/>
      <c r="T7" s="1015"/>
      <c r="U7" s="1015"/>
      <c r="V7" s="1015"/>
      <c r="W7" s="1013"/>
      <c r="X7" s="1015"/>
      <c r="Y7" s="21"/>
      <c r="Z7" s="21"/>
      <c r="AA7" s="21"/>
      <c r="AB7" s="21"/>
      <c r="AC7" s="21"/>
    </row>
    <row r="8" spans="1:29" ht="30" customHeight="1">
      <c r="A8" s="999" t="s">
        <v>45</v>
      </c>
      <c r="B8" s="999"/>
      <c r="C8" s="999"/>
      <c r="D8" s="999" t="s">
        <v>46</v>
      </c>
      <c r="E8" s="999"/>
      <c r="G8" s="999" t="s">
        <v>48</v>
      </c>
      <c r="H8" s="999"/>
      <c r="I8" s="999"/>
      <c r="J8" s="999" t="s">
        <v>46</v>
      </c>
      <c r="K8" s="999"/>
    </row>
    <row r="9" spans="1:29" ht="30" customHeight="1">
      <c r="A9" s="999" t="s">
        <v>53</v>
      </c>
      <c r="B9" s="999"/>
      <c r="C9" s="999"/>
      <c r="D9" s="1011">
        <f>W33-W34</f>
        <v>0</v>
      </c>
      <c r="E9" s="1011"/>
      <c r="G9" s="999" t="s">
        <v>29</v>
      </c>
      <c r="H9" s="999"/>
      <c r="I9" s="999"/>
      <c r="J9" s="1011">
        <f>W28</f>
        <v>0</v>
      </c>
      <c r="K9" s="1011"/>
      <c r="M9" s="1003" t="s">
        <v>103</v>
      </c>
      <c r="N9" s="1003"/>
      <c r="O9" s="1003"/>
      <c r="P9" s="1003"/>
      <c r="Q9" s="1003"/>
      <c r="R9" s="1003"/>
      <c r="S9" s="1003"/>
      <c r="T9" s="1003"/>
      <c r="U9" s="1003"/>
      <c r="V9" s="1003"/>
      <c r="W9" s="1003"/>
      <c r="X9" s="1003"/>
    </row>
    <row r="10" spans="1:29" ht="30" customHeight="1">
      <c r="A10" s="1057" t="s">
        <v>33</v>
      </c>
      <c r="B10" s="1058"/>
      <c r="C10" s="1059"/>
      <c r="D10" s="1011">
        <f>W32</f>
        <v>0</v>
      </c>
      <c r="E10" s="1011"/>
      <c r="G10" s="1026" t="s">
        <v>49</v>
      </c>
      <c r="H10" s="1026"/>
      <c r="I10" s="1026"/>
      <c r="J10" s="1011">
        <f>W29</f>
        <v>0</v>
      </c>
      <c r="K10" s="1011"/>
      <c r="M10" s="1003"/>
      <c r="N10" s="1003"/>
      <c r="O10" s="1003"/>
      <c r="P10" s="1003"/>
      <c r="Q10" s="1003"/>
      <c r="R10" s="1003"/>
      <c r="S10" s="1003"/>
      <c r="T10" s="1003"/>
      <c r="U10" s="1003"/>
      <c r="V10" s="1003"/>
      <c r="W10" s="1003"/>
      <c r="X10" s="1003"/>
    </row>
    <row r="11" spans="1:29" ht="34.5" customHeight="1">
      <c r="A11" s="1047" t="s">
        <v>84</v>
      </c>
      <c r="B11" s="1048"/>
      <c r="C11" s="1049"/>
      <c r="D11" s="1053">
        <f>W34</f>
        <v>0</v>
      </c>
      <c r="E11" s="1054"/>
      <c r="G11" s="1026" t="s">
        <v>50</v>
      </c>
      <c r="H11" s="1026"/>
      <c r="I11" s="1026"/>
      <c r="J11" s="1011">
        <f>W30</f>
        <v>0</v>
      </c>
      <c r="K11" s="1011"/>
      <c r="M11" s="1004" t="s">
        <v>104</v>
      </c>
      <c r="N11" s="1004"/>
      <c r="O11" s="1004"/>
      <c r="P11" s="1004"/>
      <c r="Q11" s="1004"/>
      <c r="R11" s="1004"/>
      <c r="S11" s="1004"/>
      <c r="T11" s="1004"/>
      <c r="U11" s="1004"/>
      <c r="V11" s="1004"/>
      <c r="W11" s="1004"/>
      <c r="X11" s="1004"/>
    </row>
    <row r="12" spans="1:29" ht="34.5" customHeight="1">
      <c r="A12" s="1050"/>
      <c r="B12" s="1051"/>
      <c r="C12" s="1052"/>
      <c r="D12" s="1055"/>
      <c r="E12" s="1056"/>
      <c r="G12" s="1026" t="s">
        <v>32</v>
      </c>
      <c r="H12" s="1026"/>
      <c r="I12" s="1026"/>
      <c r="J12" s="1060">
        <f>W31</f>
        <v>0</v>
      </c>
      <c r="K12" s="1060"/>
    </row>
    <row r="13" spans="1:29" ht="30" customHeight="1">
      <c r="A13" s="999" t="s">
        <v>54</v>
      </c>
      <c r="B13" s="999"/>
      <c r="C13" s="999"/>
      <c r="D13" s="1011">
        <f>SUM(D9:E12)</f>
        <v>0</v>
      </c>
      <c r="E13" s="1011"/>
      <c r="G13" s="999" t="s">
        <v>54</v>
      </c>
      <c r="H13" s="999"/>
      <c r="I13" s="999"/>
      <c r="J13" s="1011">
        <f>SUM(J9:K12)</f>
        <v>0</v>
      </c>
      <c r="K13" s="1011"/>
    </row>
    <row r="14" spans="1:29" ht="6.75" customHeight="1"/>
    <row r="15" spans="1:29" ht="9" customHeight="1"/>
    <row r="16" spans="1:29" ht="9" customHeight="1"/>
    <row r="17" spans="1:24" ht="9" customHeight="1"/>
    <row r="18" spans="1:24" ht="9" customHeight="1">
      <c r="E18" s="25"/>
    </row>
    <row r="19" spans="1:24" ht="9" customHeight="1">
      <c r="E19" s="22"/>
    </row>
    <row r="20" spans="1:24" ht="9" customHeight="1">
      <c r="E20" s="22"/>
    </row>
    <row r="21" spans="1:24" ht="9" customHeight="1">
      <c r="E21" s="22"/>
    </row>
    <row r="22" spans="1:24" ht="9" customHeight="1">
      <c r="E22" s="26"/>
    </row>
    <row r="23" spans="1:24" ht="9" customHeight="1">
      <c r="E23" s="22"/>
      <c r="J23" s="21"/>
    </row>
    <row r="24" spans="1:24" ht="9" customHeight="1">
      <c r="E24" s="26"/>
      <c r="F24" s="21"/>
    </row>
    <row r="25" spans="1:24" ht="9" customHeight="1" thickBot="1">
      <c r="D25" s="21"/>
      <c r="E25" s="22"/>
    </row>
    <row r="26" spans="1:24" ht="19.5" customHeight="1">
      <c r="A26" s="1040" t="s">
        <v>36</v>
      </c>
      <c r="B26" s="1040"/>
      <c r="C26" s="1040"/>
      <c r="D26" s="1040"/>
      <c r="F26" s="1040" t="s">
        <v>37</v>
      </c>
      <c r="G26" s="1040"/>
      <c r="H26" s="1040"/>
      <c r="I26" s="1040"/>
      <c r="K26" s="1040" t="s">
        <v>38</v>
      </c>
      <c r="L26" s="1040"/>
      <c r="M26" s="1040"/>
      <c r="N26" s="1040"/>
      <c r="P26" s="1040" t="s">
        <v>39</v>
      </c>
      <c r="Q26" s="1040"/>
      <c r="R26" s="1040"/>
      <c r="S26" s="1040"/>
      <c r="U26" s="1041" t="s">
        <v>52</v>
      </c>
      <c r="V26" s="1042"/>
      <c r="W26" s="1042"/>
      <c r="X26" s="1043"/>
    </row>
    <row r="27" spans="1:24" ht="27" customHeight="1">
      <c r="A27" s="1040"/>
      <c r="B27" s="1040"/>
      <c r="C27" s="1040"/>
      <c r="D27" s="1040"/>
      <c r="E27" s="27"/>
      <c r="F27" s="1040"/>
      <c r="G27" s="1040"/>
      <c r="H27" s="1040"/>
      <c r="I27" s="1040"/>
      <c r="K27" s="1040"/>
      <c r="L27" s="1040"/>
      <c r="M27" s="1040"/>
      <c r="N27" s="1040"/>
      <c r="P27" s="1040"/>
      <c r="Q27" s="1040"/>
      <c r="R27" s="1040"/>
      <c r="S27" s="1040"/>
      <c r="U27" s="1044"/>
      <c r="V27" s="1045"/>
      <c r="W27" s="1045"/>
      <c r="X27" s="1046"/>
    </row>
    <row r="28" spans="1:24" ht="36.75" customHeight="1">
      <c r="A28" s="999" t="s">
        <v>29</v>
      </c>
      <c r="B28" s="999"/>
      <c r="C28" s="1000">
        <f>SUM('【様式２】計画書（自動計算）（変更）'!I21,'【様式２】計画書（自動計算）（変更）'!I50,'【様式２】計画書（自動計算）（変更）'!I79,'【様式２】計画書（自動計算）（変更）'!I108,'【様式２】計画書（自動計算）（変更）'!I137,'【様式２】計画書（自動計算）（変更）'!I166,'【様式２】計画書（自動計算）（変更）'!I195,'【様式２】計画書（自動計算）（変更）'!I224,'【様式２】計画書（自動計算）（変更）'!I253,'【様式２】計画書（自動計算）（変更）'!I282,'【様式２】計画書（自動計算）（変更）'!I311,'【様式２】計画書（自動計算）（変更）'!I340,'【様式２】計画書（自動計算）（変更）'!I369,'【様式２】計画書（自動計算）（変更）'!I398,'【様式２】計画書（自動計算）（変更）'!I427)</f>
        <v>0</v>
      </c>
      <c r="D28" s="1000"/>
      <c r="F28" s="999" t="s">
        <v>29</v>
      </c>
      <c r="G28" s="999"/>
      <c r="H28" s="1000">
        <f>SUM('【様式２】計画書（自動計算）（変更）'!O21,'【様式２】計画書（自動計算）（変更）'!O50,'【様式２】計画書（自動計算）（変更）'!O79,'【様式２】計画書（自動計算）（変更）'!O108,'【様式２】計画書（自動計算）（変更）'!O137,'【様式２】計画書（自動計算）（変更）'!O166,'【様式２】計画書（自動計算）（変更）'!O195,'【様式２】計画書（自動計算）（変更）'!O224,'【様式２】計画書（自動計算）（変更）'!O253,'【様式２】計画書（自動計算）（変更）'!O282,'【様式２】計画書（自動計算）（変更）'!O311,'【様式２】計画書（自動計算）（変更）'!O340,'【様式２】計画書（自動計算）（変更）'!O369,'【様式２】計画書（自動計算）（変更）'!O398,'【様式２】計画書（自動計算）（変更）'!O427)</f>
        <v>0</v>
      </c>
      <c r="I28" s="1000"/>
      <c r="K28" s="999" t="s">
        <v>29</v>
      </c>
      <c r="L28" s="999"/>
      <c r="M28" s="1000">
        <f>SUM('【様式２】計画書（自動計算）（変更）'!U21,'【様式２】計画書（自動計算）（変更）'!U50,'【様式２】計画書（自動計算）（変更）'!U79,'【様式２】計画書（自動計算）（変更）'!U108,'【様式２】計画書（自動計算）（変更）'!M29137,'【様式２】計画書（自動計算）（変更）'!U166,'【様式２】計画書（自動計算）（変更）'!U195,'【様式２】計画書（自動計算）（変更）'!U224,'【様式２】計画書（自動計算）（変更）'!U253,'【様式２】計画書（自動計算）（変更）'!U282,'【様式２】計画書（自動計算）（変更）'!U311,'【様式２】計画書（自動計算）（変更）'!U340,'【様式２】計画書（自動計算）（変更）'!U369,'【様式２】計画書（自動計算）（変更）'!U398,'【様式２】計画書（自動計算）（変更）'!U427)</f>
        <v>0</v>
      </c>
      <c r="N28" s="1000"/>
      <c r="P28" s="999" t="s">
        <v>29</v>
      </c>
      <c r="Q28" s="999"/>
      <c r="R28" s="1000">
        <f>SUM('【様式２】計画書（自動計算）（変更）'!AA21,'【様式２】計画書（自動計算）（変更）'!AA50,'【様式２】計画書（自動計算）（変更）'!AA79,'【様式２】計画書（自動計算）（変更）'!AA108,'【様式２】計画書（自動計算）（変更）'!AA137,'【様式２】計画書（自動計算）（変更）'!AA166,'【様式２】計画書（自動計算）（変更）'!AA195,'【様式２】計画書（自動計算）（変更）'!AA224,'【様式２】計画書（自動計算）（変更）'!AA253,'【様式２】計画書（自動計算）（変更）'!AA282,'【様式２】計画書（自動計算）（変更）'!AA311,'【様式２】計画書（自動計算）（変更）'!AA340,'【様式２】計画書（自動計算）（変更）'!AA369,'【様式２】計画書（自動計算）（変更）'!AA398,'【様式２】計画書（自動計算）（変更）'!AA427)</f>
        <v>0</v>
      </c>
      <c r="S28" s="1000"/>
      <c r="U28" s="1007" t="s">
        <v>29</v>
      </c>
      <c r="V28" s="1008"/>
      <c r="W28" s="1000">
        <f>SUM('【様式２】計画書（自動計算）（変更）'!AE11,'【様式２】計画書（自動計算）（変更）'!AE40,'【様式２】計画書（自動計算）（変更）'!AE69,'【様式２】計画書（自動計算）（変更）'!AE98,'【様式２】計画書（自動計算）（変更）'!AE127,'【様式２】計画書（自動計算）（変更）'!AE156,'【様式２】計画書（自動計算）（変更）'!AE185,'【様式２】計画書（自動計算）（変更）'!AE214,'【様式２】計画書（自動計算）（変更）'!AE243,'【様式２】計画書（自動計算）（変更）'!AE272,'【様式２】計画書（自動計算）（変更）'!AE301,'【様式２】計画書（自動計算）（変更）'!AE330,'【様式２】計画書（自動計算）（変更）'!AE359,'【様式２】計画書（自動計算）（変更）'!AE388,'【様式２】計画書（自動計算）（変更）'!AE417)</f>
        <v>0</v>
      </c>
      <c r="X28" s="1010"/>
    </row>
    <row r="29" spans="1:24" ht="36.75" customHeight="1">
      <c r="A29" s="1005" t="s">
        <v>31</v>
      </c>
      <c r="B29" s="1006"/>
      <c r="C29" s="1000">
        <f>SUM('【様式２】計画書（自動計算）（変更）'!I22,'【様式２】計画書（自動計算）（変更）'!I51,'【様式２】計画書（自動計算）（変更）'!I80,'【様式２】計画書（自動計算）（変更）'!I109,'【様式２】計画書（自動計算）（変更）'!I138,'【様式２】計画書（自動計算）（変更）'!I167,'【様式２】計画書（自動計算）（変更）'!I196,'【様式２】計画書（自動計算）（変更）'!I225,'【様式２】計画書（自動計算）（変更）'!I254,'【様式２】計画書（自動計算）（変更）'!I283,'【様式２】計画書（自動計算）（変更）'!I312,'【様式２】計画書（自動計算）（変更）'!I341,'【様式２】計画書（自動計算）（変更）'!I370,'【様式２】計画書（自動計算）（変更）'!I399,'【様式２】計画書（自動計算）（変更）'!I428)</f>
        <v>0</v>
      </c>
      <c r="D29" s="1000"/>
      <c r="F29" s="1027" t="s">
        <v>31</v>
      </c>
      <c r="G29" s="1027"/>
      <c r="H29" s="1000">
        <f>SUM('【様式２】計画書（自動計算）（変更）'!O22,'【様式２】計画書（自動計算）（変更）'!O51,'【様式２】計画書（自動計算）（変更）'!O80,'【様式２】計画書（自動計算）（変更）'!O109,'【様式２】計画書（自動計算）（変更）'!O138,'【様式２】計画書（自動計算）（変更）'!O167,'【様式２】計画書（自動計算）（変更）'!O196,'【様式２】計画書（自動計算）（変更）'!O225,'【様式２】計画書（自動計算）（変更）'!O254,'【様式２】計画書（自動計算）（変更）'!O283,'【様式２】計画書（自動計算）（変更）'!O312,'【様式２】計画書（自動計算）（変更）'!O341,'【様式２】計画書（自動計算）（変更）'!O370,'【様式２】計画書（自動計算）（変更）'!O399,'【様式２】計画書（自動計算）（変更）'!O428)</f>
        <v>0</v>
      </c>
      <c r="I29" s="1000"/>
      <c r="K29" s="1027" t="s">
        <v>31</v>
      </c>
      <c r="L29" s="1027"/>
      <c r="M29" s="1000">
        <f>SUM('【様式２】計画書（自動計算）（変更）'!U22,'【様式２】計画書（自動計算）（変更）'!U51,'【様式２】計画書（自動計算）（変更）'!U80,'【様式２】計画書（自動計算）（変更）'!U109,'【様式２】計画書（自動計算）（変更）'!U138,'【様式２】計画書（自動計算）（変更）'!U167,'【様式２】計画書（自動計算）（変更）'!U196,'【様式２】計画書（自動計算）（変更）'!U225,'【様式２】計画書（自動計算）（変更）'!U254,'【様式２】計画書（自動計算）（変更）'!U283,'【様式２】計画書（自動計算）（変更）'!U312,'【様式２】計画書（自動計算）（変更）'!U341,'【様式２】計画書（自動計算）（変更）'!U370,'【様式２】計画書（自動計算）（変更）'!U399,'【様式２】計画書（自動計算）（変更）'!U428)</f>
        <v>0</v>
      </c>
      <c r="N29" s="1000"/>
      <c r="P29" s="1027" t="s">
        <v>31</v>
      </c>
      <c r="Q29" s="1027"/>
      <c r="R29" s="1000">
        <f>SUM('【様式２】計画書（自動計算）（変更）'!AA22,'【様式２】計画書（自動計算）（変更）'!AA51,'【様式２】計画書（自動計算）（変更）'!AA80,'【様式２】計画書（自動計算）（変更）'!AA109,'【様式２】計画書（自動計算）（変更）'!AA138,'【様式２】計画書（自動計算）（変更）'!AA167,'【様式２】計画書（自動計算）（変更）'!AA196,'【様式２】計画書（自動計算）（変更）'!AA225,'【様式２】計画書（自動計算）（変更）'!AA254,'【様式２】計画書（自動計算）（変更）'!AA283,'【様式２】計画書（自動計算）（変更）'!AA312,'【様式２】計画書（自動計算）（変更）'!AA341,'【様式２】計画書（自動計算）（変更）'!AA370,'【様式２】計画書（自動計算）（変更）'!AA399,'【様式２】計画書（自動計算）（変更）'!AA428)</f>
        <v>0</v>
      </c>
      <c r="S29" s="1000"/>
      <c r="U29" s="1009" t="s">
        <v>49</v>
      </c>
      <c r="V29" s="1006"/>
      <c r="W29" s="1000">
        <f>SUM('【様式２】計画書（自動計算）（変更）'!AE12,'【様式２】計画書（自動計算）（変更）'!AE41,'【様式２】計画書（自動計算）（変更）'!AE70,'【様式２】計画書（自動計算）（変更）'!AE99,'【様式２】計画書（自動計算）（変更）'!AE128,'【様式２】計画書（自動計算）（変更）'!AE157,'【様式２】計画書（自動計算）（変更）'!AE186,'【様式２】計画書（自動計算）（変更）'!AE215,'【様式２】計画書（自動計算）（変更）'!AE244,'【様式２】計画書（自動計算）（変更）'!AE273,'【様式２】計画書（自動計算）（変更）'!AE302,'【様式２】計画書（自動計算）（変更）'!AE331,'【様式２】計画書（自動計算）（変更）'!AE360,'【様式２】計画書（自動計算）（変更）'!AE389,'【様式２】計画書（自動計算）（変更）'!AE418)</f>
        <v>0</v>
      </c>
      <c r="X29" s="1010"/>
    </row>
    <row r="30" spans="1:24" ht="36.75" customHeight="1">
      <c r="A30" s="1005" t="s">
        <v>105</v>
      </c>
      <c r="B30" s="1006"/>
      <c r="C30" s="1000">
        <f>SUM('【様式２】計画書（自動計算）（変更）'!I23,'【様式２】計画書（自動計算）（変更）'!I52,'【様式２】計画書（自動計算）（変更）'!I81,'【様式２】計画書（自動計算）（変更）'!I110,'【様式２】計画書（自動計算）（変更）'!I139,'【様式２】計画書（自動計算）（変更）'!I168,'【様式２】計画書（自動計算）（変更）'!I197,'【様式２】計画書（自動計算）（変更）'!I226,'【様式２】計画書（自動計算）（変更）'!I255,'【様式２】計画書（自動計算）（変更）'!I284,'【様式２】計画書（自動計算）（変更）'!I313,'【様式２】計画書（自動計算）（変更）'!I342,'【様式２】計画書（自動計算）（変更）'!I371,'【様式２】計画書（自動計算）（変更）'!I400,'【様式２】計画書（自動計算）（変更）'!I429)</f>
        <v>0</v>
      </c>
      <c r="D30" s="1000"/>
      <c r="F30" s="1005" t="s">
        <v>105</v>
      </c>
      <c r="G30" s="1006"/>
      <c r="H30" s="1001">
        <f>SUM('【様式２】計画書（自動計算）（変更）'!O23,'【様式２】計画書（自動計算）（変更）'!O52,'【様式２】計画書（自動計算）（変更）'!O81,'【様式２】計画書（自動計算）（変更）'!O110,'【様式２】計画書（自動計算）（変更）'!O139,'【様式２】計画書（自動計算）（変更）'!O168,'【様式２】計画書（自動計算）（変更）'!O197,'【様式２】計画書（自動計算）（変更）'!O226,'【様式２】計画書（自動計算）（変更）'!O255,'【様式２】計画書（自動計算）（変更）'!O284,'【様式２】計画書（自動計算）（変更）'!O313,'【様式２】計画書（自動計算）（変更）'!O342,'【様式２】計画書（自動計算）（変更）'!O371,'【様式２】計画書（自動計算）（変更）'!O400,'【様式２】計画書（自動計算）（変更）'!O429)</f>
        <v>0</v>
      </c>
      <c r="I30" s="1002"/>
      <c r="K30" s="1005" t="s">
        <v>105</v>
      </c>
      <c r="L30" s="1006"/>
      <c r="M30" s="1001">
        <f>SUM('【様式２】計画書（自動計算）（変更）'!U23,'【様式２】計画書（自動計算）（変更）'!U52,'【様式２】計画書（自動計算）（変更）'!U81,'【様式２】計画書（自動計算）（変更）'!U110,'【様式２】計画書（自動計算）（変更）'!U139,'【様式２】計画書（自動計算）（変更）'!U168,'【様式２】計画書（自動計算）（変更）'!U197,'【様式２】計画書（自動計算）（変更）'!U226,'【様式２】計画書（自動計算）（変更）'!U255,'【様式２】計画書（自動計算）（変更）'!U284,'【様式２】計画書（自動計算）（変更）'!U313,'【様式２】計画書（自動計算）（変更）'!U342,'【様式２】計画書（自動計算）（変更）'!U371,'【様式２】計画書（自動計算）（変更）'!U400,'【様式２】計画書（自動計算）（変更）'!U429)</f>
        <v>0</v>
      </c>
      <c r="N30" s="1002"/>
      <c r="P30" s="1027" t="s">
        <v>105</v>
      </c>
      <c r="Q30" s="1027"/>
      <c r="R30" s="1000">
        <f>SUM('【様式２】計画書（自動計算）（変更）'!AA23,'【様式２】計画書（自動計算）（変更）'!AA52,'【様式２】計画書（自動計算）（変更）'!AA81,'【様式２】計画書（自動計算）（変更）'!AA110,'【様式２】計画書（自動計算）（変更）'!AA139,'【様式２】計画書（自動計算）（変更）'!AA168,'【様式２】計画書（自動計算）（変更）'!AA197,'【様式２】計画書（自動計算）（変更）'!AA226,'【様式２】計画書（自動計算）（変更）'!AA255,'【様式２】計画書（自動計算）（変更）'!AA284,'【様式２】計画書（自動計算）（変更）'!AA313,'【様式２】計画書（自動計算）（変更）'!AA342,'【様式２】計画書（自動計算）（変更）'!AA371,'【様式２】計画書（自動計算）（変更）'!AA400,'【様式２】計画書（自動計算）（変更）'!AA429)</f>
        <v>0</v>
      </c>
      <c r="S30" s="1000"/>
      <c r="U30" s="1009" t="s">
        <v>83</v>
      </c>
      <c r="V30" s="1006"/>
      <c r="W30" s="1000">
        <f>SUM('【様式２】計画書（自動計算）（変更）'!AE13,'【様式２】計画書（自動計算）（変更）'!AE42,'【様式２】計画書（自動計算）（変更）'!AE71,'【様式２】計画書（自動計算）（変更）'!AE100,'【様式２】計画書（自動計算）（変更）'!AE129,'【様式２】計画書（自動計算）（変更）'!AE158,'【様式２】計画書（自動計算）（変更）'!AE187,'【様式２】計画書（自動計算）（変更）'!AE216,'【様式２】計画書（自動計算）（変更）'!AE245,'【様式２】計画書（自動計算）（変更）'!AE274,'【様式２】計画書（自動計算）（変更）'!AE303,'【様式２】計画書（自動計算）（変更）'!AE332,'【様式２】計画書（自動計算）（変更）'!AE361,'【様式２】計画書（自動計算）（変更）'!AE390,'【様式２】計画書（自動計算）（変更）'!AE419)</f>
        <v>0</v>
      </c>
      <c r="X30" s="1010"/>
    </row>
    <row r="31" spans="1:24" ht="36.75" customHeight="1">
      <c r="A31" s="1022" t="s">
        <v>32</v>
      </c>
      <c r="B31" s="1023"/>
      <c r="C31" s="1025">
        <f>SUM('【様式２】計画書（自動計算）（変更）'!I24,'【様式２】計画書（自動計算）（変更）'!I53,'【様式２】計画書（自動計算）（変更）'!I82,'【様式２】計画書（自動計算）（変更）'!I111,'【様式２】計画書（自動計算）（変更）'!I140,'【様式２】計画書（自動計算）（変更）'!I169,'【様式２】計画書（自動計算）（変更）'!I198,'【様式２】計画書（自動計算）（変更）'!I227,'【様式２】計画書（自動計算）（変更）'!I256,'【様式２】計画書（自動計算）（変更）'!I285,'【様式２】計画書（自動計算）（変更）'!I314,'【様式２】計画書（自動計算）（変更）'!I343,'【様式２】計画書（自動計算）（変更）'!I372,'【様式２】計画書（自動計算）（変更）'!I401,'【様式２】計画書（自動計算）（変更）'!I430)</f>
        <v>0</v>
      </c>
      <c r="D31" s="1025"/>
      <c r="F31" s="1022" t="s">
        <v>32</v>
      </c>
      <c r="G31" s="1023"/>
      <c r="H31" s="1038">
        <f>SUM('【様式２】計画書（自動計算）（変更）'!O24,'【様式２】計画書（自動計算）（変更）'!O53,'【様式２】計画書（自動計算）（変更）'!O82,'【様式２】計画書（自動計算）（変更）'!O111,'【様式２】計画書（自動計算）（変更）'!O140,'【様式２】計画書（自動計算）（変更）'!O169,'【様式２】計画書（自動計算）（変更）'!O198,'【様式２】計画書（自動計算）（変更）'!O227,'【様式２】計画書（自動計算）（変更）'!O256,'【様式２】計画書（自動計算）（変更）'!O285,'【様式２】計画書（自動計算）（変更）'!O314,'【様式２】計画書（自動計算）（変更）'!O343,'【様式２】計画書（自動計算）（変更）'!O372,'【様式２】計画書（自動計算）（変更）'!O401,'【様式２】計画書（自動計算）（変更）'!O430)</f>
        <v>0</v>
      </c>
      <c r="I31" s="1039"/>
      <c r="K31" s="1022" t="s">
        <v>32</v>
      </c>
      <c r="L31" s="1023"/>
      <c r="M31" s="1038">
        <f>SUM('【様式２】計画書（自動計算）（変更）'!U24,'【様式２】計画書（自動計算）（変更）'!U53,'【様式２】計画書（自動計算）（変更）'!U82,'【様式２】計画書（自動計算）（変更）'!U111,'【様式２】計画書（自動計算）（変更）'!U140,'【様式２】計画書（自動計算）（変更）'!U169,'【様式２】計画書（自動計算）（変更）'!U198,'【様式２】計画書（自動計算）（変更）'!U227,'【様式２】計画書（自動計算）（変更）'!U256,'【様式２】計画書（自動計算）（変更）'!U285,'【様式２】計画書（自動計算）（変更）'!U314,'【様式２】計画書（自動計算）（変更）'!U343,'【様式２】計画書（自動計算）（変更）'!U372,'【様式２】計画書（自動計算）（変更）'!U401,'【様式２】計画書（自動計算）（変更）'!U430)</f>
        <v>0</v>
      </c>
      <c r="N31" s="1039"/>
      <c r="P31" s="1040" t="s">
        <v>32</v>
      </c>
      <c r="Q31" s="1040"/>
      <c r="R31" s="1025">
        <f>SUM('【様式２】計画書（自動計算）（変更）'!AA24,'【様式２】計画書（自動計算）（変更）'!AA53,'【様式２】計画書（自動計算）（変更）'!AA82,'【様式２】計画書（自動計算）（変更）'!AA111,'【様式２】計画書（自動計算）（変更）'!AA140,'【様式２】計画書（自動計算）（変更）'!AA169,'【様式２】計画書（自動計算）（変更）'!AA198,'【様式２】計画書（自動計算）（変更）'!AA227,'【様式２】計画書（自動計算）（変更）'!AA256,'【様式２】計画書（自動計算）（変更）'!AA285,'【様式２】計画書（自動計算）（変更）'!AA314,'【様式２】計画書（自動計算）（変更）'!AA343,'【様式２】計画書（自動計算）（変更）'!AA372,'【様式２】計画書（自動計算）（変更）'!AA401,'【様式２】計画書（自動計算）（変更）'!AA430)</f>
        <v>0</v>
      </c>
      <c r="S31" s="1025"/>
      <c r="U31" s="1031" t="s">
        <v>32</v>
      </c>
      <c r="V31" s="1023"/>
      <c r="W31" s="1025">
        <f>SUM('【様式２】計画書（自動計算）（変更）'!AE14,'【様式２】計画書（自動計算）（変更）'!AE43,'【様式２】計画書（自動計算）（変更）'!AE72,'【様式２】計画書（自動計算）（変更）'!AE101,'【様式２】計画書（自動計算）（変更）'!AE130,'【様式２】計画書（自動計算）（変更）'!AE159,'【様式２】計画書（自動計算）（変更）'!AE188,'【様式２】計画書（自動計算）（変更）'!AE217,'【様式２】計画書（自動計算）（変更）'!AE246,'【様式２】計画書（自動計算）（変更）'!AE275,'【様式２】計画書（自動計算）（変更）'!AE304,'【様式２】計画書（自動計算）（変更）'!AE333,'【様式２】計画書（自動計算）（変更）'!AE362,'【様式２】計画書（自動計算）（変更）'!AE391,'【様式２】計画書（自動計算）（変更）'!AE420)</f>
        <v>0</v>
      </c>
      <c r="X31" s="1032"/>
    </row>
    <row r="32" spans="1:24" ht="36.75" customHeight="1">
      <c r="A32" s="1024" t="s">
        <v>33</v>
      </c>
      <c r="B32" s="1008"/>
      <c r="C32" s="1000">
        <f>SUM('【様式２】計画書（自動計算）（変更）'!I25,'【様式２】計画書（自動計算）（変更）'!I54,'【様式２】計画書（自動計算）（変更）'!I83,'【様式２】計画書（自動計算）（変更）'!I112,'【様式２】計画書（自動計算）（変更）'!I141,'【様式２】計画書（自動計算）（変更）'!I170,'【様式２】計画書（自動計算）（変更）'!I199,'【様式２】計画書（自動計算）（変更）'!I228,'【様式２】計画書（自動計算）（変更）'!I257,'【様式２】計画書（自動計算）（変更）'!I286,'【様式２】計画書（自動計算）（変更）'!I315,'【様式２】計画書（自動計算）（変更）'!I344,'【様式２】計画書（自動計算）（変更）'!I373,'【様式２】計画書（自動計算）（変更）'!I402,'【様式２】計画書（自動計算）（変更）'!I431)</f>
        <v>0</v>
      </c>
      <c r="D32" s="1000"/>
      <c r="F32" s="1024" t="s">
        <v>33</v>
      </c>
      <c r="G32" s="1008"/>
      <c r="H32" s="1001">
        <f>SUM('【様式２】計画書（自動計算）（変更）'!O25,'【様式２】計画書（自動計算）（変更）'!O54,'【様式２】計画書（自動計算）（変更）'!O83,'【様式２】計画書（自動計算）（変更）'!O112,'【様式２】計画書（自動計算）（変更）'!O141,'【様式２】計画書（自動計算）（変更）'!O170,'【様式２】計画書（自動計算）（変更）'!O199,'【様式２】計画書（自動計算）（変更）'!O228,'【様式２】計画書（自動計算）（変更）'!O257,'【様式２】計画書（自動計算）（変更）'!O286,'【様式２】計画書（自動計算）（変更）'!O315,'【様式２】計画書（自動計算）（変更）'!O344,'【様式２】計画書（自動計算）（変更）'!O373,'【様式２】計画書（自動計算）（変更）'!O402,'【様式２】計画書（自動計算）（変更）'!O431)</f>
        <v>0</v>
      </c>
      <c r="I32" s="1002"/>
      <c r="K32" s="1024" t="s">
        <v>33</v>
      </c>
      <c r="L32" s="1008"/>
      <c r="M32" s="1001">
        <f>SUM('【様式２】計画書（自動計算）（変更）'!U25,'【様式２】計画書（自動計算）（変更）'!U54,'【様式２】計画書（自動計算）（変更）'!U83,'【様式２】計画書（自動計算）（変更）'!U112,'【様式２】計画書（自動計算）（変更）'!U141,'【様式２】計画書（自動計算）（変更）'!U170,'【様式２】計画書（自動計算）（変更）'!U199,'【様式２】計画書（自動計算）（変更）'!U228,'【様式２】計画書（自動計算）（変更）'!U257,'【様式２】計画書（自動計算）（変更）'!U286,'【様式２】計画書（自動計算）（変更）'!U315,'【様式２】計画書（自動計算）（変更）'!U344,'【様式２】計画書（自動計算）（変更）'!U373,'【様式２】計画書（自動計算）（変更）'!U402,'【様式２】計画書（自動計算）（変更）'!U431)</f>
        <v>0</v>
      </c>
      <c r="N32" s="1002"/>
      <c r="P32" s="1024" t="s">
        <v>33</v>
      </c>
      <c r="Q32" s="1008"/>
      <c r="R32" s="1001">
        <f>SUM('【様式２】計画書（自動計算）（変更）'!AA25,'【様式２】計画書（自動計算）（変更）'!AA54,'【様式２】計画書（自動計算）（変更）'!AA83,'【様式２】計画書（自動計算）（変更）'!AA112,'【様式２】計画書（自動計算）（変更）'!AA141,'【様式２】計画書（自動計算）（変更）'!AA170,'【様式２】計画書（自動計算）（変更）'!AA199,'【様式２】計画書（自動計算）（変更）'!AA228,'【様式２】計画書（自動計算）（変更）'!AA257,'【様式２】計画書（自動計算）（変更）'!AA286,'【様式２】計画書（自動計算）（変更）'!AA315,'【様式２】計画書（自動計算）（変更）'!AA344,'【様式２】計画書（自動計算）（変更）'!AA373,'【様式２】計画書（自動計算）（変更）'!AA402,'【様式２】計画書（自動計算）（変更）'!AA431)</f>
        <v>0</v>
      </c>
      <c r="S32" s="1002"/>
      <c r="U32" s="1007" t="s">
        <v>33</v>
      </c>
      <c r="V32" s="1008"/>
      <c r="W32" s="1000">
        <f>SUM('【様式２】計画書（自動計算）（変更）'!AE15,'【様式２】計画書（自動計算）（変更）'!AE44,'【様式２】計画書（自動計算）（変更）'!AE73,'【様式２】計画書（自動計算）（変更）'!AE102,'【様式２】計画書（自動計算）（変更）'!AE131,'【様式２】計画書（自動計算）（変更）'!AE160,'【様式２】計画書（自動計算）（変更）'!AE189,'【様式２】計画書（自動計算）（変更）'!AE218,'【様式２】計画書（自動計算）（変更）'!AE247,'【様式２】計画書（自動計算）（変更）'!AE276,'【様式２】計画書（自動計算）（変更）'!AE305,'【様式２】計画書（自動計算）（変更）'!AE334,'【様式２】計画書（自動計算）（変更）'!AE363,'【様式２】計画書（自動計算）（変更）'!AE392,'【様式２】計画書（自動計算）（変更）'!AE421)</f>
        <v>0</v>
      </c>
      <c r="X32" s="1010"/>
    </row>
    <row r="33" spans="1:24" ht="36.75" customHeight="1" thickBot="1">
      <c r="A33" s="1016" t="s">
        <v>35</v>
      </c>
      <c r="B33" s="1017"/>
      <c r="C33" s="1019">
        <f>SUM('【様式２】計画書（自動計算）（変更）'!I26,'【様式２】計画書（自動計算）（変更）'!I55,'【様式２】計画書（自動計算）（変更）'!I84,'【様式２】計画書（自動計算）（変更）'!I113,'【様式２】計画書（自動計算）（変更）'!I142,'【様式２】計画書（自動計算）（変更）'!I171,'【様式２】計画書（自動計算）（変更）'!I200,'【様式２】計画書（自動計算）（変更）'!I229,'【様式２】計画書（自動計算）（変更）'!I258,'【様式２】計画書（自動計算）（変更）'!I287,'【様式２】計画書（自動計算）（変更）'!I316,'【様式２】計画書（自動計算）（変更）'!I345,'【様式２】計画書（自動計算）（変更）'!I374,'【様式２】計画書（自動計算）（変更）'!I403,'【様式２】計画書（自動計算）（変更）'!I432)</f>
        <v>0</v>
      </c>
      <c r="D33" s="1019"/>
      <c r="F33" s="1034" t="s">
        <v>35</v>
      </c>
      <c r="G33" s="1035"/>
      <c r="H33" s="1061">
        <f>SUM('【様式２】計画書（自動計算）（変更）'!O26,'【様式２】計画書（自動計算）（変更）'!O55,'【様式２】計画書（自動計算）（変更）'!O84,'【様式２】計画書（自動計算）（変更）'!O113,'【様式２】計画書（自動計算）（変更）'!O142,'【様式２】計画書（自動計算）（変更）'!O171,'【様式２】計画書（自動計算）（変更）'!O200,'【様式２】計画書（自動計算）（変更）'!O229,'【様式２】計画書（自動計算）（変更）'!O258,'【様式２】計画書（自動計算）（変更）'!O287,'【様式２】計画書（自動計算）（変更）'!O316,'【様式２】計画書（自動計算）（変更）'!O345,'【様式２】計画書（自動計算）（変更）'!O374,'【様式２】計画書（自動計算）（変更）'!O403,'【様式２】計画書（自動計算）（変更）'!O432)</f>
        <v>0</v>
      </c>
      <c r="I33" s="1062"/>
      <c r="K33" s="1034" t="s">
        <v>35</v>
      </c>
      <c r="L33" s="1035"/>
      <c r="M33" s="1061">
        <f>SUM('【様式２】計画書（自動計算）（変更）'!U26,'【様式２】計画書（自動計算）（変更）'!U55,'【様式２】計画書（自動計算）（変更）'!U84,'【様式２】計画書（自動計算）（変更）'!U113,'【様式２】計画書（自動計算）（変更）'!U142,'【様式２】計画書（自動計算）（変更）'!U171,'【様式２】計画書（自動計算）（変更）'!U200,'【様式２】計画書（自動計算）（変更）'!U229,'【様式２】計画書（自動計算）（変更）'!U258,'【様式２】計画書（自動計算）（変更）'!U287,'【様式２】計画書（自動計算）（変更）'!U316,'【様式２】計画書（自動計算）（変更）'!U345,'【様式２】計画書（自動計算）（変更）'!U374,'【様式２】計画書（自動計算）（変更）'!U403,'【様式２】計画書（自動計算）（変更）'!U432)</f>
        <v>0</v>
      </c>
      <c r="N33" s="1062"/>
      <c r="P33" s="1034" t="s">
        <v>35</v>
      </c>
      <c r="Q33" s="1035"/>
      <c r="R33" s="1061">
        <f>SUM('【様式２】計画書（自動計算）（変更）'!AA26,'【様式２】計画書（自動計算）（変更）'!AA55,'【様式２】計画書（自動計算）（変更）'!AA84,'【様式２】計画書（自動計算）（変更）'!AA113,'【様式２】計画書（自動計算）（変更）'!AA142,'【様式２】計画書（自動計算）（変更）'!AA171,'【様式２】計画書（自動計算）（変更）'!AA200,'【様式２】計画書（自動計算）（変更）'!AA229,'【様式２】計画書（自動計算）（変更）'!AA258,'【様式２】計画書（自動計算）（変更）'!AA287,'【様式２】計画書（自動計算）（変更）'!AA316,'【様式２】計画書（自動計算）（変更）'!AA345,'【様式２】計画書（自動計算）（変更）'!AA374,'【様式２】計画書（自動計算）（変更）'!AA403,'【様式２】計画書（自動計算）（変更）'!AA432)</f>
        <v>0</v>
      </c>
      <c r="S33" s="1062"/>
      <c r="U33" s="1033" t="s">
        <v>35</v>
      </c>
      <c r="V33" s="1017"/>
      <c r="W33" s="1019">
        <f>SUM('【様式２】計画書（自動計算）（変更）'!AE16,'【様式２】計画書（自動計算）（変更）'!AE45,'【様式２】計画書（自動計算）（変更）'!AE74,'【様式２】計画書（自動計算）（変更）'!AE103,'【様式２】計画書（自動計算）（変更）'!AE132,'【様式２】計画書（自動計算）（変更）'!AE161,'【様式２】計画書（自動計算）（変更）'!AE190,'【様式２】計画書（自動計算）（変更）'!AE219,'【様式２】計画書（自動計算）（変更）'!AE248,'【様式２】計画書（自動計算）（変更）'!AE277,'【様式２】計画書（自動計算）（変更）'!AE306,'【様式２】計画書（自動計算）（変更）'!AE335,'【様式２】計画書（自動計算）（変更）'!AE364,'【様式２】計画書（自動計算）（変更）'!AE393,'【様式２】計画書（自動計算）（変更）'!AE422)</f>
        <v>0</v>
      </c>
      <c r="X33" s="1028"/>
    </row>
    <row r="34" spans="1:24" ht="36.75" customHeight="1" thickBot="1">
      <c r="A34" s="1018" t="s">
        <v>41</v>
      </c>
      <c r="B34" s="1018"/>
      <c r="C34" s="1020">
        <f>SUM('【様式２】計画書（自動計算）（変更）'!I27,'【様式２】計画書（自動計算）（変更）'!I56,'【様式２】計画書（自動計算）（変更）'!I85,'【様式２】計画書（自動計算）（変更）'!I114,'【様式２】計画書（自動計算）（変更）'!I143,'【様式２】計画書（自動計算）（変更）'!I172,'【様式２】計画書（自動計算）（変更）'!I201,'【様式２】計画書（自動計算）（変更）'!I230,'【様式２】計画書（自動計算）（変更）'!I259,'【様式２】計画書（自動計算）（変更）'!I288,'【様式２】計画書（自動計算）（変更）'!I317,'【様式２】計画書（自動計算）（変更）'!I346,'【様式２】計画書（自動計算）（変更）'!I375,'【様式２】計画書（自動計算）（変更）'!I404,'【様式２】計画書（自動計算）（変更）'!I433)</f>
        <v>0</v>
      </c>
      <c r="D34" s="1021"/>
      <c r="F34" s="1036" t="s">
        <v>41</v>
      </c>
      <c r="G34" s="1037"/>
      <c r="H34" s="1063">
        <f>SUM('【様式２】計画書（自動計算）（変更）'!O27,'【様式２】計画書（自動計算）（変更）'!O56,'【様式２】計画書（自動計算）（変更）'!O85,'【様式２】計画書（自動計算）（変更）'!O114,'【様式２】計画書（自動計算）（変更）'!O143,'【様式２】計画書（自動計算）（変更）'!O172,'【様式２】計画書（自動計算）（変更）'!O201,'【様式２】計画書（自動計算）（変更）'!O230,'【様式２】計画書（自動計算）（変更）'!O259,'【様式２】計画書（自動計算）（変更）'!O288,'【様式２】計画書（自動計算）（変更）'!O317,'【様式２】計画書（自動計算）（変更）'!O346,'【様式２】計画書（自動計算）（変更）'!O375,'【様式２】計画書（自動計算）（変更）'!O404,'【様式２】計画書（自動計算）（変更）'!O433)</f>
        <v>0</v>
      </c>
      <c r="I34" s="1064"/>
      <c r="K34" s="1036" t="s">
        <v>41</v>
      </c>
      <c r="L34" s="1037"/>
      <c r="M34" s="1063">
        <f>SUM('【様式２】計画書（自動計算）（変更）'!U27,'【様式２】計画書（自動計算）（変更）'!U56,'【様式２】計画書（自動計算）（変更）'!U85,'【様式２】計画書（自動計算）（変更）'!U114,'【様式２】計画書（自動計算）（変更）'!U143,'【様式２】計画書（自動計算）（変更）'!U172,'【様式２】計画書（自動計算）（変更）'!U201,'【様式２】計画書（自動計算）（変更）'!U230,'【様式２】計画書（自動計算）（変更）'!U259,'【様式２】計画書（自動計算）（変更）'!U288,'【様式２】計画書（自動計算）（変更）'!U317,'【様式２】計画書（自動計算）（変更）'!U346,'【様式２】計画書（自動計算）（変更）'!U375,'【様式２】計画書（自動計算）（変更）'!U404,'【様式２】計画書（自動計算）（変更）'!U433)</f>
        <v>0</v>
      </c>
      <c r="N34" s="1064"/>
      <c r="P34" s="1036" t="s">
        <v>41</v>
      </c>
      <c r="Q34" s="1037"/>
      <c r="R34" s="1063">
        <f>SUM('【様式２】計画書（自動計算）（変更）'!AA27,'【様式２】計画書（自動計算）（変更）'!AA56,'【様式２】計画書（自動計算）（変更）'!AA85,'【様式２】計画書（自動計算）（変更）'!AA114,'【様式２】計画書（自動計算）（変更）'!AA143,'【様式２】計画書（自動計算）（変更）'!AA172,'【様式２】計画書（自動計算）（変更）'!AA201,'【様式２】計画書（自動計算）（変更）'!AA230,'【様式２】計画書（自動計算）（変更）'!AA259,'【様式２】計画書（自動計算）（変更）'!AA288,'【様式２】計画書（自動計算）（変更）'!AA317,'【様式２】計画書（自動計算）（変更）'!AA346,'【様式２】計画書（自動計算）（変更）'!AA375,'【様式２】計画書（自動計算）（変更）'!AA404,'【様式２】計画書（自動計算）（変更）'!AA433)</f>
        <v>0</v>
      </c>
      <c r="S34" s="1064"/>
      <c r="U34" s="1018" t="s">
        <v>41</v>
      </c>
      <c r="V34" s="1018"/>
      <c r="W34" s="1029">
        <f>SUM('【様式２】計画書（自動計算）（変更）'!AE18,'【様式２】計画書（自動計算）（変更）'!AE47,'【様式２】計画書（自動計算）（変更）'!AE76,'【様式２】計画書（自動計算）（変更）'!AE105,'【様式２】計画書（自動計算）（変更）'!AE134,'【様式２】計画書（自動計算）（変更）'!AE163,'【様式２】計画書（自動計算）（変更）'!AE192,'【様式２】計画書（自動計算）（変更）'!AE221,'【様式２】計画書（自動計算）（変更）'!AE250,'【様式２】計画書（自動計算）（変更）'!AE279,'【様式２】計画書（自動計算）（変更）'!AE308,'【様式２】計画書（自動計算）（変更）'!AE337,'【様式２】計画書（自動計算）（変更）'!AE366,'【様式２】計画書（自動計算）（変更）'!AE395,'【様式２】計画書（自動計算）（変更）'!AE424)</f>
        <v>0</v>
      </c>
      <c r="X34" s="1030"/>
    </row>
  </sheetData>
  <sheetProtection sheet="1" formatCells="0" selectLockedCells="1"/>
  <mergeCells count="117">
    <mergeCell ref="W34:X34"/>
    <mergeCell ref="M33:N33"/>
    <mergeCell ref="P33:Q33"/>
    <mergeCell ref="R33:S33"/>
    <mergeCell ref="U33:V33"/>
    <mergeCell ref="W33:X33"/>
    <mergeCell ref="A34:B34"/>
    <mergeCell ref="C34:D34"/>
    <mergeCell ref="F34:G34"/>
    <mergeCell ref="H34:I34"/>
    <mergeCell ref="K34:L34"/>
    <mergeCell ref="M34:N34"/>
    <mergeCell ref="P34:Q34"/>
    <mergeCell ref="R34:S34"/>
    <mergeCell ref="U34:V34"/>
    <mergeCell ref="H31:I31"/>
    <mergeCell ref="K31:L31"/>
    <mergeCell ref="W32:X32"/>
    <mergeCell ref="A33:B33"/>
    <mergeCell ref="C33:D33"/>
    <mergeCell ref="F33:G33"/>
    <mergeCell ref="H33:I33"/>
    <mergeCell ref="K33:L33"/>
    <mergeCell ref="M31:N31"/>
    <mergeCell ref="P31:Q31"/>
    <mergeCell ref="R31:S31"/>
    <mergeCell ref="U31:V31"/>
    <mergeCell ref="W31:X31"/>
    <mergeCell ref="A32:B32"/>
    <mergeCell ref="C32:D32"/>
    <mergeCell ref="F32:G32"/>
    <mergeCell ref="H32:I32"/>
    <mergeCell ref="K32:L32"/>
    <mergeCell ref="M32:N32"/>
    <mergeCell ref="P32:Q32"/>
    <mergeCell ref="R32:S32"/>
    <mergeCell ref="U32:V32"/>
    <mergeCell ref="A31:B31"/>
    <mergeCell ref="C31:D31"/>
    <mergeCell ref="R30:S30"/>
    <mergeCell ref="U30:V30"/>
    <mergeCell ref="W30:X30"/>
    <mergeCell ref="A29:B29"/>
    <mergeCell ref="C29:D29"/>
    <mergeCell ref="F29:G29"/>
    <mergeCell ref="H29:I29"/>
    <mergeCell ref="K29:L29"/>
    <mergeCell ref="M29:N29"/>
    <mergeCell ref="P29:Q29"/>
    <mergeCell ref="R29:S29"/>
    <mergeCell ref="U29:V29"/>
    <mergeCell ref="F31:G31"/>
    <mergeCell ref="A26:D27"/>
    <mergeCell ref="F26:I27"/>
    <mergeCell ref="K26:N27"/>
    <mergeCell ref="P26:S27"/>
    <mergeCell ref="U26:X27"/>
    <mergeCell ref="A28:B28"/>
    <mergeCell ref="C28:D28"/>
    <mergeCell ref="F28:G28"/>
    <mergeCell ref="H28:I28"/>
    <mergeCell ref="K28:L28"/>
    <mergeCell ref="M28:N28"/>
    <mergeCell ref="P28:Q28"/>
    <mergeCell ref="R28:S28"/>
    <mergeCell ref="U28:V28"/>
    <mergeCell ref="W28:X28"/>
    <mergeCell ref="W29:X29"/>
    <mergeCell ref="A30:B30"/>
    <mergeCell ref="C30:D30"/>
    <mergeCell ref="F30:G30"/>
    <mergeCell ref="H30:I30"/>
    <mergeCell ref="K30:L30"/>
    <mergeCell ref="M30:N30"/>
    <mergeCell ref="P30:Q30"/>
    <mergeCell ref="G12:I12"/>
    <mergeCell ref="J12:K12"/>
    <mergeCell ref="A13:C13"/>
    <mergeCell ref="D13:E13"/>
    <mergeCell ref="G13:I13"/>
    <mergeCell ref="J13:K13"/>
    <mergeCell ref="M9:X10"/>
    <mergeCell ref="A10:C10"/>
    <mergeCell ref="D10:E10"/>
    <mergeCell ref="G10:I10"/>
    <mergeCell ref="J10:K10"/>
    <mergeCell ref="A11:C12"/>
    <mergeCell ref="D11:E12"/>
    <mergeCell ref="G11:I11"/>
    <mergeCell ref="J11:K11"/>
    <mergeCell ref="M11:X11"/>
    <mergeCell ref="A9:C9"/>
    <mergeCell ref="D9:E9"/>
    <mergeCell ref="G9:I9"/>
    <mergeCell ref="J9:K9"/>
    <mergeCell ref="A8:C8"/>
    <mergeCell ref="D8:E8"/>
    <mergeCell ref="G8:I8"/>
    <mergeCell ref="J8:K8"/>
    <mergeCell ref="AC1:AC2"/>
    <mergeCell ref="B5:C5"/>
    <mergeCell ref="D5:K5"/>
    <mergeCell ref="T6:V7"/>
    <mergeCell ref="W6:W7"/>
    <mergeCell ref="X6:X7"/>
    <mergeCell ref="V1:V3"/>
    <mergeCell ref="W1:W3"/>
    <mergeCell ref="X1:X3"/>
    <mergeCell ref="Z1:Z2"/>
    <mergeCell ref="AA1:AA2"/>
    <mergeCell ref="AB1:AB2"/>
    <mergeCell ref="A1:B3"/>
    <mergeCell ref="C1:Q3"/>
    <mergeCell ref="R1:R3"/>
    <mergeCell ref="S1:S3"/>
    <mergeCell ref="T1:T3"/>
    <mergeCell ref="U1:U3"/>
  </mergeCells>
  <phoneticPr fontId="3"/>
  <printOptions horizontalCentered="1" verticalCentered="1"/>
  <pageMargins left="0.70866141732283472" right="0.70866141732283472" top="0.74803149606299213" bottom="0.39370078740157483" header="0.31496062992125984" footer="0.31496062992125984"/>
  <pageSetup paperSize="9" scale="65"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9DF07-3B0D-4460-8A29-6F2CAF103FFD}">
  <sheetPr>
    <tabColor rgb="FFFFFF00"/>
  </sheetPr>
  <dimension ref="A1:Q41"/>
  <sheetViews>
    <sheetView view="pageBreakPreview" zoomScale="85" zoomScaleNormal="100" zoomScaleSheetLayoutView="85" workbookViewId="0">
      <selection activeCell="H7" sqref="H7:N7"/>
    </sheetView>
  </sheetViews>
  <sheetFormatPr defaultRowHeight="14.25"/>
  <cols>
    <col min="1" max="1" width="2.875" style="227" customWidth="1"/>
    <col min="2" max="2" width="10.25" style="227" customWidth="1"/>
    <col min="3" max="3" width="13.875" style="227" customWidth="1"/>
    <col min="4" max="4" width="6" style="227" customWidth="1"/>
    <col min="5" max="5" width="11.125" style="227" customWidth="1"/>
    <col min="6" max="6" width="13.125" style="227" customWidth="1"/>
    <col min="7" max="7" width="1.75" style="227" customWidth="1"/>
    <col min="8" max="8" width="7.75" style="227" customWidth="1"/>
    <col min="9" max="9" width="4.125" style="227" customWidth="1"/>
    <col min="10" max="10" width="3.625" style="227" customWidth="1"/>
    <col min="11" max="11" width="4.125" style="227" customWidth="1"/>
    <col min="12" max="12" width="3.625" style="227" customWidth="1"/>
    <col min="13" max="14" width="4.125" style="227" customWidth="1"/>
    <col min="15" max="15" width="2.625" style="227" customWidth="1"/>
    <col min="16" max="16384" width="9" style="227"/>
  </cols>
  <sheetData>
    <row r="1" spans="1:15">
      <c r="A1" s="226"/>
      <c r="B1" s="226"/>
      <c r="C1" s="226"/>
      <c r="D1" s="226"/>
      <c r="E1" s="226"/>
      <c r="F1" s="226"/>
      <c r="G1" s="226"/>
      <c r="H1" s="226"/>
      <c r="I1" s="226"/>
      <c r="J1" s="226"/>
      <c r="K1" s="226"/>
      <c r="L1" s="226"/>
      <c r="M1" s="226"/>
      <c r="N1" s="1167"/>
      <c r="O1" s="1167"/>
    </row>
    <row r="2" spans="1:15">
      <c r="A2" s="226"/>
      <c r="B2" s="332" t="s">
        <v>364</v>
      </c>
      <c r="C2" s="332"/>
      <c r="D2" s="226"/>
      <c r="E2" s="226"/>
      <c r="F2" s="226"/>
      <c r="G2" s="226"/>
      <c r="H2" s="226"/>
      <c r="I2" s="226"/>
      <c r="J2" s="226"/>
      <c r="K2" s="226"/>
      <c r="L2" s="226"/>
      <c r="M2" s="226"/>
      <c r="N2" s="226"/>
      <c r="O2" s="226"/>
    </row>
    <row r="3" spans="1:15" ht="20.25" customHeight="1">
      <c r="A3" s="226"/>
      <c r="B3" s="333"/>
      <c r="C3" s="333"/>
      <c r="D3" s="226"/>
      <c r="E3" s="226"/>
      <c r="F3" s="226"/>
      <c r="G3" s="226"/>
      <c r="H3" s="228" t="s">
        <v>159</v>
      </c>
      <c r="I3" s="333">
        <v>6</v>
      </c>
      <c r="J3" s="332" t="s">
        <v>365</v>
      </c>
      <c r="K3" s="333">
        <v>3</v>
      </c>
      <c r="L3" s="332" t="s">
        <v>366</v>
      </c>
      <c r="M3" s="333">
        <v>31</v>
      </c>
      <c r="N3" s="332" t="s">
        <v>367</v>
      </c>
      <c r="O3" s="226"/>
    </row>
    <row r="4" spans="1:15" ht="25.5" customHeight="1">
      <c r="A4" s="1167" t="s">
        <v>368</v>
      </c>
      <c r="B4" s="1167"/>
      <c r="C4" s="1167"/>
      <c r="D4" s="1167"/>
      <c r="E4" s="1167"/>
      <c r="F4" s="1167"/>
      <c r="G4" s="1167"/>
      <c r="H4" s="1167"/>
      <c r="I4" s="1167"/>
      <c r="J4" s="1167"/>
      <c r="K4" s="1167"/>
      <c r="L4" s="1167"/>
      <c r="M4" s="1167"/>
      <c r="N4" s="1167"/>
      <c r="O4" s="1167"/>
    </row>
    <row r="5" spans="1:15">
      <c r="A5" s="226"/>
      <c r="B5" s="1168"/>
      <c r="C5" s="1168"/>
      <c r="D5" s="226"/>
      <c r="E5" s="226"/>
      <c r="F5" s="226"/>
      <c r="G5" s="226"/>
      <c r="H5" s="226"/>
      <c r="I5" s="226"/>
      <c r="J5" s="226"/>
      <c r="K5" s="226"/>
      <c r="L5" s="226"/>
      <c r="M5" s="226"/>
      <c r="N5" s="226"/>
      <c r="O5" s="226"/>
    </row>
    <row r="6" spans="1:15">
      <c r="A6" s="226"/>
      <c r="B6" s="1169" t="s">
        <v>2</v>
      </c>
      <c r="C6" s="1169"/>
      <c r="D6" s="226"/>
      <c r="E6" s="226"/>
      <c r="F6" s="226"/>
      <c r="G6" s="226"/>
      <c r="H6" s="226"/>
      <c r="I6" s="226"/>
      <c r="J6" s="226"/>
      <c r="K6" s="226"/>
      <c r="L6" s="226"/>
      <c r="M6" s="226"/>
      <c r="N6" s="226"/>
      <c r="O6" s="226"/>
    </row>
    <row r="7" spans="1:15" ht="44.25" customHeight="1">
      <c r="A7" s="226"/>
      <c r="B7" s="229"/>
      <c r="C7" s="229"/>
      <c r="D7" s="226"/>
      <c r="E7" s="226"/>
      <c r="F7" s="230" t="s">
        <v>369</v>
      </c>
      <c r="G7" s="228"/>
      <c r="H7" s="1170" t="str">
        <f>IF(入力用!D4="","",入力用!D4)</f>
        <v/>
      </c>
      <c r="I7" s="1170"/>
      <c r="J7" s="1170"/>
      <c r="K7" s="1170"/>
      <c r="L7" s="1170"/>
      <c r="M7" s="1170"/>
      <c r="N7" s="1170"/>
      <c r="O7" s="226"/>
    </row>
    <row r="8" spans="1:15" ht="26.25" customHeight="1">
      <c r="A8" s="226"/>
      <c r="B8" s="229"/>
      <c r="C8" s="229"/>
      <c r="D8" s="226"/>
      <c r="E8" s="226"/>
      <c r="F8" s="231" t="s">
        <v>370</v>
      </c>
      <c r="G8" s="228"/>
      <c r="H8" s="1171" t="str">
        <f>IF(入力用!D3="","",入力用!D3)</f>
        <v/>
      </c>
      <c r="I8" s="1171"/>
      <c r="J8" s="1171"/>
      <c r="K8" s="1171"/>
      <c r="L8" s="1171"/>
      <c r="M8" s="1171"/>
      <c r="N8" s="1171"/>
      <c r="O8" s="226"/>
    </row>
    <row r="9" spans="1:15" ht="26.25" customHeight="1">
      <c r="A9" s="226"/>
      <c r="B9" s="229"/>
      <c r="C9" s="229"/>
      <c r="D9" s="332"/>
      <c r="E9" s="226"/>
      <c r="F9" s="231" t="s">
        <v>371</v>
      </c>
      <c r="G9" s="228"/>
      <c r="H9" s="1171" t="str">
        <f>IF(入力用!D6="","",入力用!D5&amp;"　　"&amp;入力用!D6)</f>
        <v/>
      </c>
      <c r="I9" s="1171"/>
      <c r="J9" s="1171"/>
      <c r="K9" s="1171"/>
      <c r="L9" s="1171"/>
      <c r="M9" s="1171"/>
      <c r="N9" s="1171"/>
      <c r="O9" s="232" t="s">
        <v>122</v>
      </c>
    </row>
    <row r="10" spans="1:15" ht="26.25" customHeight="1">
      <c r="A10" s="226"/>
      <c r="B10" s="229"/>
      <c r="C10" s="229"/>
      <c r="D10" s="332"/>
      <c r="E10" s="226"/>
      <c r="F10" s="231" t="s">
        <v>81</v>
      </c>
      <c r="G10" s="228"/>
      <c r="H10" s="1171" t="str">
        <f>IF(入力用!D7="","",入力用!D7)</f>
        <v/>
      </c>
      <c r="I10" s="1171"/>
      <c r="J10" s="1171"/>
      <c r="K10" s="1171"/>
      <c r="L10" s="1171"/>
      <c r="M10" s="1171"/>
      <c r="N10" s="1171"/>
      <c r="O10" s="226"/>
    </row>
    <row r="11" spans="1:15">
      <c r="A11" s="226"/>
      <c r="B11" s="229"/>
      <c r="C11" s="229"/>
      <c r="D11" s="332"/>
      <c r="E11" s="226"/>
      <c r="F11" s="331"/>
      <c r="G11" s="331"/>
      <c r="H11" s="330"/>
      <c r="I11" s="330"/>
      <c r="J11" s="330"/>
      <c r="K11" s="330"/>
      <c r="L11" s="330"/>
      <c r="M11" s="333"/>
      <c r="N11" s="332"/>
      <c r="O11" s="226"/>
    </row>
    <row r="12" spans="1:15" ht="19.5" customHeight="1">
      <c r="A12" s="226"/>
      <c r="B12" s="1172" t="s">
        <v>372</v>
      </c>
      <c r="C12" s="1172"/>
      <c r="D12" s="1172"/>
      <c r="E12" s="1172"/>
      <c r="F12" s="1172"/>
      <c r="G12" s="331"/>
      <c r="H12" s="1173" t="s">
        <v>373</v>
      </c>
      <c r="I12" s="1173"/>
      <c r="J12" s="1173"/>
      <c r="K12" s="1173"/>
      <c r="L12" s="1173"/>
      <c r="M12" s="1173"/>
      <c r="N12" s="1173"/>
      <c r="O12" s="226"/>
    </row>
    <row r="13" spans="1:15">
      <c r="A13" s="226"/>
      <c r="B13" s="1174" t="s">
        <v>374</v>
      </c>
      <c r="C13" s="1174"/>
      <c r="D13" s="1174"/>
      <c r="E13" s="1174"/>
      <c r="F13" s="1174"/>
      <c r="G13" s="1174"/>
      <c r="H13" s="1174"/>
      <c r="I13" s="1174"/>
      <c r="J13" s="1174"/>
      <c r="K13" s="1174"/>
      <c r="L13" s="1174"/>
      <c r="M13" s="1174"/>
      <c r="N13" s="1174"/>
      <c r="O13" s="226"/>
    </row>
    <row r="14" spans="1:15">
      <c r="A14" s="332"/>
      <c r="B14" s="1174"/>
      <c r="C14" s="1174"/>
      <c r="D14" s="1174"/>
      <c r="E14" s="1174"/>
      <c r="F14" s="1174"/>
      <c r="G14" s="1174"/>
      <c r="H14" s="1174"/>
      <c r="I14" s="1174"/>
      <c r="J14" s="1174"/>
      <c r="K14" s="1174"/>
      <c r="L14" s="1174"/>
      <c r="M14" s="1174"/>
      <c r="N14" s="1174"/>
      <c r="O14" s="226"/>
    </row>
    <row r="15" spans="1:15">
      <c r="A15" s="333"/>
      <c r="B15" s="333"/>
      <c r="C15" s="333"/>
      <c r="D15" s="333"/>
      <c r="E15" s="333"/>
      <c r="F15" s="333"/>
      <c r="G15" s="333"/>
      <c r="H15" s="333"/>
      <c r="I15" s="333"/>
      <c r="J15" s="333"/>
      <c r="K15" s="333"/>
      <c r="L15" s="333"/>
      <c r="M15" s="333"/>
      <c r="N15" s="333"/>
      <c r="O15" s="226"/>
    </row>
    <row r="16" spans="1:15" ht="17.25" customHeight="1">
      <c r="A16" s="233"/>
      <c r="B16" s="332" t="s">
        <v>375</v>
      </c>
      <c r="C16" s="233"/>
      <c r="D16" s="233"/>
      <c r="E16" s="234" t="s">
        <v>3</v>
      </c>
      <c r="F16" s="1166">
        <f>SUM(F18:I21)</f>
        <v>0</v>
      </c>
      <c r="G16" s="1166"/>
      <c r="H16" s="1166"/>
      <c r="I16" s="235" t="s">
        <v>82</v>
      </c>
      <c r="J16" s="236"/>
      <c r="K16" s="236"/>
      <c r="L16" s="233"/>
      <c r="M16" s="233"/>
      <c r="N16" s="233"/>
      <c r="O16" s="226"/>
    </row>
    <row r="17" spans="1:17" ht="17.25" customHeight="1">
      <c r="A17" s="233"/>
      <c r="B17" s="233"/>
      <c r="C17" s="233"/>
      <c r="D17" s="233"/>
      <c r="E17" s="233"/>
      <c r="F17" s="237"/>
      <c r="G17" s="237"/>
      <c r="H17" s="237"/>
      <c r="I17" s="238"/>
      <c r="J17" s="239"/>
      <c r="K17" s="239"/>
      <c r="L17" s="233"/>
      <c r="M17" s="233"/>
      <c r="N17" s="233"/>
      <c r="O17" s="226"/>
    </row>
    <row r="18" spans="1:17" ht="17.25" customHeight="1">
      <c r="A18" s="233"/>
      <c r="B18" s="240"/>
      <c r="C18" s="240"/>
      <c r="D18" s="233"/>
      <c r="E18" s="241" t="s">
        <v>4</v>
      </c>
      <c r="F18" s="1176">
        <f>F25</f>
        <v>0</v>
      </c>
      <c r="G18" s="1176"/>
      <c r="H18" s="1176"/>
      <c r="I18" s="235" t="s">
        <v>82</v>
      </c>
      <c r="J18" s="236"/>
      <c r="K18" s="236"/>
      <c r="L18" s="233"/>
      <c r="M18" s="233"/>
      <c r="N18" s="233"/>
      <c r="O18" s="226"/>
    </row>
    <row r="19" spans="1:17" ht="17.25" customHeight="1">
      <c r="A19" s="233"/>
      <c r="B19" s="240"/>
      <c r="C19" s="240"/>
      <c r="D19" s="233"/>
      <c r="E19" s="242" t="s">
        <v>5</v>
      </c>
      <c r="F19" s="1177">
        <f>F26</f>
        <v>0</v>
      </c>
      <c r="G19" s="1177"/>
      <c r="H19" s="1177"/>
      <c r="I19" s="243" t="s">
        <v>82</v>
      </c>
      <c r="J19" s="236"/>
      <c r="K19" s="236"/>
      <c r="L19" s="233"/>
      <c r="M19" s="233"/>
      <c r="N19" s="233"/>
      <c r="O19" s="226"/>
    </row>
    <row r="20" spans="1:17" ht="17.25" customHeight="1">
      <c r="A20" s="233"/>
      <c r="B20" s="240"/>
      <c r="C20" s="240"/>
      <c r="D20" s="233"/>
      <c r="E20" s="242" t="s">
        <v>6</v>
      </c>
      <c r="F20" s="1177">
        <f>F27</f>
        <v>0</v>
      </c>
      <c r="G20" s="1177"/>
      <c r="H20" s="1177"/>
      <c r="I20" s="243" t="s">
        <v>82</v>
      </c>
      <c r="J20" s="236"/>
      <c r="K20" s="236"/>
      <c r="L20" s="233"/>
      <c r="M20" s="233"/>
      <c r="N20" s="233"/>
      <c r="O20" s="226"/>
    </row>
    <row r="21" spans="1:17" ht="17.25" customHeight="1">
      <c r="A21" s="233"/>
      <c r="B21" s="240"/>
      <c r="C21" s="240"/>
      <c r="D21" s="233"/>
      <c r="E21" s="234" t="s">
        <v>7</v>
      </c>
      <c r="F21" s="1177">
        <f>F28</f>
        <v>0</v>
      </c>
      <c r="G21" s="1177"/>
      <c r="H21" s="1177"/>
      <c r="I21" s="243" t="s">
        <v>82</v>
      </c>
      <c r="J21" s="236"/>
      <c r="K21" s="236"/>
      <c r="L21" s="233"/>
      <c r="M21" s="233"/>
      <c r="N21" s="233"/>
      <c r="O21" s="226"/>
    </row>
    <row r="22" spans="1:17" ht="17.25" customHeight="1">
      <c r="A22" s="233"/>
      <c r="B22" s="240"/>
      <c r="C22" s="240"/>
      <c r="D22" s="233"/>
      <c r="E22" s="233"/>
      <c r="F22" s="244"/>
      <c r="G22" s="244"/>
      <c r="H22" s="244"/>
      <c r="I22" s="244"/>
      <c r="J22" s="233"/>
      <c r="K22" s="233"/>
      <c r="L22" s="233"/>
      <c r="M22" s="233"/>
      <c r="N22" s="233"/>
      <c r="O22" s="226"/>
    </row>
    <row r="23" spans="1:17" ht="17.25" customHeight="1">
      <c r="A23" s="233"/>
      <c r="B23" s="332" t="s">
        <v>376</v>
      </c>
      <c r="C23" s="233"/>
      <c r="D23" s="233"/>
      <c r="E23" s="234" t="s">
        <v>3</v>
      </c>
      <c r="F23" s="1166">
        <f>'【様式第12別紙２】収支決算書（自動計算）（実績）'!W34</f>
        <v>0</v>
      </c>
      <c r="G23" s="1166"/>
      <c r="H23" s="1166"/>
      <c r="I23" s="235" t="s">
        <v>82</v>
      </c>
      <c r="J23" s="236"/>
      <c r="K23" s="233"/>
      <c r="L23" s="233"/>
      <c r="M23" s="233"/>
      <c r="N23" s="233"/>
      <c r="O23" s="226"/>
    </row>
    <row r="24" spans="1:17" ht="17.25" customHeight="1">
      <c r="A24" s="233"/>
      <c r="B24" s="233"/>
      <c r="C24" s="233"/>
      <c r="D24" s="233"/>
      <c r="E24" s="233"/>
      <c r="F24" s="245"/>
      <c r="G24" s="245"/>
      <c r="H24" s="237"/>
      <c r="I24" s="238"/>
      <c r="J24" s="239"/>
      <c r="K24" s="233"/>
      <c r="L24" s="233"/>
      <c r="M24" s="233"/>
      <c r="N24" s="233"/>
      <c r="O24" s="226"/>
    </row>
    <row r="25" spans="1:17" ht="17.25" customHeight="1">
      <c r="A25" s="233"/>
      <c r="B25" s="240"/>
      <c r="C25" s="240"/>
      <c r="D25" s="233"/>
      <c r="E25" s="241" t="s">
        <v>4</v>
      </c>
      <c r="F25" s="1166">
        <f>'【様式第12別紙２】収支決算書（自動計算）（実績）'!C34</f>
        <v>0</v>
      </c>
      <c r="G25" s="1166"/>
      <c r="H25" s="1166"/>
      <c r="I25" s="235" t="s">
        <v>82</v>
      </c>
      <c r="J25" s="236"/>
      <c r="K25" s="233"/>
      <c r="L25" s="233"/>
      <c r="M25" s="233"/>
      <c r="N25" s="233"/>
      <c r="O25" s="226"/>
    </row>
    <row r="26" spans="1:17" ht="17.25" customHeight="1">
      <c r="A26" s="233"/>
      <c r="B26" s="240"/>
      <c r="C26" s="240"/>
      <c r="D26" s="233"/>
      <c r="E26" s="242" t="s">
        <v>5</v>
      </c>
      <c r="F26" s="1178">
        <f>'【様式第12別紙２】収支決算書（自動計算）（実績）'!H34</f>
        <v>0</v>
      </c>
      <c r="G26" s="1178"/>
      <c r="H26" s="1178"/>
      <c r="I26" s="243" t="s">
        <v>82</v>
      </c>
      <c r="J26" s="236"/>
      <c r="K26" s="233"/>
      <c r="L26" s="233"/>
      <c r="M26" s="233"/>
      <c r="N26" s="233"/>
      <c r="O26" s="226"/>
    </row>
    <row r="27" spans="1:17" ht="17.25" customHeight="1">
      <c r="A27" s="233"/>
      <c r="B27" s="240"/>
      <c r="C27" s="240"/>
      <c r="D27" s="233"/>
      <c r="E27" s="242" t="s">
        <v>6</v>
      </c>
      <c r="F27" s="1178">
        <f>'【様式第12別紙２】収支決算書（自動計算）（実績）'!M34</f>
        <v>0</v>
      </c>
      <c r="G27" s="1178"/>
      <c r="H27" s="1178"/>
      <c r="I27" s="243" t="s">
        <v>82</v>
      </c>
      <c r="J27" s="236"/>
      <c r="K27" s="246"/>
      <c r="L27" s="246"/>
      <c r="M27" s="233"/>
      <c r="N27" s="233"/>
      <c r="O27" s="226"/>
    </row>
    <row r="28" spans="1:17" ht="17.25" customHeight="1">
      <c r="A28" s="233"/>
      <c r="B28" s="240"/>
      <c r="C28" s="240"/>
      <c r="D28" s="233"/>
      <c r="E28" s="234" t="s">
        <v>7</v>
      </c>
      <c r="F28" s="1178">
        <f>'【様式第12別紙２】収支決算書（自動計算）（実績）'!R34</f>
        <v>0</v>
      </c>
      <c r="G28" s="1178"/>
      <c r="H28" s="1178"/>
      <c r="I28" s="243" t="s">
        <v>82</v>
      </c>
      <c r="J28" s="236"/>
      <c r="K28" s="246"/>
      <c r="L28" s="246"/>
      <c r="M28" s="233"/>
      <c r="N28" s="233"/>
      <c r="O28" s="226"/>
      <c r="Q28" s="247"/>
    </row>
    <row r="29" spans="1:17" ht="17.25" customHeight="1">
      <c r="A29" s="233"/>
      <c r="B29" s="240"/>
      <c r="C29" s="240"/>
      <c r="D29" s="233"/>
      <c r="E29" s="248"/>
      <c r="F29" s="249"/>
      <c r="G29" s="249"/>
      <c r="H29" s="249"/>
      <c r="I29" s="249"/>
      <c r="J29" s="236"/>
      <c r="K29" s="246"/>
      <c r="L29" s="246"/>
      <c r="M29" s="233"/>
      <c r="N29" s="233"/>
      <c r="O29" s="226"/>
    </row>
    <row r="30" spans="1:17" ht="17.25" customHeight="1">
      <c r="A30" s="233"/>
      <c r="B30" s="240" t="s">
        <v>377</v>
      </c>
      <c r="C30" s="240"/>
      <c r="D30" s="233"/>
      <c r="E30" s="1166">
        <f>F16-F23</f>
        <v>0</v>
      </c>
      <c r="F30" s="1166"/>
      <c r="G30" s="1166"/>
      <c r="H30" s="1166"/>
      <c r="I30" s="235" t="s">
        <v>82</v>
      </c>
      <c r="J30" s="236"/>
      <c r="K30" s="246"/>
      <c r="L30" s="246"/>
      <c r="M30" s="233"/>
      <c r="N30" s="233"/>
      <c r="O30" s="226"/>
    </row>
    <row r="31" spans="1:17" ht="17.25" customHeight="1">
      <c r="A31" s="233"/>
      <c r="B31" s="240"/>
      <c r="C31" s="240"/>
      <c r="D31" s="233"/>
      <c r="E31" s="248"/>
      <c r="F31" s="249"/>
      <c r="G31" s="249"/>
      <c r="H31" s="249"/>
      <c r="I31" s="249"/>
      <c r="J31" s="236"/>
      <c r="K31" s="246"/>
      <c r="L31" s="246"/>
      <c r="M31" s="233"/>
      <c r="N31" s="233"/>
      <c r="O31" s="226"/>
    </row>
    <row r="32" spans="1:17" ht="17.25" customHeight="1">
      <c r="A32" s="233"/>
      <c r="B32" s="1175" t="s">
        <v>68</v>
      </c>
      <c r="C32" s="1175"/>
      <c r="D32" s="233"/>
      <c r="E32" s="233"/>
      <c r="F32" s="233"/>
      <c r="G32" s="233"/>
      <c r="H32" s="233"/>
      <c r="I32" s="233"/>
      <c r="J32" s="233"/>
      <c r="K32" s="233"/>
      <c r="L32" s="233"/>
      <c r="M32" s="233"/>
      <c r="N32" s="233"/>
      <c r="O32" s="226"/>
    </row>
    <row r="33" spans="1:15" ht="17.25" customHeight="1">
      <c r="A33" s="233"/>
      <c r="B33" s="1175" t="s">
        <v>378</v>
      </c>
      <c r="C33" s="1175"/>
      <c r="D33" s="1175"/>
      <c r="E33" s="1175"/>
      <c r="F33" s="1175"/>
      <c r="G33" s="1175"/>
      <c r="H33" s="1175"/>
      <c r="I33" s="1175"/>
      <c r="J33" s="1175"/>
      <c r="K33" s="1175"/>
      <c r="L33" s="1175"/>
      <c r="M33" s="1175"/>
      <c r="N33" s="1175"/>
      <c r="O33" s="226"/>
    </row>
    <row r="34" spans="1:15" ht="17.25" customHeight="1">
      <c r="A34" s="233"/>
      <c r="B34" s="1175" t="s">
        <v>379</v>
      </c>
      <c r="C34" s="1175"/>
      <c r="D34" s="1175"/>
      <c r="E34" s="1175"/>
      <c r="F34" s="1175"/>
      <c r="G34" s="1175"/>
      <c r="H34" s="1175"/>
      <c r="I34" s="1175"/>
      <c r="J34" s="1175"/>
      <c r="K34" s="1175"/>
      <c r="L34" s="1175"/>
      <c r="M34" s="1175"/>
      <c r="N34" s="1175"/>
      <c r="O34" s="226"/>
    </row>
    <row r="35" spans="1:15" ht="17.25" customHeight="1">
      <c r="A35" s="233"/>
      <c r="B35" s="1179" t="s">
        <v>380</v>
      </c>
      <c r="C35" s="1179"/>
      <c r="D35" s="1179"/>
      <c r="E35" s="1179"/>
      <c r="F35" s="1179"/>
      <c r="G35" s="1179"/>
      <c r="H35" s="1179"/>
      <c r="I35" s="1179"/>
      <c r="J35" s="1179"/>
      <c r="K35" s="1179"/>
      <c r="L35" s="1179"/>
      <c r="M35" s="1179"/>
      <c r="N35" s="1179"/>
      <c r="O35" s="226"/>
    </row>
    <row r="36" spans="1:15" ht="32.25" customHeight="1">
      <c r="A36" s="233"/>
      <c r="B36" s="1179" t="s">
        <v>381</v>
      </c>
      <c r="C36" s="1179"/>
      <c r="D36" s="1179"/>
      <c r="E36" s="1179"/>
      <c r="F36" s="1179"/>
      <c r="G36" s="1179"/>
      <c r="H36" s="1179"/>
      <c r="I36" s="1179"/>
      <c r="J36" s="1179"/>
      <c r="K36" s="1179"/>
      <c r="L36" s="1179"/>
      <c r="M36" s="1179"/>
      <c r="N36" s="1179"/>
      <c r="O36" s="226"/>
    </row>
    <row r="37" spans="1:15" ht="17.25" customHeight="1">
      <c r="A37" s="233"/>
      <c r="B37" s="1175" t="s">
        <v>382</v>
      </c>
      <c r="C37" s="1175"/>
      <c r="D37" s="1175"/>
      <c r="E37" s="1175"/>
      <c r="F37" s="1175"/>
      <c r="G37" s="1175"/>
      <c r="H37" s="1175"/>
      <c r="I37" s="1175"/>
      <c r="J37" s="1175"/>
      <c r="K37" s="1175"/>
      <c r="L37" s="1175"/>
      <c r="M37" s="1175"/>
      <c r="N37" s="1175"/>
      <c r="O37" s="226"/>
    </row>
    <row r="38" spans="1:15" ht="17.25" customHeight="1">
      <c r="A38" s="233"/>
      <c r="B38" s="1179" t="s">
        <v>383</v>
      </c>
      <c r="C38" s="1179"/>
      <c r="D38" s="1179"/>
      <c r="E38" s="1179"/>
      <c r="F38" s="1179"/>
      <c r="G38" s="1179"/>
      <c r="H38" s="1179"/>
      <c r="I38" s="1179"/>
      <c r="J38" s="1179"/>
      <c r="K38" s="1179"/>
      <c r="L38" s="1179"/>
      <c r="M38" s="1179"/>
      <c r="N38" s="1179"/>
      <c r="O38" s="226"/>
    </row>
    <row r="39" spans="1:15">
      <c r="A39" s="233"/>
      <c r="B39" s="250"/>
      <c r="C39" s="240"/>
      <c r="D39" s="233"/>
      <c r="E39" s="233"/>
      <c r="F39" s="233"/>
      <c r="G39" s="233"/>
      <c r="H39" s="233"/>
      <c r="I39" s="233"/>
      <c r="J39" s="233"/>
      <c r="K39" s="233"/>
      <c r="L39" s="233"/>
      <c r="M39" s="233"/>
      <c r="N39" s="233"/>
      <c r="O39" s="226"/>
    </row>
    <row r="40" spans="1:15" ht="21" customHeight="1">
      <c r="A40" s="251"/>
      <c r="B40" s="252"/>
      <c r="C40" s="252"/>
      <c r="D40" s="252"/>
      <c r="E40" s="252"/>
      <c r="F40" s="252"/>
      <c r="G40" s="252"/>
      <c r="H40" s="252"/>
      <c r="I40" s="252"/>
      <c r="J40" s="252"/>
      <c r="K40" s="252"/>
      <c r="L40" s="252"/>
      <c r="M40" s="252"/>
      <c r="N40" s="252"/>
    </row>
    <row r="41" spans="1:15" ht="21" customHeight="1">
      <c r="A41" s="251"/>
      <c r="B41" s="252"/>
      <c r="C41" s="252"/>
      <c r="D41" s="252"/>
      <c r="E41" s="253"/>
      <c r="F41" s="253"/>
      <c r="G41" s="253"/>
      <c r="H41" s="254"/>
      <c r="I41" s="252"/>
      <c r="J41" s="252"/>
      <c r="K41" s="252"/>
      <c r="L41" s="252"/>
      <c r="M41" s="252"/>
      <c r="N41" s="252"/>
    </row>
  </sheetData>
  <sheetProtection sheet="1" formatCells="0" selectLockedCells="1"/>
  <mergeCells count="29">
    <mergeCell ref="B34:N34"/>
    <mergeCell ref="B35:N35"/>
    <mergeCell ref="B36:N36"/>
    <mergeCell ref="B37:N37"/>
    <mergeCell ref="B38:N38"/>
    <mergeCell ref="B33:N33"/>
    <mergeCell ref="F18:H18"/>
    <mergeCell ref="F19:H19"/>
    <mergeCell ref="F20:H20"/>
    <mergeCell ref="F21:H21"/>
    <mergeCell ref="F23:H23"/>
    <mergeCell ref="F25:H25"/>
    <mergeCell ref="F26:H26"/>
    <mergeCell ref="F27:H27"/>
    <mergeCell ref="F28:H28"/>
    <mergeCell ref="E30:H30"/>
    <mergeCell ref="B32:C32"/>
    <mergeCell ref="F16:H16"/>
    <mergeCell ref="N1:O1"/>
    <mergeCell ref="A4:O4"/>
    <mergeCell ref="B5:C5"/>
    <mergeCell ref="B6:C6"/>
    <mergeCell ref="H7:N7"/>
    <mergeCell ref="H8:N8"/>
    <mergeCell ref="H9:N9"/>
    <mergeCell ref="H10:N10"/>
    <mergeCell ref="B12:F12"/>
    <mergeCell ref="H12:N12"/>
    <mergeCell ref="B13:N14"/>
  </mergeCells>
  <phoneticPr fontId="3"/>
  <conditionalFormatting sqref="H7:N10">
    <cfRule type="containsBlanks" dxfId="2" priority="2">
      <formula>LEN(TRIM(H7))=0</formula>
    </cfRule>
  </conditionalFormatting>
  <conditionalFormatting sqref="F18:H21">
    <cfRule type="containsBlanks" dxfId="1" priority="1">
      <formula>LEN(TRIM(F18))=0</formula>
    </cfRule>
  </conditionalFormatting>
  <printOptions horizontalCentered="1" verticalCentered="1"/>
  <pageMargins left="0.70866141732283472" right="0.70866141732283472" top="0.74803149606299213" bottom="0.74803149606299213" header="0.31496062992125984" footer="0.31496062992125984"/>
  <pageSetup paperSize="9" scale="93" orientation="portrait" blackAndWhite="1"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B1D61-F984-4BFE-B67B-8D63C46D5A58}">
  <sheetPr>
    <tabColor rgb="FFFFFF00"/>
  </sheetPr>
  <dimension ref="A1:AH435"/>
  <sheetViews>
    <sheetView view="pageBreakPreview" zoomScale="60" zoomScaleNormal="70" zoomScalePageLayoutView="60" workbookViewId="0">
      <selection activeCell="AA4" sqref="AA4"/>
    </sheetView>
  </sheetViews>
  <sheetFormatPr defaultRowHeight="17.25"/>
  <cols>
    <col min="1" max="1" width="5.25" style="2" customWidth="1"/>
    <col min="2" max="2" width="6.875" style="2" customWidth="1"/>
    <col min="3" max="3" width="9.375" style="2" customWidth="1"/>
    <col min="4" max="4" width="12.625" style="2" customWidth="1"/>
    <col min="5" max="5" width="2.375" style="2" customWidth="1"/>
    <col min="6" max="6" width="15.5" style="2" customWidth="1"/>
    <col min="7" max="32" width="6.5" style="2" customWidth="1"/>
    <col min="33" max="33" width="0" style="1" hidden="1" customWidth="1"/>
    <col min="34" max="40" width="6.125" style="1" customWidth="1"/>
    <col min="41" max="46" width="4.875" style="1" customWidth="1"/>
    <col min="47" max="51" width="4.375" style="1" customWidth="1"/>
    <col min="52" max="16384" width="9" style="1"/>
  </cols>
  <sheetData>
    <row r="1" spans="1:32" ht="17.25" customHeight="1">
      <c r="A1" s="1181" t="s">
        <v>356</v>
      </c>
      <c r="B1" s="1181"/>
      <c r="C1" s="1181"/>
      <c r="D1" s="1181"/>
    </row>
    <row r="2" spans="1:32" ht="17.25" customHeight="1">
      <c r="A2" s="1181"/>
      <c r="B2" s="1181"/>
      <c r="C2" s="1181"/>
      <c r="D2" s="1181"/>
      <c r="Z2" s="982" t="s">
        <v>159</v>
      </c>
      <c r="AA2" s="966">
        <v>6</v>
      </c>
      <c r="AB2" s="966" t="s">
        <v>8</v>
      </c>
      <c r="AC2" s="966">
        <v>3</v>
      </c>
      <c r="AD2" s="966" t="s">
        <v>9</v>
      </c>
      <c r="AE2" s="966">
        <v>31</v>
      </c>
      <c r="AF2" s="966" t="s">
        <v>10</v>
      </c>
    </row>
    <row r="3" spans="1:32" ht="17.25" customHeight="1">
      <c r="A3" s="967" t="s">
        <v>357</v>
      </c>
      <c r="B3" s="967"/>
      <c r="C3" s="967"/>
      <c r="D3" s="967"/>
      <c r="E3" s="967"/>
      <c r="F3" s="967"/>
      <c r="G3" s="967"/>
      <c r="H3" s="967"/>
      <c r="I3" s="967"/>
      <c r="L3" s="968" t="s">
        <v>12</v>
      </c>
      <c r="M3" s="968"/>
      <c r="N3" s="969">
        <v>1</v>
      </c>
      <c r="O3" s="969"/>
      <c r="P3" s="970" t="s">
        <v>13</v>
      </c>
      <c r="Q3" s="970"/>
      <c r="R3" s="5"/>
      <c r="S3" s="5"/>
      <c r="Y3" s="5"/>
      <c r="Z3" s="982"/>
      <c r="AA3" s="966"/>
      <c r="AB3" s="966"/>
      <c r="AC3" s="966"/>
      <c r="AD3" s="966"/>
      <c r="AE3" s="966"/>
      <c r="AF3" s="966"/>
    </row>
    <row r="4" spans="1:32" ht="17.25" customHeight="1">
      <c r="A4" s="967"/>
      <c r="B4" s="967"/>
      <c r="C4" s="967"/>
      <c r="D4" s="967"/>
      <c r="E4" s="967"/>
      <c r="F4" s="967"/>
      <c r="G4" s="967"/>
      <c r="H4" s="967"/>
      <c r="I4" s="967"/>
      <c r="L4" s="968"/>
      <c r="M4" s="968"/>
      <c r="N4" s="969"/>
      <c r="O4" s="969"/>
      <c r="P4" s="970"/>
      <c r="Q4" s="970"/>
      <c r="R4" s="5"/>
      <c r="S4" s="5"/>
    </row>
    <row r="5" spans="1:32" ht="17.25" customHeight="1">
      <c r="A5" s="967"/>
      <c r="B5" s="967"/>
      <c r="C5" s="967"/>
      <c r="D5" s="967"/>
      <c r="E5" s="967"/>
      <c r="F5" s="967"/>
      <c r="G5" s="967"/>
      <c r="H5" s="967"/>
      <c r="I5" s="967"/>
      <c r="L5" s="968"/>
      <c r="M5" s="968"/>
      <c r="N5" s="969"/>
      <c r="O5" s="969"/>
      <c r="P5" s="970"/>
      <c r="Q5" s="970"/>
      <c r="R5" s="5"/>
      <c r="S5" s="5"/>
    </row>
    <row r="6" spans="1:32" ht="17.25" customHeight="1" thickBot="1">
      <c r="D6" s="3"/>
      <c r="E6" s="3"/>
      <c r="F6" s="3"/>
      <c r="G6" s="3"/>
      <c r="H6" s="3"/>
      <c r="I6" s="3"/>
      <c r="J6" s="3"/>
      <c r="K6" s="3"/>
    </row>
    <row r="7" spans="1:32" ht="42" customHeight="1" thickBot="1">
      <c r="A7" s="971" t="s">
        <v>81</v>
      </c>
      <c r="B7" s="972"/>
      <c r="C7" s="978" t="str">
        <f>'【様式２】計画書（自動計算）（変更）'!C7:I7</f>
        <v/>
      </c>
      <c r="D7" s="980"/>
      <c r="E7" s="980"/>
      <c r="F7" s="980"/>
      <c r="G7" s="980"/>
      <c r="H7" s="980"/>
      <c r="I7" s="979"/>
      <c r="J7" s="5"/>
      <c r="K7" s="5"/>
    </row>
    <row r="8" spans="1:32" ht="17.25" customHeight="1">
      <c r="C8" s="6"/>
      <c r="D8" s="6"/>
      <c r="E8" s="4"/>
      <c r="F8" s="6"/>
      <c r="G8" s="6"/>
      <c r="H8" s="6"/>
      <c r="I8" s="6"/>
      <c r="J8" s="6"/>
    </row>
    <row r="9" spans="1:32" ht="17.25" customHeight="1" thickBot="1">
      <c r="E9" s="4"/>
    </row>
    <row r="10" spans="1:32" ht="24" customHeight="1" thickBot="1">
      <c r="A10" s="975" t="s">
        <v>14</v>
      </c>
      <c r="B10" s="976"/>
      <c r="C10" s="976"/>
      <c r="D10" s="977"/>
      <c r="E10" s="4"/>
      <c r="F10" s="7" t="s">
        <v>15</v>
      </c>
      <c r="G10" s="971" t="s">
        <v>16</v>
      </c>
      <c r="H10" s="972"/>
      <c r="I10" s="978" t="s">
        <v>17</v>
      </c>
      <c r="J10" s="972"/>
      <c r="K10" s="978" t="s">
        <v>18</v>
      </c>
      <c r="L10" s="979"/>
      <c r="M10" s="971" t="s">
        <v>19</v>
      </c>
      <c r="N10" s="972"/>
      <c r="O10" s="978" t="s">
        <v>20</v>
      </c>
      <c r="P10" s="972"/>
      <c r="Q10" s="978" t="s">
        <v>21</v>
      </c>
      <c r="R10" s="979"/>
      <c r="S10" s="971" t="s">
        <v>22</v>
      </c>
      <c r="T10" s="972"/>
      <c r="U10" s="978" t="s">
        <v>23</v>
      </c>
      <c r="V10" s="972"/>
      <c r="W10" s="978" t="s">
        <v>24</v>
      </c>
      <c r="X10" s="979"/>
      <c r="Y10" s="971" t="s">
        <v>25</v>
      </c>
      <c r="Z10" s="972"/>
      <c r="AA10" s="978" t="s">
        <v>26</v>
      </c>
      <c r="AB10" s="972"/>
      <c r="AC10" s="978" t="s">
        <v>27</v>
      </c>
      <c r="AD10" s="979"/>
      <c r="AE10" s="995" t="s">
        <v>28</v>
      </c>
      <c r="AF10" s="979"/>
    </row>
    <row r="11" spans="1:32" ht="37.5" customHeight="1">
      <c r="A11" s="959" t="s">
        <v>86</v>
      </c>
      <c r="B11" s="960"/>
      <c r="C11" s="993" t="str">
        <f>'【様式２】計画書（自動計算）（変更）'!C11:D11</f>
        <v/>
      </c>
      <c r="D11" s="994"/>
      <c r="E11" s="4"/>
      <c r="F11" s="307" t="s">
        <v>71</v>
      </c>
      <c r="G11" s="953">
        <f>'【様式２】計画書（自動計算）（変更）'!G11:H11</f>
        <v>0</v>
      </c>
      <c r="H11" s="953"/>
      <c r="I11" s="953">
        <f>'【様式２】計画書（自動計算）（変更）'!I11:J11</f>
        <v>0</v>
      </c>
      <c r="J11" s="953"/>
      <c r="K11" s="953">
        <f>'【様式２】計画書（自動計算）（変更）'!K11:L11</f>
        <v>0</v>
      </c>
      <c r="L11" s="953"/>
      <c r="M11" s="953">
        <f>'【様式２】計画書（自動計算）（変更）'!M11:N11</f>
        <v>0</v>
      </c>
      <c r="N11" s="953"/>
      <c r="O11" s="953">
        <f>'【様式２】計画書（自動計算）（変更）'!O11:P11</f>
        <v>0</v>
      </c>
      <c r="P11" s="953"/>
      <c r="Q11" s="953">
        <f>'【様式２】計画書（自動計算）（変更）'!Q11:R11</f>
        <v>0</v>
      </c>
      <c r="R11" s="953"/>
      <c r="S11" s="953">
        <f>'【様式２】計画書（自動計算）（変更）'!S11:T11</f>
        <v>0</v>
      </c>
      <c r="T11" s="953"/>
      <c r="U11" s="953">
        <f>'【様式２】計画書（自動計算）（変更）'!U11:V11</f>
        <v>0</v>
      </c>
      <c r="V11" s="953"/>
      <c r="W11" s="953">
        <f>'【様式２】計画書（自動計算）（変更）'!W11:X11</f>
        <v>0</v>
      </c>
      <c r="X11" s="953"/>
      <c r="Y11" s="953">
        <f>'【様式２】計画書（自動計算）（変更）'!Y11:Z11</f>
        <v>0</v>
      </c>
      <c r="Z11" s="953"/>
      <c r="AA11" s="953">
        <f>'【様式２】計画書（自動計算）（変更）'!AA11:AB11</f>
        <v>0</v>
      </c>
      <c r="AB11" s="953"/>
      <c r="AC11" s="953">
        <f>'【様式２】計画書（自動計算）（変更）'!AC11:AD11</f>
        <v>0</v>
      </c>
      <c r="AD11" s="953"/>
      <c r="AE11" s="935">
        <f t="shared" ref="AE11:AE15" si="0">SUM(G11:AD11)</f>
        <v>0</v>
      </c>
      <c r="AF11" s="936"/>
    </row>
    <row r="12" spans="1:32" ht="37.5" customHeight="1">
      <c r="A12" s="963" t="s">
        <v>30</v>
      </c>
      <c r="B12" s="964"/>
      <c r="C12" s="949" t="str">
        <f>'【様式２】計画書（自動計算）（変更）'!C12:D13</f>
        <v/>
      </c>
      <c r="D12" s="950"/>
      <c r="E12" s="4"/>
      <c r="F12" s="8" t="s">
        <v>72</v>
      </c>
      <c r="G12" s="991">
        <f>'【様式２】計画書（自動計算）（変更）'!G12:H12</f>
        <v>0</v>
      </c>
      <c r="H12" s="992"/>
      <c r="I12" s="991">
        <f>'【様式２】計画書（自動計算）（変更）'!I12:J12</f>
        <v>0</v>
      </c>
      <c r="J12" s="992"/>
      <c r="K12" s="991">
        <f>'【様式２】計画書（自動計算）（変更）'!K12:L12</f>
        <v>0</v>
      </c>
      <c r="L12" s="992"/>
      <c r="M12" s="991">
        <f>'【様式２】計画書（自動計算）（変更）'!M12:N12</f>
        <v>0</v>
      </c>
      <c r="N12" s="992"/>
      <c r="O12" s="991">
        <f>'【様式２】計画書（自動計算）（変更）'!O12:P12</f>
        <v>0</v>
      </c>
      <c r="P12" s="992"/>
      <c r="Q12" s="991">
        <f>'【様式２】計画書（自動計算）（変更）'!Q12:R12</f>
        <v>0</v>
      </c>
      <c r="R12" s="992"/>
      <c r="S12" s="991">
        <f>'【様式２】計画書（自動計算）（変更）'!S12:T12</f>
        <v>0</v>
      </c>
      <c r="T12" s="992"/>
      <c r="U12" s="991">
        <f>'【様式２】計画書（自動計算）（変更）'!U12:V12</f>
        <v>0</v>
      </c>
      <c r="V12" s="992"/>
      <c r="W12" s="991">
        <f>'【様式２】計画書（自動計算）（変更）'!W12:X12</f>
        <v>0</v>
      </c>
      <c r="X12" s="992"/>
      <c r="Y12" s="991">
        <f>'【様式２】計画書（自動計算）（変更）'!Y12:Z12</f>
        <v>0</v>
      </c>
      <c r="Z12" s="992"/>
      <c r="AA12" s="991">
        <f>'【様式２】計画書（自動計算）（変更）'!AA12:AB12</f>
        <v>0</v>
      </c>
      <c r="AB12" s="992"/>
      <c r="AC12" s="991">
        <f>'【様式２】計画書（自動計算）（変更）'!AC12:AD12</f>
        <v>0</v>
      </c>
      <c r="AD12" s="992"/>
      <c r="AE12" s="935">
        <f t="shared" si="0"/>
        <v>0</v>
      </c>
      <c r="AF12" s="936"/>
    </row>
    <row r="13" spans="1:32" ht="37.5" customHeight="1">
      <c r="A13" s="965"/>
      <c r="B13" s="964"/>
      <c r="C13" s="951"/>
      <c r="D13" s="952"/>
      <c r="E13" s="4"/>
      <c r="F13" s="8" t="s">
        <v>73</v>
      </c>
      <c r="G13" s="991">
        <f>'【様式２】計画書（自動計算）（変更）'!G13:H13</f>
        <v>0</v>
      </c>
      <c r="H13" s="992"/>
      <c r="I13" s="991">
        <f>'【様式２】計画書（自動計算）（変更）'!I13:J13</f>
        <v>0</v>
      </c>
      <c r="J13" s="992"/>
      <c r="K13" s="991">
        <f>'【様式２】計画書（自動計算）（変更）'!K13:L13</f>
        <v>0</v>
      </c>
      <c r="L13" s="992"/>
      <c r="M13" s="991">
        <f>'【様式２】計画書（自動計算）（変更）'!M13:N13</f>
        <v>0</v>
      </c>
      <c r="N13" s="992"/>
      <c r="O13" s="991">
        <f>'【様式２】計画書（自動計算）（変更）'!O13:P13</f>
        <v>0</v>
      </c>
      <c r="P13" s="992"/>
      <c r="Q13" s="991">
        <f>'【様式２】計画書（自動計算）（変更）'!Q13:R13</f>
        <v>0</v>
      </c>
      <c r="R13" s="992"/>
      <c r="S13" s="991">
        <f>'【様式２】計画書（自動計算）（変更）'!S13:T13</f>
        <v>0</v>
      </c>
      <c r="T13" s="992"/>
      <c r="U13" s="991">
        <f>'【様式２】計画書（自動計算）（変更）'!U13:V13</f>
        <v>0</v>
      </c>
      <c r="V13" s="992"/>
      <c r="W13" s="991">
        <f>'【様式２】計画書（自動計算）（変更）'!W13:X13</f>
        <v>0</v>
      </c>
      <c r="X13" s="992"/>
      <c r="Y13" s="991">
        <f>'【様式２】計画書（自動計算）（変更）'!Y13:Z13</f>
        <v>0</v>
      </c>
      <c r="Z13" s="992"/>
      <c r="AA13" s="991">
        <f>'【様式２】計画書（自動計算）（変更）'!AA13:AB13</f>
        <v>0</v>
      </c>
      <c r="AB13" s="992"/>
      <c r="AC13" s="991">
        <f>'【様式２】計画書（自動計算）（変更）'!AC13:AD13</f>
        <v>0</v>
      </c>
      <c r="AD13" s="992"/>
      <c r="AE13" s="935">
        <f t="shared" si="0"/>
        <v>0</v>
      </c>
      <c r="AF13" s="936"/>
    </row>
    <row r="14" spans="1:32" ht="37.5" customHeight="1">
      <c r="A14" s="965"/>
      <c r="B14" s="964"/>
      <c r="C14" s="903" t="str">
        <f>'【様式２】計画書（自動計算）（変更）'!C14:D15</f>
        <v/>
      </c>
      <c r="D14" s="989"/>
      <c r="E14" s="4"/>
      <c r="F14" s="9" t="s">
        <v>74</v>
      </c>
      <c r="G14" s="991">
        <v>0</v>
      </c>
      <c r="H14" s="992"/>
      <c r="I14" s="991">
        <v>0</v>
      </c>
      <c r="J14" s="992"/>
      <c r="K14" s="991">
        <v>0</v>
      </c>
      <c r="L14" s="992"/>
      <c r="M14" s="1180">
        <v>0</v>
      </c>
      <c r="N14" s="992"/>
      <c r="O14" s="991">
        <v>0</v>
      </c>
      <c r="P14" s="992"/>
      <c r="Q14" s="991">
        <v>0</v>
      </c>
      <c r="R14" s="992"/>
      <c r="S14" s="1180">
        <v>0</v>
      </c>
      <c r="T14" s="992"/>
      <c r="U14" s="991">
        <v>0</v>
      </c>
      <c r="V14" s="992"/>
      <c r="W14" s="991">
        <v>0</v>
      </c>
      <c r="X14" s="992"/>
      <c r="Y14" s="1180">
        <v>0</v>
      </c>
      <c r="Z14" s="992"/>
      <c r="AA14" s="991">
        <v>0</v>
      </c>
      <c r="AB14" s="992"/>
      <c r="AC14" s="991">
        <v>0</v>
      </c>
      <c r="AD14" s="996"/>
      <c r="AE14" s="957">
        <f t="shared" si="0"/>
        <v>0</v>
      </c>
      <c r="AF14" s="958"/>
    </row>
    <row r="15" spans="1:32" ht="37.5" customHeight="1" thickBot="1">
      <c r="A15" s="965"/>
      <c r="B15" s="964"/>
      <c r="C15" s="906"/>
      <c r="D15" s="990"/>
      <c r="E15" s="4"/>
      <c r="F15" s="10" t="s">
        <v>75</v>
      </c>
      <c r="G15" s="932">
        <f>'【様式２】計画書（自動計算）（変更）'!G15:H15</f>
        <v>0</v>
      </c>
      <c r="H15" s="933"/>
      <c r="I15" s="932">
        <f>'【様式２】計画書（自動計算）（変更）'!I15:J15</f>
        <v>0</v>
      </c>
      <c r="J15" s="933"/>
      <c r="K15" s="932">
        <f>'【様式２】計画書（自動計算）（変更）'!K15:L15</f>
        <v>0</v>
      </c>
      <c r="L15" s="933"/>
      <c r="M15" s="932">
        <f>'【様式２】計画書（自動計算）（変更）'!M15:N15</f>
        <v>0</v>
      </c>
      <c r="N15" s="933"/>
      <c r="O15" s="932">
        <f>'【様式２】計画書（自動計算）（変更）'!O15:P15</f>
        <v>0</v>
      </c>
      <c r="P15" s="933"/>
      <c r="Q15" s="932">
        <f>'【様式２】計画書（自動計算）（変更）'!Q15:R15</f>
        <v>0</v>
      </c>
      <c r="R15" s="933"/>
      <c r="S15" s="932">
        <f>'【様式２】計画書（自動計算）（変更）'!S15:T15</f>
        <v>0</v>
      </c>
      <c r="T15" s="933"/>
      <c r="U15" s="932">
        <f>'【様式２】計画書（自動計算）（変更）'!U15:V15</f>
        <v>0</v>
      </c>
      <c r="V15" s="933"/>
      <c r="W15" s="932">
        <f>'【様式２】計画書（自動計算）（変更）'!W15:X15</f>
        <v>0</v>
      </c>
      <c r="X15" s="933"/>
      <c r="Y15" s="932">
        <f>'【様式２】計画書（自動計算）（変更）'!Y15:Z15</f>
        <v>0</v>
      </c>
      <c r="Z15" s="933"/>
      <c r="AA15" s="932">
        <f>'【様式２】計画書（自動計算）（変更）'!AA15:AB15</f>
        <v>0</v>
      </c>
      <c r="AB15" s="933"/>
      <c r="AC15" s="932">
        <f>'【様式２】計画書（自動計算）（変更）'!AC15:AD15</f>
        <v>0</v>
      </c>
      <c r="AD15" s="933"/>
      <c r="AE15" s="935">
        <f t="shared" si="0"/>
        <v>0</v>
      </c>
      <c r="AF15" s="936"/>
    </row>
    <row r="16" spans="1:32" ht="37.5" customHeight="1" thickTop="1" thickBot="1">
      <c r="A16" s="937" t="s">
        <v>34</v>
      </c>
      <c r="B16" s="938"/>
      <c r="C16" s="918" t="str">
        <f>'【様式２】計画書（自動計算）（変更）'!C16:D16</f>
        <v/>
      </c>
      <c r="D16" s="919"/>
      <c r="E16" s="4"/>
      <c r="F16" s="11" t="s">
        <v>76</v>
      </c>
      <c r="G16" s="939">
        <f>SUM(G11:H14)-G15</f>
        <v>0</v>
      </c>
      <c r="H16" s="940"/>
      <c r="I16" s="939">
        <f t="shared" ref="I16" si="1">SUM(I11:J14)-I15</f>
        <v>0</v>
      </c>
      <c r="J16" s="940"/>
      <c r="K16" s="939">
        <f t="shared" ref="K16" si="2">SUM(K11:L14)-K15</f>
        <v>0</v>
      </c>
      <c r="L16" s="941"/>
      <c r="M16" s="942">
        <f t="shared" ref="M16" si="3">SUM(M11:N14)-M15</f>
        <v>0</v>
      </c>
      <c r="N16" s="940"/>
      <c r="O16" s="939">
        <f t="shared" ref="O16" si="4">SUM(O11:P14)-O15</f>
        <v>0</v>
      </c>
      <c r="P16" s="940"/>
      <c r="Q16" s="939">
        <f t="shared" ref="Q16" si="5">SUM(Q11:R14)-Q15</f>
        <v>0</v>
      </c>
      <c r="R16" s="941"/>
      <c r="S16" s="942">
        <f t="shared" ref="S16" si="6">SUM(S11:T14)-S15</f>
        <v>0</v>
      </c>
      <c r="T16" s="940"/>
      <c r="U16" s="939">
        <f t="shared" ref="U16" si="7">SUM(U11:V14)-U15</f>
        <v>0</v>
      </c>
      <c r="V16" s="940"/>
      <c r="W16" s="939">
        <f t="shared" ref="W16" si="8">SUM(W11:X14)-W15</f>
        <v>0</v>
      </c>
      <c r="X16" s="941"/>
      <c r="Y16" s="942">
        <f t="shared" ref="Y16" si="9">SUM(Y11:Z14)-Y15</f>
        <v>0</v>
      </c>
      <c r="Z16" s="940"/>
      <c r="AA16" s="939">
        <f>SUM(AA11:AB14)-AA15</f>
        <v>0</v>
      </c>
      <c r="AB16" s="940"/>
      <c r="AC16" s="939">
        <f t="shared" ref="AC16" si="10">SUM(AC11:AD14)-AC15</f>
        <v>0</v>
      </c>
      <c r="AD16" s="943"/>
      <c r="AE16" s="944">
        <f>SUM(G16:AD16)</f>
        <v>0</v>
      </c>
      <c r="AF16" s="945"/>
    </row>
    <row r="17" spans="1:32" ht="50.25" customHeight="1" thickTop="1" thickBot="1">
      <c r="A17" s="916" t="s">
        <v>358</v>
      </c>
      <c r="B17" s="917"/>
      <c r="C17" s="918" t="str">
        <f>'【様式２】計画書（自動計算）（変更）'!C17:D17</f>
        <v/>
      </c>
      <c r="D17" s="919"/>
      <c r="E17" s="4"/>
      <c r="F17" s="12" t="s">
        <v>77</v>
      </c>
      <c r="G17" s="1182">
        <f>IF(入力用!P18=1,IF(AND(入力用!P24&gt;0,入力用!P24&lt;=4),IF(G16&gt;=63000,63000,G16),IF(G16&gt;=82000,82000,G16)),IF(G16&gt;=63000,63000,G16))</f>
        <v>0</v>
      </c>
      <c r="H17" s="1183"/>
      <c r="I17" s="1182">
        <f>IF(入力用!P18=1,IF(AND(入力用!P24&gt;0,入力用!P24&lt;=5),IF(I16&gt;=63000,63000,I16),IF(I16&gt;=82000,82000,I16)),IF(I16&gt;=63000,63000,I16))</f>
        <v>0</v>
      </c>
      <c r="J17" s="1183"/>
      <c r="K17" s="1182">
        <f>IF(入力用!P18=1,IF(AND(入力用!P24&gt;0,入力用!P24&lt;=6),IF(K16&gt;=63000,63000,K16),IF(K16&gt;=82000,82000,K16)),IF(K16&gt;=63000,63000,K16))</f>
        <v>0</v>
      </c>
      <c r="L17" s="1183"/>
      <c r="M17" s="1182">
        <f>IF(入力用!P18=1,IF(AND(入力用!P24&gt;0,入力用!P24&lt;=7),IF(M16&gt;=63000,63000,M16),IF(M16&gt;=82000,82000,M16)),IF(M16&gt;=63000,63000,M16))</f>
        <v>0</v>
      </c>
      <c r="N17" s="1183"/>
      <c r="O17" s="1182">
        <f>IF(入力用!P18=1,IF(AND(入力用!P24&gt;0,入力用!P24&lt;=8),IF(O16&gt;=63000,63000,O16),IF(O16&gt;=82000,82000,O16)),IF(O16&gt;=63000,63000,O16))</f>
        <v>0</v>
      </c>
      <c r="P17" s="1183"/>
      <c r="Q17" s="1182">
        <f>IF(入力用!P18=1,IF(AND(入力用!P24&gt;0,入力用!P24&lt;=9),IF(Q16&gt;=63000,63000,Q16),IF(Q16&gt;=82000,82000,Q16)),IF(Q16&gt;=63000,63000,Q16))</f>
        <v>0</v>
      </c>
      <c r="R17" s="1183"/>
      <c r="S17" s="1182">
        <f>IF(入力用!P18=1,IF(AND(入力用!P24&gt;0,入力用!P24&lt;=10),IF(S16&gt;=63000,63000,S16),IF(S16&gt;=82000,82000,S16)),IF(S16&gt;=63000,63000,S16))</f>
        <v>0</v>
      </c>
      <c r="T17" s="1183"/>
      <c r="U17" s="1182">
        <f>IF(入力用!P18=1,IF(AND(入力用!P24&gt;0,入力用!P24&lt;=11),IF(U16&gt;=63000,63000,U16),IF(U16&gt;=82000,82000,U16)),IF(U16&gt;=63000,63000,U16))</f>
        <v>0</v>
      </c>
      <c r="V17" s="1183"/>
      <c r="W17" s="1182">
        <f>IF(入力用!P18=1,IF(AND(入力用!P24&gt;0,入力用!P24&lt;=12),IF(W16&gt;=63000,63000,W16),IF(W16&gt;=82000,82000,W16)),IF(W16&gt;=63000,63000,W16))</f>
        <v>0</v>
      </c>
      <c r="X17" s="1183"/>
      <c r="Y17" s="1182">
        <f>IF(入力用!P18=1,IF(AND(入力用!P24&gt;0,入力用!P24&lt;=13),IF(Y16&gt;=63000,63000,Y16),IF(Y16&gt;=82000,82000,Y16)),IF(Y16&gt;=63000,63000,Y16))</f>
        <v>0</v>
      </c>
      <c r="Z17" s="1183"/>
      <c r="AA17" s="1182">
        <f>IF(入力用!P18=1,IF(AND(入力用!P24&gt;0,入力用!P24&lt;=14),IF(AA16&gt;=63000,63000,AA16),IF(AA16&gt;=82000,82000,AA16)),IF(AA16&gt;=63000,63000,AA16))</f>
        <v>0</v>
      </c>
      <c r="AB17" s="1183"/>
      <c r="AC17" s="1182">
        <f>IF(入力用!P18=1,IF(AND(入力用!P24&gt;0,入力用!P24&lt;=15),IF(AC16&gt;=63000,63000,AC16),IF(AC16&gt;=82000,82000,AC16)),IF(AC16&gt;=63000,63000,AC16))</f>
        <v>0</v>
      </c>
      <c r="AD17" s="1184"/>
      <c r="AE17" s="922"/>
      <c r="AF17" s="923"/>
    </row>
    <row r="18" spans="1:32" ht="50.25" customHeight="1" thickBot="1">
      <c r="A18" s="924" t="s">
        <v>359</v>
      </c>
      <c r="B18" s="925"/>
      <c r="C18" s="1185" t="str">
        <f>'【様式２】計画書（自動計算）（変更）'!C18:D18</f>
        <v/>
      </c>
      <c r="D18" s="1186"/>
      <c r="E18" s="4"/>
      <c r="F18" s="13" t="s">
        <v>262</v>
      </c>
      <c r="G18" s="926">
        <f>ROUNDDOWN(G17*3/4,0)</f>
        <v>0</v>
      </c>
      <c r="H18" s="926"/>
      <c r="I18" s="926">
        <f>ROUNDDOWN(I17*3/4,0)</f>
        <v>0</v>
      </c>
      <c r="J18" s="926"/>
      <c r="K18" s="926">
        <f>ROUNDDOWN(K17*3/4,0)</f>
        <v>0</v>
      </c>
      <c r="L18" s="927"/>
      <c r="M18" s="928">
        <f>ROUNDDOWN(M17*3/4,0)</f>
        <v>0</v>
      </c>
      <c r="N18" s="926"/>
      <c r="O18" s="926">
        <f>ROUNDDOWN(O17*3/4,0)</f>
        <v>0</v>
      </c>
      <c r="P18" s="926"/>
      <c r="Q18" s="926">
        <f>ROUNDDOWN(Q17*3/4,0)</f>
        <v>0</v>
      </c>
      <c r="R18" s="927"/>
      <c r="S18" s="928">
        <f>ROUNDDOWN(S17*3/4,0)</f>
        <v>0</v>
      </c>
      <c r="T18" s="926"/>
      <c r="U18" s="926">
        <f>ROUNDDOWN(U17*3/4,0)</f>
        <v>0</v>
      </c>
      <c r="V18" s="926"/>
      <c r="W18" s="926">
        <f>ROUNDDOWN(W17*3/4,0)</f>
        <v>0</v>
      </c>
      <c r="X18" s="927"/>
      <c r="Y18" s="928">
        <f>ROUNDDOWN(Y17*3/4,0)</f>
        <v>0</v>
      </c>
      <c r="Z18" s="926"/>
      <c r="AA18" s="926">
        <f>ROUNDDOWN(AA17*3/4,0)</f>
        <v>0</v>
      </c>
      <c r="AB18" s="926"/>
      <c r="AC18" s="926">
        <f>ROUNDDOWN(AC17*3/4,0)</f>
        <v>0</v>
      </c>
      <c r="AD18" s="929"/>
      <c r="AE18" s="930">
        <f>ROUNDDOWN(SUM(G18:AD18),-2)</f>
        <v>0</v>
      </c>
      <c r="AF18" s="931"/>
    </row>
    <row r="19" spans="1:32" ht="17.25" customHeight="1">
      <c r="A19" s="898" t="s">
        <v>85</v>
      </c>
      <c r="B19" s="900" t="str">
        <f>'【様式２】計画書（自動計算）（変更）'!B19:D23</f>
        <v/>
      </c>
      <c r="C19" s="901"/>
      <c r="D19" s="902"/>
      <c r="E19" s="4"/>
    </row>
    <row r="20" spans="1:32" ht="33.75" customHeight="1">
      <c r="A20" s="899"/>
      <c r="B20" s="903"/>
      <c r="C20" s="904"/>
      <c r="D20" s="905"/>
      <c r="E20" s="4"/>
      <c r="G20" s="909"/>
      <c r="H20" s="910"/>
      <c r="I20" s="911" t="s">
        <v>36</v>
      </c>
      <c r="J20" s="912"/>
      <c r="K20" s="913"/>
      <c r="L20" s="4"/>
      <c r="M20" s="914"/>
      <c r="N20" s="914"/>
      <c r="O20" s="915" t="s">
        <v>37</v>
      </c>
      <c r="P20" s="914"/>
      <c r="Q20" s="914"/>
      <c r="R20" s="4"/>
      <c r="S20" s="914"/>
      <c r="T20" s="914"/>
      <c r="U20" s="915" t="s">
        <v>38</v>
      </c>
      <c r="V20" s="914"/>
      <c r="W20" s="914"/>
      <c r="X20" s="4"/>
      <c r="Y20" s="914"/>
      <c r="Z20" s="914"/>
      <c r="AA20" s="915" t="s">
        <v>39</v>
      </c>
      <c r="AB20" s="914"/>
      <c r="AC20" s="914"/>
      <c r="AD20" s="4"/>
      <c r="AE20" s="3"/>
      <c r="AF20" s="3"/>
    </row>
    <row r="21" spans="1:32" ht="27" customHeight="1">
      <c r="A21" s="899"/>
      <c r="B21" s="903"/>
      <c r="C21" s="904"/>
      <c r="D21" s="905"/>
      <c r="E21" s="4"/>
      <c r="G21" s="897" t="s">
        <v>29</v>
      </c>
      <c r="H21" s="431"/>
      <c r="I21" s="883">
        <f t="shared" ref="I21:I26" si="11">SUM(G11:L11)</f>
        <v>0</v>
      </c>
      <c r="J21" s="884"/>
      <c r="K21" s="885"/>
      <c r="L21" s="3"/>
      <c r="M21" s="897" t="s">
        <v>29</v>
      </c>
      <c r="N21" s="431"/>
      <c r="O21" s="883">
        <f t="shared" ref="O21:O26" si="12">SUM(M11:R11)</f>
        <v>0</v>
      </c>
      <c r="P21" s="884"/>
      <c r="Q21" s="885"/>
      <c r="R21" s="3"/>
      <c r="S21" s="897" t="s">
        <v>29</v>
      </c>
      <c r="T21" s="431"/>
      <c r="U21" s="883">
        <f t="shared" ref="U21:U26" si="13">SUM(S11:X11)</f>
        <v>0</v>
      </c>
      <c r="V21" s="884"/>
      <c r="W21" s="885"/>
      <c r="Y21" s="897" t="s">
        <v>29</v>
      </c>
      <c r="Z21" s="431"/>
      <c r="AA21" s="883">
        <f>SUM(Y11:AD11)</f>
        <v>0</v>
      </c>
      <c r="AB21" s="884"/>
      <c r="AC21" s="885"/>
    </row>
    <row r="22" spans="1:32" ht="27" customHeight="1">
      <c r="A22" s="899"/>
      <c r="B22" s="903"/>
      <c r="C22" s="904"/>
      <c r="D22" s="905"/>
      <c r="E22" s="4"/>
      <c r="G22" s="890" t="s">
        <v>31</v>
      </c>
      <c r="H22" s="891"/>
      <c r="I22" s="883">
        <f t="shared" si="11"/>
        <v>0</v>
      </c>
      <c r="J22" s="884"/>
      <c r="K22" s="885"/>
      <c r="L22" s="3"/>
      <c r="M22" s="890" t="s">
        <v>31</v>
      </c>
      <c r="N22" s="891"/>
      <c r="O22" s="883">
        <f t="shared" si="12"/>
        <v>0</v>
      </c>
      <c r="P22" s="884"/>
      <c r="Q22" s="885"/>
      <c r="R22" s="3"/>
      <c r="S22" s="890" t="s">
        <v>31</v>
      </c>
      <c r="T22" s="891"/>
      <c r="U22" s="883">
        <f t="shared" si="13"/>
        <v>0</v>
      </c>
      <c r="V22" s="884"/>
      <c r="W22" s="885"/>
      <c r="Y22" s="890" t="s">
        <v>31</v>
      </c>
      <c r="Z22" s="891"/>
      <c r="AA22" s="883">
        <f t="shared" ref="AA22:AA26" si="14">SUM(Y12:AD12)</f>
        <v>0</v>
      </c>
      <c r="AB22" s="884"/>
      <c r="AC22" s="885"/>
    </row>
    <row r="23" spans="1:32" ht="27" customHeight="1">
      <c r="A23" s="899"/>
      <c r="B23" s="906"/>
      <c r="C23" s="907"/>
      <c r="D23" s="908"/>
      <c r="E23" s="4"/>
      <c r="G23" s="890" t="s">
        <v>40</v>
      </c>
      <c r="H23" s="891"/>
      <c r="I23" s="883">
        <f>SUM(G13:L13)</f>
        <v>0</v>
      </c>
      <c r="J23" s="884"/>
      <c r="K23" s="885"/>
      <c r="L23" s="3"/>
      <c r="M23" s="890" t="s">
        <v>40</v>
      </c>
      <c r="N23" s="891"/>
      <c r="O23" s="883">
        <f t="shared" si="12"/>
        <v>0</v>
      </c>
      <c r="P23" s="884"/>
      <c r="Q23" s="885"/>
      <c r="R23" s="3"/>
      <c r="S23" s="890" t="s">
        <v>40</v>
      </c>
      <c r="T23" s="891"/>
      <c r="U23" s="883">
        <f t="shared" si="13"/>
        <v>0</v>
      </c>
      <c r="V23" s="884"/>
      <c r="W23" s="885"/>
      <c r="Y23" s="890" t="s">
        <v>40</v>
      </c>
      <c r="Z23" s="891"/>
      <c r="AA23" s="883">
        <f t="shared" si="14"/>
        <v>0</v>
      </c>
      <c r="AB23" s="884"/>
      <c r="AC23" s="885"/>
    </row>
    <row r="24" spans="1:32" ht="27" customHeight="1">
      <c r="B24" s="892" t="str">
        <f>'【様式２】計画書（自動計算）（変更）'!B24:D24</f>
        <v>補助基準額上限：63000円</v>
      </c>
      <c r="C24" s="892"/>
      <c r="D24" s="892"/>
      <c r="E24" s="4"/>
      <c r="G24" s="890" t="s">
        <v>32</v>
      </c>
      <c r="H24" s="891"/>
      <c r="I24" s="893">
        <f t="shared" si="11"/>
        <v>0</v>
      </c>
      <c r="J24" s="894"/>
      <c r="K24" s="895"/>
      <c r="L24" s="3"/>
      <c r="M24" s="890" t="s">
        <v>32</v>
      </c>
      <c r="N24" s="891"/>
      <c r="O24" s="893">
        <f t="shared" si="12"/>
        <v>0</v>
      </c>
      <c r="P24" s="894"/>
      <c r="Q24" s="895"/>
      <c r="R24" s="3"/>
      <c r="S24" s="890" t="s">
        <v>32</v>
      </c>
      <c r="T24" s="891"/>
      <c r="U24" s="893">
        <f t="shared" si="13"/>
        <v>0</v>
      </c>
      <c r="V24" s="894"/>
      <c r="W24" s="895"/>
      <c r="Y24" s="890" t="s">
        <v>32</v>
      </c>
      <c r="Z24" s="891"/>
      <c r="AA24" s="893">
        <f t="shared" si="14"/>
        <v>0</v>
      </c>
      <c r="AB24" s="894"/>
      <c r="AC24" s="895"/>
    </row>
    <row r="25" spans="1:32" ht="27" customHeight="1">
      <c r="B25" s="896" t="str">
        <f>'【様式２】計画書（自動計算）（変更）'!B25:D25</f>
        <v/>
      </c>
      <c r="C25" s="896"/>
      <c r="D25" s="896"/>
      <c r="E25" s="4"/>
      <c r="G25" s="897" t="s">
        <v>33</v>
      </c>
      <c r="H25" s="431"/>
      <c r="I25" s="883">
        <f t="shared" si="11"/>
        <v>0</v>
      </c>
      <c r="J25" s="884"/>
      <c r="K25" s="885"/>
      <c r="L25" s="3"/>
      <c r="M25" s="897" t="s">
        <v>33</v>
      </c>
      <c r="N25" s="431"/>
      <c r="O25" s="883">
        <f t="shared" si="12"/>
        <v>0</v>
      </c>
      <c r="P25" s="884"/>
      <c r="Q25" s="885"/>
      <c r="R25" s="3"/>
      <c r="S25" s="897" t="s">
        <v>33</v>
      </c>
      <c r="T25" s="431"/>
      <c r="U25" s="883">
        <f t="shared" si="13"/>
        <v>0</v>
      </c>
      <c r="V25" s="884"/>
      <c r="W25" s="885"/>
      <c r="Y25" s="897" t="s">
        <v>33</v>
      </c>
      <c r="Z25" s="431"/>
      <c r="AA25" s="883">
        <f t="shared" si="14"/>
        <v>0</v>
      </c>
      <c r="AB25" s="884"/>
      <c r="AC25" s="885"/>
    </row>
    <row r="26" spans="1:32" ht="27" customHeight="1" thickBot="1">
      <c r="E26" s="4"/>
      <c r="G26" s="878" t="s">
        <v>35</v>
      </c>
      <c r="H26" s="879"/>
      <c r="I26" s="880">
        <f t="shared" si="11"/>
        <v>0</v>
      </c>
      <c r="J26" s="881"/>
      <c r="K26" s="882"/>
      <c r="L26" s="3"/>
      <c r="M26" s="878" t="s">
        <v>35</v>
      </c>
      <c r="N26" s="879"/>
      <c r="O26" s="883">
        <f t="shared" si="12"/>
        <v>0</v>
      </c>
      <c r="P26" s="884"/>
      <c r="Q26" s="885"/>
      <c r="R26" s="3"/>
      <c r="S26" s="878" t="s">
        <v>35</v>
      </c>
      <c r="T26" s="879"/>
      <c r="U26" s="883">
        <f t="shared" si="13"/>
        <v>0</v>
      </c>
      <c r="V26" s="884"/>
      <c r="W26" s="885"/>
      <c r="Y26" s="878" t="s">
        <v>35</v>
      </c>
      <c r="Z26" s="879"/>
      <c r="AA26" s="883">
        <f t="shared" si="14"/>
        <v>0</v>
      </c>
      <c r="AB26" s="884"/>
      <c r="AC26" s="885"/>
    </row>
    <row r="27" spans="1:32" ht="45" customHeight="1" thickBot="1">
      <c r="E27" s="4"/>
      <c r="G27" s="886" t="s">
        <v>78</v>
      </c>
      <c r="H27" s="887"/>
      <c r="I27" s="888">
        <f>ROUNDDOWN(SUM(G18:L18),-2)</f>
        <v>0</v>
      </c>
      <c r="J27" s="889"/>
      <c r="K27" s="889"/>
      <c r="M27" s="886" t="s">
        <v>78</v>
      </c>
      <c r="N27" s="887"/>
      <c r="O27" s="888">
        <f>ROUNDDOWN(SUM(M18:R18),-2)</f>
        <v>0</v>
      </c>
      <c r="P27" s="889"/>
      <c r="Q27" s="889"/>
      <c r="S27" s="886" t="s">
        <v>78</v>
      </c>
      <c r="T27" s="887"/>
      <c r="U27" s="888">
        <f>ROUNDDOWN(SUM(S18:X18),-2)</f>
        <v>0</v>
      </c>
      <c r="V27" s="889"/>
      <c r="W27" s="889"/>
      <c r="Y27" s="886" t="s">
        <v>78</v>
      </c>
      <c r="Z27" s="887"/>
      <c r="AA27" s="888">
        <f>AE18-I27-O27-U27</f>
        <v>0</v>
      </c>
      <c r="AB27" s="889"/>
      <c r="AC27" s="889"/>
      <c r="AF27" s="14" t="s">
        <v>89</v>
      </c>
    </row>
    <row r="28" spans="1:32" ht="17.25" customHeight="1">
      <c r="E28" s="4"/>
    </row>
    <row r="29" spans="1:32" ht="17.25" customHeight="1"/>
    <row r="30" spans="1:32" ht="17.25" customHeight="1">
      <c r="A30" s="1181" t="str">
        <f>$A$1</f>
        <v>様式第１２号別紙１</v>
      </c>
      <c r="B30" s="1181"/>
      <c r="C30" s="1181"/>
      <c r="D30" s="1181"/>
    </row>
    <row r="31" spans="1:32" ht="17.25" customHeight="1">
      <c r="A31" s="1181"/>
      <c r="B31" s="1181"/>
      <c r="C31" s="1181"/>
      <c r="D31" s="1181"/>
      <c r="Z31" s="982" t="str">
        <f>$Z$2</f>
        <v>令和</v>
      </c>
      <c r="AA31" s="966">
        <f>IF($AA$2="","",$AA$2)</f>
        <v>6</v>
      </c>
      <c r="AB31" s="966" t="s">
        <v>8</v>
      </c>
      <c r="AC31" s="966">
        <f>IF($AC$2="","",$AC$2)</f>
        <v>3</v>
      </c>
      <c r="AD31" s="966" t="s">
        <v>9</v>
      </c>
      <c r="AE31" s="966">
        <f>IF($AE$2="","",$AE$2)</f>
        <v>31</v>
      </c>
      <c r="AF31" s="966" t="s">
        <v>10</v>
      </c>
    </row>
    <row r="32" spans="1:32" ht="17.25" customHeight="1">
      <c r="A32" s="967" t="s">
        <v>357</v>
      </c>
      <c r="B32" s="967"/>
      <c r="C32" s="967"/>
      <c r="D32" s="967"/>
      <c r="E32" s="967"/>
      <c r="F32" s="967"/>
      <c r="G32" s="967"/>
      <c r="H32" s="967"/>
      <c r="I32" s="967"/>
      <c r="L32" s="968" t="s">
        <v>12</v>
      </c>
      <c r="M32" s="968"/>
      <c r="N32" s="969">
        <v>2</v>
      </c>
      <c r="O32" s="969"/>
      <c r="P32" s="970" t="s">
        <v>13</v>
      </c>
      <c r="Q32" s="970"/>
      <c r="R32" s="5"/>
      <c r="S32" s="5"/>
      <c r="Y32" s="5"/>
      <c r="Z32" s="982"/>
      <c r="AA32" s="966"/>
      <c r="AB32" s="966"/>
      <c r="AC32" s="966"/>
      <c r="AD32" s="966"/>
      <c r="AE32" s="966"/>
      <c r="AF32" s="966"/>
    </row>
    <row r="33" spans="1:32" ht="17.25" customHeight="1">
      <c r="A33" s="967"/>
      <c r="B33" s="967"/>
      <c r="C33" s="967"/>
      <c r="D33" s="967"/>
      <c r="E33" s="967"/>
      <c r="F33" s="967"/>
      <c r="G33" s="967"/>
      <c r="H33" s="967"/>
      <c r="I33" s="967"/>
      <c r="L33" s="968"/>
      <c r="M33" s="968"/>
      <c r="N33" s="969"/>
      <c r="O33" s="969"/>
      <c r="P33" s="970"/>
      <c r="Q33" s="970"/>
      <c r="R33" s="5"/>
      <c r="S33" s="5"/>
    </row>
    <row r="34" spans="1:32" ht="17.25" customHeight="1">
      <c r="A34" s="967"/>
      <c r="B34" s="967"/>
      <c r="C34" s="967"/>
      <c r="D34" s="967"/>
      <c r="E34" s="967"/>
      <c r="F34" s="967"/>
      <c r="G34" s="967"/>
      <c r="H34" s="967"/>
      <c r="I34" s="967"/>
      <c r="L34" s="968"/>
      <c r="M34" s="968"/>
      <c r="N34" s="969"/>
      <c r="O34" s="969"/>
      <c r="P34" s="970"/>
      <c r="Q34" s="970"/>
      <c r="R34" s="5"/>
      <c r="S34" s="5"/>
    </row>
    <row r="35" spans="1:32" ht="17.25" customHeight="1" thickBot="1">
      <c r="D35" s="3"/>
      <c r="E35" s="3"/>
      <c r="F35" s="3"/>
      <c r="G35" s="3"/>
      <c r="H35" s="3"/>
      <c r="I35" s="3"/>
      <c r="J35" s="3"/>
      <c r="K35" s="3"/>
    </row>
    <row r="36" spans="1:32" ht="42" customHeight="1" thickBot="1">
      <c r="A36" s="971" t="s">
        <v>81</v>
      </c>
      <c r="B36" s="972"/>
      <c r="C36" s="973" t="str">
        <f>IF($C$7="","",$C$7)</f>
        <v/>
      </c>
      <c r="D36" s="973"/>
      <c r="E36" s="973"/>
      <c r="F36" s="973"/>
      <c r="G36" s="973"/>
      <c r="H36" s="973"/>
      <c r="I36" s="974"/>
      <c r="J36" s="4"/>
      <c r="K36" s="4"/>
      <c r="L36" s="3"/>
    </row>
    <row r="37" spans="1:32" ht="17.25" customHeight="1">
      <c r="C37" s="6"/>
      <c r="D37" s="6"/>
      <c r="E37" s="4"/>
      <c r="F37" s="6"/>
      <c r="G37" s="6"/>
      <c r="H37" s="6"/>
      <c r="I37" s="6"/>
      <c r="J37" s="6"/>
      <c r="K37" s="3"/>
    </row>
    <row r="38" spans="1:32" ht="17.25" customHeight="1" thickBot="1">
      <c r="E38" s="4"/>
    </row>
    <row r="39" spans="1:32" ht="24" customHeight="1" thickBot="1">
      <c r="A39" s="975" t="s">
        <v>14</v>
      </c>
      <c r="B39" s="976"/>
      <c r="C39" s="976"/>
      <c r="D39" s="977"/>
      <c r="E39" s="4"/>
      <c r="F39" s="7" t="s">
        <v>15</v>
      </c>
      <c r="G39" s="971" t="s">
        <v>16</v>
      </c>
      <c r="H39" s="972"/>
      <c r="I39" s="978" t="s">
        <v>17</v>
      </c>
      <c r="J39" s="972"/>
      <c r="K39" s="978" t="s">
        <v>18</v>
      </c>
      <c r="L39" s="979"/>
      <c r="M39" s="971" t="s">
        <v>19</v>
      </c>
      <c r="N39" s="972"/>
      <c r="O39" s="978" t="s">
        <v>20</v>
      </c>
      <c r="P39" s="972"/>
      <c r="Q39" s="978" t="s">
        <v>21</v>
      </c>
      <c r="R39" s="979"/>
      <c r="S39" s="971" t="s">
        <v>22</v>
      </c>
      <c r="T39" s="972"/>
      <c r="U39" s="978" t="s">
        <v>23</v>
      </c>
      <c r="V39" s="972"/>
      <c r="W39" s="978" t="s">
        <v>24</v>
      </c>
      <c r="X39" s="979"/>
      <c r="Y39" s="971" t="s">
        <v>25</v>
      </c>
      <c r="Z39" s="972"/>
      <c r="AA39" s="978" t="s">
        <v>26</v>
      </c>
      <c r="AB39" s="972"/>
      <c r="AC39" s="978" t="s">
        <v>27</v>
      </c>
      <c r="AD39" s="979"/>
      <c r="AE39" s="995" t="s">
        <v>28</v>
      </c>
      <c r="AF39" s="979"/>
    </row>
    <row r="40" spans="1:32" ht="37.5" customHeight="1">
      <c r="A40" s="959" t="s">
        <v>86</v>
      </c>
      <c r="B40" s="960"/>
      <c r="C40" s="961" t="str">
        <f>'【様式２】計画書（自動計算）（変更）'!C40:D40</f>
        <v/>
      </c>
      <c r="D40" s="962"/>
      <c r="E40" s="4"/>
      <c r="F40" s="307" t="s">
        <v>71</v>
      </c>
      <c r="G40" s="953">
        <f>'【様式２】計画書（自動計算）（変更）'!G40:H40</f>
        <v>0</v>
      </c>
      <c r="H40" s="953"/>
      <c r="I40" s="953">
        <f>'【様式２】計画書（自動計算）（変更）'!I40:J40</f>
        <v>0</v>
      </c>
      <c r="J40" s="953"/>
      <c r="K40" s="953">
        <f>'【様式２】計画書（自動計算）（変更）'!K40:L40</f>
        <v>0</v>
      </c>
      <c r="L40" s="953"/>
      <c r="M40" s="953">
        <f>'【様式２】計画書（自動計算）（変更）'!M40:N40</f>
        <v>0</v>
      </c>
      <c r="N40" s="953"/>
      <c r="O40" s="953">
        <f>'【様式２】計画書（自動計算）（変更）'!O40:P40</f>
        <v>0</v>
      </c>
      <c r="P40" s="953"/>
      <c r="Q40" s="953">
        <f>'【様式２】計画書（自動計算）（変更）'!Q40:R40</f>
        <v>0</v>
      </c>
      <c r="R40" s="953"/>
      <c r="S40" s="953">
        <f>'【様式２】計画書（自動計算）（変更）'!S40:T40</f>
        <v>0</v>
      </c>
      <c r="T40" s="953"/>
      <c r="U40" s="953">
        <f>'【様式２】計画書（自動計算）（変更）'!U40:V40</f>
        <v>0</v>
      </c>
      <c r="V40" s="953"/>
      <c r="W40" s="953">
        <f>'【様式２】計画書（自動計算）（変更）'!W40:X40</f>
        <v>0</v>
      </c>
      <c r="X40" s="953"/>
      <c r="Y40" s="953">
        <f>'【様式２】計画書（自動計算）（変更）'!Y40:Z40</f>
        <v>0</v>
      </c>
      <c r="Z40" s="953"/>
      <c r="AA40" s="953">
        <f>'【様式２】計画書（自動計算）（変更）'!AA40:AB40</f>
        <v>0</v>
      </c>
      <c r="AB40" s="953"/>
      <c r="AC40" s="953">
        <f>'【様式２】計画書（自動計算）（変更）'!AC40:AD40</f>
        <v>0</v>
      </c>
      <c r="AD40" s="953"/>
      <c r="AE40" s="935">
        <f t="shared" ref="AE40:AE44" si="15">SUM(G40:AD40)</f>
        <v>0</v>
      </c>
      <c r="AF40" s="936"/>
    </row>
    <row r="41" spans="1:32" ht="37.5" customHeight="1">
      <c r="A41" s="963" t="s">
        <v>30</v>
      </c>
      <c r="B41" s="964"/>
      <c r="C41" s="949" t="str">
        <f>'【様式２】計画書（自動計算）（変更）'!C41:D42</f>
        <v/>
      </c>
      <c r="D41" s="950"/>
      <c r="E41" s="4"/>
      <c r="F41" s="8" t="s">
        <v>72</v>
      </c>
      <c r="G41" s="953">
        <f>'【様式２】計画書（自動計算）（変更）'!G41:H41</f>
        <v>0</v>
      </c>
      <c r="H41" s="953"/>
      <c r="I41" s="953">
        <f>'【様式２】計画書（自動計算）（変更）'!I41:J41</f>
        <v>0</v>
      </c>
      <c r="J41" s="953"/>
      <c r="K41" s="953">
        <f>'【様式２】計画書（自動計算）（変更）'!K41:L41</f>
        <v>0</v>
      </c>
      <c r="L41" s="953"/>
      <c r="M41" s="953">
        <f>'【様式２】計画書（自動計算）（変更）'!M41:N41</f>
        <v>0</v>
      </c>
      <c r="N41" s="953"/>
      <c r="O41" s="953">
        <f>'【様式２】計画書（自動計算）（変更）'!O41:P41</f>
        <v>0</v>
      </c>
      <c r="P41" s="953"/>
      <c r="Q41" s="953">
        <f>'【様式２】計画書（自動計算）（変更）'!Q41:R41</f>
        <v>0</v>
      </c>
      <c r="R41" s="953"/>
      <c r="S41" s="953">
        <f>'【様式２】計画書（自動計算）（変更）'!S41:T41</f>
        <v>0</v>
      </c>
      <c r="T41" s="953"/>
      <c r="U41" s="953">
        <f>'【様式２】計画書（自動計算）（変更）'!U41:V41</f>
        <v>0</v>
      </c>
      <c r="V41" s="953"/>
      <c r="W41" s="953">
        <f>'【様式２】計画書（自動計算）（変更）'!W41:X41</f>
        <v>0</v>
      </c>
      <c r="X41" s="953"/>
      <c r="Y41" s="953">
        <f>'【様式２】計画書（自動計算）（変更）'!Y41:Z41</f>
        <v>0</v>
      </c>
      <c r="Z41" s="953"/>
      <c r="AA41" s="953">
        <f>'【様式２】計画書（自動計算）（変更）'!AA41:AB41</f>
        <v>0</v>
      </c>
      <c r="AB41" s="953"/>
      <c r="AC41" s="953">
        <f>'【様式２】計画書（自動計算）（変更）'!AC41:AD41</f>
        <v>0</v>
      </c>
      <c r="AD41" s="953"/>
      <c r="AE41" s="935">
        <f t="shared" si="15"/>
        <v>0</v>
      </c>
      <c r="AF41" s="936"/>
    </row>
    <row r="42" spans="1:32" ht="37.5" customHeight="1">
      <c r="A42" s="965"/>
      <c r="B42" s="964"/>
      <c r="C42" s="951"/>
      <c r="D42" s="952"/>
      <c r="E42" s="4"/>
      <c r="F42" s="8" t="s">
        <v>73</v>
      </c>
      <c r="G42" s="953">
        <f>'【様式２】計画書（自動計算）（変更）'!G42:H42</f>
        <v>0</v>
      </c>
      <c r="H42" s="953"/>
      <c r="I42" s="953">
        <f>'【様式２】計画書（自動計算）（変更）'!I42:J42</f>
        <v>0</v>
      </c>
      <c r="J42" s="953"/>
      <c r="K42" s="953">
        <f>'【様式２】計画書（自動計算）（変更）'!K42:L42</f>
        <v>0</v>
      </c>
      <c r="L42" s="953"/>
      <c r="M42" s="953">
        <f>'【様式２】計画書（自動計算）（変更）'!M42:N42</f>
        <v>0</v>
      </c>
      <c r="N42" s="953"/>
      <c r="O42" s="953">
        <f>'【様式２】計画書（自動計算）（変更）'!O42:P42</f>
        <v>0</v>
      </c>
      <c r="P42" s="953"/>
      <c r="Q42" s="953">
        <f>'【様式２】計画書（自動計算）（変更）'!Q42:R42</f>
        <v>0</v>
      </c>
      <c r="R42" s="953"/>
      <c r="S42" s="953">
        <f>'【様式２】計画書（自動計算）（変更）'!S42:T42</f>
        <v>0</v>
      </c>
      <c r="T42" s="953"/>
      <c r="U42" s="953">
        <f>'【様式２】計画書（自動計算）（変更）'!U42:V42</f>
        <v>0</v>
      </c>
      <c r="V42" s="953"/>
      <c r="W42" s="953">
        <f>'【様式２】計画書（自動計算）（変更）'!W42:X42</f>
        <v>0</v>
      </c>
      <c r="X42" s="953"/>
      <c r="Y42" s="953">
        <f>'【様式２】計画書（自動計算）（変更）'!Y42:Z42</f>
        <v>0</v>
      </c>
      <c r="Z42" s="953"/>
      <c r="AA42" s="953">
        <f>'【様式２】計画書（自動計算）（変更）'!AA42:AB42</f>
        <v>0</v>
      </c>
      <c r="AB42" s="953"/>
      <c r="AC42" s="953">
        <f>'【様式２】計画書（自動計算）（変更）'!AC42:AD42</f>
        <v>0</v>
      </c>
      <c r="AD42" s="953"/>
      <c r="AE42" s="935">
        <f t="shared" si="15"/>
        <v>0</v>
      </c>
      <c r="AF42" s="936"/>
    </row>
    <row r="43" spans="1:32" ht="37.5" customHeight="1">
      <c r="A43" s="965"/>
      <c r="B43" s="964"/>
      <c r="C43" s="903" t="str">
        <f>'【様式２】計画書（自動計算）（変更）'!C43:D44</f>
        <v/>
      </c>
      <c r="D43" s="989"/>
      <c r="E43" s="4"/>
      <c r="F43" s="9" t="s">
        <v>74</v>
      </c>
      <c r="G43" s="991">
        <v>0</v>
      </c>
      <c r="H43" s="992"/>
      <c r="I43" s="991">
        <v>0</v>
      </c>
      <c r="J43" s="992"/>
      <c r="K43" s="991">
        <v>0</v>
      </c>
      <c r="L43" s="992"/>
      <c r="M43" s="1180">
        <v>0</v>
      </c>
      <c r="N43" s="992"/>
      <c r="O43" s="991">
        <v>0</v>
      </c>
      <c r="P43" s="992"/>
      <c r="Q43" s="991">
        <v>0</v>
      </c>
      <c r="R43" s="992"/>
      <c r="S43" s="1180">
        <v>0</v>
      </c>
      <c r="T43" s="992"/>
      <c r="U43" s="991">
        <v>0</v>
      </c>
      <c r="V43" s="992"/>
      <c r="W43" s="991">
        <v>0</v>
      </c>
      <c r="X43" s="992"/>
      <c r="Y43" s="1180">
        <v>0</v>
      </c>
      <c r="Z43" s="992"/>
      <c r="AA43" s="991">
        <v>0</v>
      </c>
      <c r="AB43" s="992"/>
      <c r="AC43" s="991">
        <v>0</v>
      </c>
      <c r="AD43" s="996"/>
      <c r="AE43" s="957">
        <f t="shared" si="15"/>
        <v>0</v>
      </c>
      <c r="AF43" s="958"/>
    </row>
    <row r="44" spans="1:32" ht="37.5" customHeight="1" thickBot="1">
      <c r="A44" s="965"/>
      <c r="B44" s="964"/>
      <c r="C44" s="906"/>
      <c r="D44" s="990"/>
      <c r="E44" s="4"/>
      <c r="F44" s="10" t="s">
        <v>75</v>
      </c>
      <c r="G44" s="932">
        <f>'【様式２】計画書（自動計算）（変更）'!G44:H44</f>
        <v>0</v>
      </c>
      <c r="H44" s="933"/>
      <c r="I44" s="932">
        <f>'【様式２】計画書（自動計算）（変更）'!I44:J44</f>
        <v>0</v>
      </c>
      <c r="J44" s="933"/>
      <c r="K44" s="932">
        <f>'【様式２】計画書（自動計算）（変更）'!K44:L44</f>
        <v>0</v>
      </c>
      <c r="L44" s="933"/>
      <c r="M44" s="932">
        <f>'【様式２】計画書（自動計算）（変更）'!M44:N44</f>
        <v>0</v>
      </c>
      <c r="N44" s="933"/>
      <c r="O44" s="932">
        <f>'【様式２】計画書（自動計算）（変更）'!O44:P44</f>
        <v>0</v>
      </c>
      <c r="P44" s="933"/>
      <c r="Q44" s="932">
        <f>'【様式２】計画書（自動計算）（変更）'!Q44:R44</f>
        <v>0</v>
      </c>
      <c r="R44" s="933"/>
      <c r="S44" s="932">
        <f>'【様式２】計画書（自動計算）（変更）'!S44:T44</f>
        <v>0</v>
      </c>
      <c r="T44" s="933"/>
      <c r="U44" s="932">
        <f>'【様式２】計画書（自動計算）（変更）'!U44:V44</f>
        <v>0</v>
      </c>
      <c r="V44" s="933"/>
      <c r="W44" s="932">
        <f>'【様式２】計画書（自動計算）（変更）'!W44:X44</f>
        <v>0</v>
      </c>
      <c r="X44" s="933"/>
      <c r="Y44" s="932">
        <f>'【様式２】計画書（自動計算）（変更）'!Y44:Z44</f>
        <v>0</v>
      </c>
      <c r="Z44" s="933"/>
      <c r="AA44" s="932">
        <f>'【様式２】計画書（自動計算）（変更）'!AA44:AB44</f>
        <v>0</v>
      </c>
      <c r="AB44" s="933"/>
      <c r="AC44" s="932">
        <f>'【様式２】計画書（自動計算）（変更）'!AC44:AD44</f>
        <v>0</v>
      </c>
      <c r="AD44" s="933"/>
      <c r="AE44" s="935">
        <f t="shared" si="15"/>
        <v>0</v>
      </c>
      <c r="AF44" s="936"/>
    </row>
    <row r="45" spans="1:32" ht="37.5" customHeight="1" thickTop="1" thickBot="1">
      <c r="A45" s="937" t="s">
        <v>34</v>
      </c>
      <c r="B45" s="938"/>
      <c r="C45" s="983" t="str">
        <f>'【様式２】計画書（自動計算）（変更）'!C45:D45</f>
        <v/>
      </c>
      <c r="D45" s="984"/>
      <c r="E45" s="4"/>
      <c r="F45" s="11" t="s">
        <v>76</v>
      </c>
      <c r="G45" s="939">
        <f>SUM(G40:H43)-G44</f>
        <v>0</v>
      </c>
      <c r="H45" s="940"/>
      <c r="I45" s="939">
        <f>SUM(I40:J43)-I44</f>
        <v>0</v>
      </c>
      <c r="J45" s="940"/>
      <c r="K45" s="939">
        <f>SUM(K40:L43)-K44</f>
        <v>0</v>
      </c>
      <c r="L45" s="941"/>
      <c r="M45" s="942">
        <f>SUM(M40:N43)-M44</f>
        <v>0</v>
      </c>
      <c r="N45" s="940"/>
      <c r="O45" s="939">
        <f>SUM(O40:P43)-O44</f>
        <v>0</v>
      </c>
      <c r="P45" s="940"/>
      <c r="Q45" s="939">
        <f>SUM(Q40:R43)-Q44</f>
        <v>0</v>
      </c>
      <c r="R45" s="941"/>
      <c r="S45" s="942">
        <f>SUM(S40:T43)-S44</f>
        <v>0</v>
      </c>
      <c r="T45" s="940"/>
      <c r="U45" s="939">
        <f>SUM(U40:V43)-U44</f>
        <v>0</v>
      </c>
      <c r="V45" s="940"/>
      <c r="W45" s="939">
        <f t="shared" ref="W45" si="16">SUM(W40:X43)-W44</f>
        <v>0</v>
      </c>
      <c r="X45" s="941"/>
      <c r="Y45" s="942">
        <f>SUM(Y40:Z43)-Y44</f>
        <v>0</v>
      </c>
      <c r="Z45" s="940"/>
      <c r="AA45" s="939">
        <f>SUM(AA40:AB43)-AA44</f>
        <v>0</v>
      </c>
      <c r="AB45" s="940"/>
      <c r="AC45" s="939">
        <f>SUM(AC40:AD43)-AC44</f>
        <v>0</v>
      </c>
      <c r="AD45" s="943"/>
      <c r="AE45" s="944">
        <f>SUM(G45:AD45)</f>
        <v>0</v>
      </c>
      <c r="AF45" s="945"/>
    </row>
    <row r="46" spans="1:32" ht="50.25" customHeight="1" thickTop="1" thickBot="1">
      <c r="A46" s="916" t="s">
        <v>358</v>
      </c>
      <c r="B46" s="917"/>
      <c r="C46" s="983" t="str">
        <f>'【様式２】計画書（自動計算）（変更）'!C46:D46</f>
        <v/>
      </c>
      <c r="D46" s="984"/>
      <c r="E46" s="4"/>
      <c r="F46" s="12" t="s">
        <v>77</v>
      </c>
      <c r="G46" s="920">
        <f>IF(入力用!P57=1,IF(AND(入力用!P63&gt;0,入力用!P63&lt;=4),IF(G45&gt;=63000,63000,G45),IF(G45&gt;=82000,82000,G45)),IF(G45&gt;=63000,63000,G45))</f>
        <v>0</v>
      </c>
      <c r="H46" s="921"/>
      <c r="I46" s="920">
        <f>IF(入力用!P57=1,IF(AND(入力用!P63&gt;0,入力用!P63&lt;=5),IF(I45&gt;=63000,63000,I45),IF(I45&gt;=82000,82000,I45)),IF(I45&gt;=63000,63000,I45))</f>
        <v>0</v>
      </c>
      <c r="J46" s="921"/>
      <c r="K46" s="920">
        <f>IF(入力用!P57=1,IF(AND(入力用!P63&gt;0,入力用!P63&lt;=6),IF(K45&gt;=63000,63000,K45),IF(K45&gt;=82000,82000,K45)),IF(K45&gt;=63000,63000,K45))</f>
        <v>0</v>
      </c>
      <c r="L46" s="921"/>
      <c r="M46" s="920">
        <f>IF(入力用!P57=1,IF(AND(入力用!P63&gt;0,入力用!P63&lt;=7),IF(M45&gt;=63000,63000,M45),IF(M45&gt;=82000,82000,M45)),IF(M45&gt;=63000,63000,M45))</f>
        <v>0</v>
      </c>
      <c r="N46" s="921"/>
      <c r="O46" s="920">
        <f>IF(入力用!P57=1,IF(AND(入力用!P63&gt;0,入力用!P63&lt;=8),IF(O45&gt;=63000,63000,O45),IF(O45&gt;=82000,82000,O45)),IF(O45&gt;=63000,63000,O45))</f>
        <v>0</v>
      </c>
      <c r="P46" s="921"/>
      <c r="Q46" s="920">
        <f>IF(入力用!P57=1,IF(AND(入力用!P63&gt;0,入力用!P63&lt;=9),IF(Q45&gt;=63000,63000,Q45),IF(Q45&gt;=82000,82000,Q45)),IF(Q45&gt;=63000,63000,Q45))</f>
        <v>0</v>
      </c>
      <c r="R46" s="921"/>
      <c r="S46" s="920">
        <f>IF(入力用!P57=1,IF(AND(入力用!P63&gt;0,入力用!P63&lt;=10),IF(S45&gt;=63000,63000,S45),IF(S45&gt;=82000,82000,S45)),IF(S45&gt;=63000,63000,S45))</f>
        <v>0</v>
      </c>
      <c r="T46" s="921"/>
      <c r="U46" s="920">
        <f>IF(入力用!P57=1,IF(AND(入力用!P63&gt;0,入力用!P63&lt;=11),IF(U45&gt;=63000,63000,U45),IF(U45&gt;=82000,82000,U45)),IF(U45&gt;=63000,63000,U45))</f>
        <v>0</v>
      </c>
      <c r="V46" s="921"/>
      <c r="W46" s="920">
        <f>IF(入力用!P57=1,IF(AND(入力用!P63&gt;0,入力用!P63&lt;=12),IF(W45&gt;=63000,63000,W45),IF(W45&gt;=82000,82000,W45)),IF(W45&gt;=63000,63000,W45))</f>
        <v>0</v>
      </c>
      <c r="X46" s="921"/>
      <c r="Y46" s="920">
        <f>IF(入力用!P57=1,IF(AND(入力用!P63&gt;0,入力用!P63&lt;=13),IF(Y45&gt;=63000,63000,Y45),IF(Y45&gt;=82000,82000,Y45)),IF(Y45&gt;=63000,63000,Y45))</f>
        <v>0</v>
      </c>
      <c r="Z46" s="921"/>
      <c r="AA46" s="920">
        <f>IF(入力用!P57=1,IF(AND(入力用!P63&gt;0,入力用!P63&lt;=14),IF(AA45&gt;=63000,63000,AA45),IF(AA45&gt;=82000,82000,AA45)),IF(AA45&gt;=63000,63000,AA45))</f>
        <v>0</v>
      </c>
      <c r="AB46" s="921"/>
      <c r="AC46" s="920">
        <f>IF(入力用!P57=1,IF(AND(入力用!P63&gt;0,入力用!P63&lt;=15),IF(AC45&gt;=63000,63000,AC45),IF(AC45&gt;=82000,82000,AC45)),IF(AC45&gt;=63000,63000,AC45))</f>
        <v>0</v>
      </c>
      <c r="AD46" s="987"/>
      <c r="AE46" s="922"/>
      <c r="AF46" s="923"/>
    </row>
    <row r="47" spans="1:32" ht="50.25" customHeight="1" thickBot="1">
      <c r="A47" s="924" t="s">
        <v>359</v>
      </c>
      <c r="B47" s="925"/>
      <c r="C47" s="985" t="str">
        <f>'【様式２】計画書（自動計算）（変更）'!C47:D47</f>
        <v/>
      </c>
      <c r="D47" s="986"/>
      <c r="E47" s="4"/>
      <c r="F47" s="13" t="s">
        <v>262</v>
      </c>
      <c r="G47" s="926">
        <f>ROUNDDOWN(G46*3/4,0)</f>
        <v>0</v>
      </c>
      <c r="H47" s="926"/>
      <c r="I47" s="926">
        <f>ROUNDDOWN(I46*3/4,0)</f>
        <v>0</v>
      </c>
      <c r="J47" s="926"/>
      <c r="K47" s="926">
        <f>ROUNDDOWN(K46*3/4,0)</f>
        <v>0</v>
      </c>
      <c r="L47" s="927"/>
      <c r="M47" s="928">
        <f>ROUNDDOWN(M46*3/4,0)</f>
        <v>0</v>
      </c>
      <c r="N47" s="926"/>
      <c r="O47" s="926">
        <f>ROUNDDOWN(O46*3/4,0)</f>
        <v>0</v>
      </c>
      <c r="P47" s="926"/>
      <c r="Q47" s="926">
        <f>ROUNDDOWN(Q46*3/4,0)</f>
        <v>0</v>
      </c>
      <c r="R47" s="927"/>
      <c r="S47" s="928">
        <f>ROUNDDOWN(S46*3/4,0)</f>
        <v>0</v>
      </c>
      <c r="T47" s="926"/>
      <c r="U47" s="926">
        <f>ROUNDDOWN(U46*3/4,0)</f>
        <v>0</v>
      </c>
      <c r="V47" s="926"/>
      <c r="W47" s="926">
        <f>ROUNDDOWN(W46*3/4,0)</f>
        <v>0</v>
      </c>
      <c r="X47" s="927"/>
      <c r="Y47" s="928">
        <f>ROUNDDOWN(Y46*3/4,0)</f>
        <v>0</v>
      </c>
      <c r="Z47" s="926"/>
      <c r="AA47" s="926">
        <f>ROUNDDOWN(AA46*3/4,0)</f>
        <v>0</v>
      </c>
      <c r="AB47" s="926"/>
      <c r="AC47" s="926">
        <f>ROUNDDOWN(AC46*3/4,0)</f>
        <v>0</v>
      </c>
      <c r="AD47" s="929"/>
      <c r="AE47" s="930">
        <f>ROUNDDOWN(SUM(G47:AD47),-2)</f>
        <v>0</v>
      </c>
      <c r="AF47" s="931"/>
    </row>
    <row r="48" spans="1:32" ht="17.25" customHeight="1">
      <c r="A48" s="898" t="s">
        <v>85</v>
      </c>
      <c r="B48" s="900" t="str">
        <f>'【様式２】計画書（自動計算）（変更）'!B48:D52</f>
        <v/>
      </c>
      <c r="C48" s="901"/>
      <c r="D48" s="902"/>
      <c r="E48" s="4"/>
    </row>
    <row r="49" spans="1:32" ht="33.75" customHeight="1">
      <c r="A49" s="899"/>
      <c r="B49" s="903"/>
      <c r="C49" s="904"/>
      <c r="D49" s="905"/>
      <c r="E49" s="4"/>
      <c r="G49" s="909"/>
      <c r="H49" s="910"/>
      <c r="I49" s="911" t="s">
        <v>36</v>
      </c>
      <c r="J49" s="912"/>
      <c r="K49" s="913"/>
      <c r="L49" s="4"/>
      <c r="M49" s="914"/>
      <c r="N49" s="914"/>
      <c r="O49" s="915" t="s">
        <v>37</v>
      </c>
      <c r="P49" s="914"/>
      <c r="Q49" s="914"/>
      <c r="R49" s="4"/>
      <c r="S49" s="914"/>
      <c r="T49" s="914"/>
      <c r="U49" s="915" t="s">
        <v>38</v>
      </c>
      <c r="V49" s="914"/>
      <c r="W49" s="914"/>
      <c r="X49" s="4"/>
      <c r="Y49" s="914"/>
      <c r="Z49" s="914"/>
      <c r="AA49" s="915" t="s">
        <v>39</v>
      </c>
      <c r="AB49" s="914"/>
      <c r="AC49" s="914"/>
      <c r="AD49" s="4"/>
      <c r="AE49" s="3"/>
      <c r="AF49" s="3"/>
    </row>
    <row r="50" spans="1:32" ht="27" customHeight="1">
      <c r="A50" s="899"/>
      <c r="B50" s="903"/>
      <c r="C50" s="904"/>
      <c r="D50" s="905"/>
      <c r="E50" s="4"/>
      <c r="G50" s="897" t="s">
        <v>29</v>
      </c>
      <c r="H50" s="431"/>
      <c r="I50" s="883">
        <f t="shared" ref="I50:I55" si="17">SUM(G40:L40)</f>
        <v>0</v>
      </c>
      <c r="J50" s="884"/>
      <c r="K50" s="885"/>
      <c r="L50" s="3"/>
      <c r="M50" s="897" t="s">
        <v>29</v>
      </c>
      <c r="N50" s="431"/>
      <c r="O50" s="883">
        <f t="shared" ref="O50:O55" si="18">SUM(M40:R40)</f>
        <v>0</v>
      </c>
      <c r="P50" s="884"/>
      <c r="Q50" s="885"/>
      <c r="R50" s="3"/>
      <c r="S50" s="897" t="s">
        <v>29</v>
      </c>
      <c r="T50" s="431"/>
      <c r="U50" s="883">
        <f t="shared" ref="U50:U55" si="19">SUM(S40:X40)</f>
        <v>0</v>
      </c>
      <c r="V50" s="884"/>
      <c r="W50" s="885"/>
      <c r="Y50" s="897" t="s">
        <v>29</v>
      </c>
      <c r="Z50" s="431"/>
      <c r="AA50" s="883">
        <f t="shared" ref="AA50:AA55" si="20">SUM(Y40:AD40)</f>
        <v>0</v>
      </c>
      <c r="AB50" s="884"/>
      <c r="AC50" s="885"/>
    </row>
    <row r="51" spans="1:32" ht="27" customHeight="1">
      <c r="A51" s="899"/>
      <c r="B51" s="903"/>
      <c r="C51" s="904"/>
      <c r="D51" s="905"/>
      <c r="E51" s="4"/>
      <c r="G51" s="890" t="s">
        <v>31</v>
      </c>
      <c r="H51" s="891"/>
      <c r="I51" s="883">
        <f t="shared" si="17"/>
        <v>0</v>
      </c>
      <c r="J51" s="884"/>
      <c r="K51" s="885"/>
      <c r="L51" s="3"/>
      <c r="M51" s="890" t="s">
        <v>31</v>
      </c>
      <c r="N51" s="891"/>
      <c r="O51" s="883">
        <f t="shared" si="18"/>
        <v>0</v>
      </c>
      <c r="P51" s="884"/>
      <c r="Q51" s="885"/>
      <c r="R51" s="3"/>
      <c r="S51" s="890" t="s">
        <v>31</v>
      </c>
      <c r="T51" s="891"/>
      <c r="U51" s="883">
        <f t="shared" si="19"/>
        <v>0</v>
      </c>
      <c r="V51" s="884"/>
      <c r="W51" s="885"/>
      <c r="Y51" s="890" t="s">
        <v>31</v>
      </c>
      <c r="Z51" s="891"/>
      <c r="AA51" s="883">
        <f t="shared" si="20"/>
        <v>0</v>
      </c>
      <c r="AB51" s="884"/>
      <c r="AC51" s="885"/>
    </row>
    <row r="52" spans="1:32" ht="27" customHeight="1">
      <c r="A52" s="899"/>
      <c r="B52" s="906"/>
      <c r="C52" s="907"/>
      <c r="D52" s="908"/>
      <c r="E52" s="4"/>
      <c r="G52" s="890" t="s">
        <v>40</v>
      </c>
      <c r="H52" s="891"/>
      <c r="I52" s="883">
        <f t="shared" si="17"/>
        <v>0</v>
      </c>
      <c r="J52" s="884"/>
      <c r="K52" s="885"/>
      <c r="L52" s="3"/>
      <c r="M52" s="890" t="s">
        <v>40</v>
      </c>
      <c r="N52" s="891"/>
      <c r="O52" s="883">
        <f t="shared" si="18"/>
        <v>0</v>
      </c>
      <c r="P52" s="884"/>
      <c r="Q52" s="885"/>
      <c r="R52" s="3"/>
      <c r="S52" s="890" t="s">
        <v>40</v>
      </c>
      <c r="T52" s="891"/>
      <c r="U52" s="883">
        <f t="shared" si="19"/>
        <v>0</v>
      </c>
      <c r="V52" s="884"/>
      <c r="W52" s="885"/>
      <c r="Y52" s="890" t="s">
        <v>40</v>
      </c>
      <c r="Z52" s="891"/>
      <c r="AA52" s="883">
        <f t="shared" si="20"/>
        <v>0</v>
      </c>
      <c r="AB52" s="884"/>
      <c r="AC52" s="885"/>
    </row>
    <row r="53" spans="1:32" ht="27" customHeight="1">
      <c r="B53" s="892" t="str">
        <f>'【様式２】計画書（自動計算）（変更）'!B53:D53</f>
        <v>補助基準額上限：63000円</v>
      </c>
      <c r="C53" s="892"/>
      <c r="D53" s="892"/>
      <c r="E53" s="4"/>
      <c r="G53" s="890" t="s">
        <v>32</v>
      </c>
      <c r="H53" s="891"/>
      <c r="I53" s="893">
        <f t="shared" si="17"/>
        <v>0</v>
      </c>
      <c r="J53" s="894"/>
      <c r="K53" s="895"/>
      <c r="L53" s="3"/>
      <c r="M53" s="890" t="s">
        <v>32</v>
      </c>
      <c r="N53" s="891"/>
      <c r="O53" s="893">
        <f t="shared" si="18"/>
        <v>0</v>
      </c>
      <c r="P53" s="894"/>
      <c r="Q53" s="895"/>
      <c r="R53" s="3"/>
      <c r="S53" s="890" t="s">
        <v>32</v>
      </c>
      <c r="T53" s="891"/>
      <c r="U53" s="893">
        <f t="shared" si="19"/>
        <v>0</v>
      </c>
      <c r="V53" s="894"/>
      <c r="W53" s="895"/>
      <c r="Y53" s="890" t="s">
        <v>32</v>
      </c>
      <c r="Z53" s="891"/>
      <c r="AA53" s="893">
        <f t="shared" si="20"/>
        <v>0</v>
      </c>
      <c r="AB53" s="894"/>
      <c r="AC53" s="895"/>
    </row>
    <row r="54" spans="1:32" ht="27" customHeight="1">
      <c r="B54" s="896" t="str">
        <f>'【様式２】計画書（自動計算）（変更）'!B54:D54</f>
        <v/>
      </c>
      <c r="C54" s="896"/>
      <c r="D54" s="896"/>
      <c r="E54" s="4"/>
      <c r="G54" s="897" t="s">
        <v>33</v>
      </c>
      <c r="H54" s="431"/>
      <c r="I54" s="883">
        <f t="shared" si="17"/>
        <v>0</v>
      </c>
      <c r="J54" s="884"/>
      <c r="K54" s="885"/>
      <c r="L54" s="3"/>
      <c r="M54" s="897" t="s">
        <v>33</v>
      </c>
      <c r="N54" s="431"/>
      <c r="O54" s="883">
        <f t="shared" si="18"/>
        <v>0</v>
      </c>
      <c r="P54" s="884"/>
      <c r="Q54" s="885"/>
      <c r="R54" s="3"/>
      <c r="S54" s="897" t="s">
        <v>33</v>
      </c>
      <c r="T54" s="431"/>
      <c r="U54" s="883">
        <f t="shared" si="19"/>
        <v>0</v>
      </c>
      <c r="V54" s="884"/>
      <c r="W54" s="885"/>
      <c r="Y54" s="897" t="s">
        <v>33</v>
      </c>
      <c r="Z54" s="431"/>
      <c r="AA54" s="883">
        <f t="shared" si="20"/>
        <v>0</v>
      </c>
      <c r="AB54" s="884"/>
      <c r="AC54" s="885"/>
    </row>
    <row r="55" spans="1:32" ht="27" customHeight="1" thickBot="1">
      <c r="G55" s="878" t="s">
        <v>35</v>
      </c>
      <c r="H55" s="879"/>
      <c r="I55" s="880">
        <f t="shared" si="17"/>
        <v>0</v>
      </c>
      <c r="J55" s="881"/>
      <c r="K55" s="882"/>
      <c r="L55" s="3"/>
      <c r="M55" s="878" t="s">
        <v>35</v>
      </c>
      <c r="N55" s="879"/>
      <c r="O55" s="883">
        <f t="shared" si="18"/>
        <v>0</v>
      </c>
      <c r="P55" s="884"/>
      <c r="Q55" s="885"/>
      <c r="R55" s="3"/>
      <c r="S55" s="878" t="s">
        <v>35</v>
      </c>
      <c r="T55" s="879"/>
      <c r="U55" s="883">
        <f t="shared" si="19"/>
        <v>0</v>
      </c>
      <c r="V55" s="884"/>
      <c r="W55" s="885"/>
      <c r="Y55" s="878" t="s">
        <v>35</v>
      </c>
      <c r="Z55" s="879"/>
      <c r="AA55" s="883">
        <f t="shared" si="20"/>
        <v>0</v>
      </c>
      <c r="AB55" s="884"/>
      <c r="AC55" s="885"/>
    </row>
    <row r="56" spans="1:32" ht="45" customHeight="1" thickBot="1">
      <c r="G56" s="886" t="s">
        <v>78</v>
      </c>
      <c r="H56" s="887"/>
      <c r="I56" s="888">
        <f>ROUNDDOWN(SUM(G47:L47),-2)</f>
        <v>0</v>
      </c>
      <c r="J56" s="889"/>
      <c r="K56" s="889"/>
      <c r="M56" s="886" t="s">
        <v>78</v>
      </c>
      <c r="N56" s="887"/>
      <c r="O56" s="888">
        <f>ROUNDDOWN(SUM(M47:R47),-2)</f>
        <v>0</v>
      </c>
      <c r="P56" s="889"/>
      <c r="Q56" s="889"/>
      <c r="S56" s="886" t="s">
        <v>78</v>
      </c>
      <c r="T56" s="887"/>
      <c r="U56" s="888">
        <f>ROUNDDOWN(SUM(S47:X47),-2)</f>
        <v>0</v>
      </c>
      <c r="V56" s="889"/>
      <c r="W56" s="889"/>
      <c r="Y56" s="886" t="s">
        <v>78</v>
      </c>
      <c r="Z56" s="887"/>
      <c r="AA56" s="888">
        <f>AE47-I56-O56-U56</f>
        <v>0</v>
      </c>
      <c r="AB56" s="889"/>
      <c r="AC56" s="889"/>
      <c r="AF56" s="14" t="s">
        <v>99</v>
      </c>
    </row>
    <row r="57" spans="1:32" ht="17.25" customHeight="1"/>
    <row r="58" spans="1:32" ht="17.25" customHeight="1"/>
    <row r="59" spans="1:32" ht="17.25" customHeight="1">
      <c r="A59" s="1181" t="str">
        <f>$A$1</f>
        <v>様式第１２号別紙１</v>
      </c>
      <c r="B59" s="1181"/>
      <c r="C59" s="1181"/>
      <c r="D59" s="1181"/>
    </row>
    <row r="60" spans="1:32" ht="17.25" customHeight="1">
      <c r="A60" s="1181"/>
      <c r="B60" s="1181"/>
      <c r="C60" s="1181"/>
      <c r="D60" s="1181"/>
      <c r="Z60" s="982" t="str">
        <f>$Z$2</f>
        <v>令和</v>
      </c>
      <c r="AA60" s="966">
        <f>IF($AA$2="","",$AA$2)</f>
        <v>6</v>
      </c>
      <c r="AB60" s="966" t="s">
        <v>8</v>
      </c>
      <c r="AC60" s="966">
        <f>IF($AC$2="","",$AC$2)</f>
        <v>3</v>
      </c>
      <c r="AD60" s="966" t="s">
        <v>9</v>
      </c>
      <c r="AE60" s="966">
        <f>IF($AE$2="","",$AE$2)</f>
        <v>31</v>
      </c>
      <c r="AF60" s="966" t="s">
        <v>10</v>
      </c>
    </row>
    <row r="61" spans="1:32" ht="17.25" customHeight="1">
      <c r="A61" s="967" t="s">
        <v>357</v>
      </c>
      <c r="B61" s="967"/>
      <c r="C61" s="967"/>
      <c r="D61" s="967"/>
      <c r="E61" s="967"/>
      <c r="F61" s="967"/>
      <c r="G61" s="967"/>
      <c r="H61" s="967"/>
      <c r="I61" s="967"/>
      <c r="L61" s="968" t="s">
        <v>12</v>
      </c>
      <c r="M61" s="968"/>
      <c r="N61" s="969">
        <v>3</v>
      </c>
      <c r="O61" s="969"/>
      <c r="P61" s="970" t="s">
        <v>13</v>
      </c>
      <c r="Q61" s="970"/>
      <c r="R61" s="5"/>
      <c r="S61" s="5"/>
      <c r="Y61" s="5"/>
      <c r="Z61" s="982"/>
      <c r="AA61" s="966"/>
      <c r="AB61" s="966"/>
      <c r="AC61" s="966"/>
      <c r="AD61" s="966"/>
      <c r="AE61" s="966"/>
      <c r="AF61" s="966"/>
    </row>
    <row r="62" spans="1:32" ht="17.25" customHeight="1">
      <c r="A62" s="967"/>
      <c r="B62" s="967"/>
      <c r="C62" s="967"/>
      <c r="D62" s="967"/>
      <c r="E62" s="967"/>
      <c r="F62" s="967"/>
      <c r="G62" s="967"/>
      <c r="H62" s="967"/>
      <c r="I62" s="967"/>
      <c r="L62" s="968"/>
      <c r="M62" s="968"/>
      <c r="N62" s="969"/>
      <c r="O62" s="969"/>
      <c r="P62" s="970"/>
      <c r="Q62" s="970"/>
      <c r="R62" s="5"/>
      <c r="S62" s="5"/>
      <c r="Z62" s="15"/>
      <c r="AA62" s="15"/>
      <c r="AB62" s="15"/>
      <c r="AC62" s="15"/>
      <c r="AD62" s="15"/>
      <c r="AE62" s="15"/>
      <c r="AF62" s="15"/>
    </row>
    <row r="63" spans="1:32" ht="17.25" customHeight="1">
      <c r="A63" s="967"/>
      <c r="B63" s="967"/>
      <c r="C63" s="967"/>
      <c r="D63" s="967"/>
      <c r="E63" s="967"/>
      <c r="F63" s="967"/>
      <c r="G63" s="967"/>
      <c r="H63" s="967"/>
      <c r="I63" s="967"/>
      <c r="L63" s="968"/>
      <c r="M63" s="968"/>
      <c r="N63" s="969"/>
      <c r="O63" s="969"/>
      <c r="P63" s="970"/>
      <c r="Q63" s="970"/>
      <c r="R63" s="5"/>
      <c r="S63" s="5"/>
    </row>
    <row r="64" spans="1:32" ht="17.25" customHeight="1" thickBot="1">
      <c r="D64" s="3"/>
      <c r="E64" s="3"/>
      <c r="F64" s="3"/>
      <c r="G64" s="3"/>
      <c r="H64" s="3"/>
      <c r="I64" s="3"/>
      <c r="J64" s="3"/>
      <c r="K64" s="3"/>
    </row>
    <row r="65" spans="1:32" ht="42" customHeight="1" thickBot="1">
      <c r="A65" s="971" t="s">
        <v>81</v>
      </c>
      <c r="B65" s="972"/>
      <c r="C65" s="973" t="str">
        <f>IF($C$7="","",$C$7)</f>
        <v/>
      </c>
      <c r="D65" s="973"/>
      <c r="E65" s="973"/>
      <c r="F65" s="973"/>
      <c r="G65" s="973"/>
      <c r="H65" s="973"/>
      <c r="I65" s="974"/>
      <c r="J65" s="4"/>
      <c r="K65" s="4"/>
    </row>
    <row r="66" spans="1:32" ht="17.25" customHeight="1">
      <c r="C66" s="6"/>
      <c r="D66" s="6"/>
      <c r="E66" s="16"/>
      <c r="F66" s="6"/>
      <c r="G66" s="6"/>
      <c r="H66" s="6"/>
      <c r="I66" s="6"/>
      <c r="J66" s="6"/>
    </row>
    <row r="67" spans="1:32" ht="17.25" customHeight="1" thickBot="1">
      <c r="E67" s="4"/>
    </row>
    <row r="68" spans="1:32" ht="24" customHeight="1" thickBot="1">
      <c r="A68" s="975" t="s">
        <v>14</v>
      </c>
      <c r="B68" s="976"/>
      <c r="C68" s="976"/>
      <c r="D68" s="977"/>
      <c r="E68" s="4"/>
      <c r="F68" s="7" t="s">
        <v>15</v>
      </c>
      <c r="G68" s="971" t="s">
        <v>16</v>
      </c>
      <c r="H68" s="972"/>
      <c r="I68" s="978" t="s">
        <v>17</v>
      </c>
      <c r="J68" s="972"/>
      <c r="K68" s="978" t="s">
        <v>18</v>
      </c>
      <c r="L68" s="979"/>
      <c r="M68" s="971" t="s">
        <v>19</v>
      </c>
      <c r="N68" s="972"/>
      <c r="O68" s="978" t="s">
        <v>20</v>
      </c>
      <c r="P68" s="972"/>
      <c r="Q68" s="978" t="s">
        <v>21</v>
      </c>
      <c r="R68" s="979"/>
      <c r="S68" s="971" t="s">
        <v>22</v>
      </c>
      <c r="T68" s="972"/>
      <c r="U68" s="978" t="s">
        <v>23</v>
      </c>
      <c r="V68" s="972"/>
      <c r="W68" s="978" t="s">
        <v>24</v>
      </c>
      <c r="X68" s="979"/>
      <c r="Y68" s="971" t="s">
        <v>25</v>
      </c>
      <c r="Z68" s="972"/>
      <c r="AA68" s="978" t="s">
        <v>26</v>
      </c>
      <c r="AB68" s="972"/>
      <c r="AC68" s="978" t="s">
        <v>27</v>
      </c>
      <c r="AD68" s="979"/>
      <c r="AE68" s="995" t="s">
        <v>28</v>
      </c>
      <c r="AF68" s="979"/>
    </row>
    <row r="69" spans="1:32" ht="37.5" customHeight="1">
      <c r="A69" s="959" t="s">
        <v>86</v>
      </c>
      <c r="B69" s="960"/>
      <c r="C69" s="961" t="str">
        <f>'【様式２】計画書（自動計算）（変更）'!C69:D69</f>
        <v/>
      </c>
      <c r="D69" s="962"/>
      <c r="E69" s="4"/>
      <c r="F69" s="307" t="s">
        <v>71</v>
      </c>
      <c r="G69" s="947">
        <f>'【様式２】計画書（自動計算）（変更）'!G69:H69</f>
        <v>0</v>
      </c>
      <c r="H69" s="988"/>
      <c r="I69" s="947">
        <f>'【様式２】計画書（自動計算）（変更）'!I69:J69</f>
        <v>0</v>
      </c>
      <c r="J69" s="988"/>
      <c r="K69" s="947">
        <f>'【様式２】計画書（自動計算）（変更）'!K69:L69</f>
        <v>0</v>
      </c>
      <c r="L69" s="988"/>
      <c r="M69" s="947">
        <f>'【様式２】計画書（自動計算）（変更）'!M69:N69</f>
        <v>0</v>
      </c>
      <c r="N69" s="988"/>
      <c r="O69" s="947">
        <f>'【様式２】計画書（自動計算）（変更）'!O69:P69</f>
        <v>0</v>
      </c>
      <c r="P69" s="988"/>
      <c r="Q69" s="947">
        <f>'【様式２】計画書（自動計算）（変更）'!Q69:R69</f>
        <v>0</v>
      </c>
      <c r="R69" s="988"/>
      <c r="S69" s="947">
        <f>'【様式２】計画書（自動計算）（変更）'!S69:T69</f>
        <v>0</v>
      </c>
      <c r="T69" s="988"/>
      <c r="U69" s="947">
        <f>'【様式２】計画書（自動計算）（変更）'!U69:V69</f>
        <v>0</v>
      </c>
      <c r="V69" s="988"/>
      <c r="W69" s="947">
        <f>'【様式２】計画書（自動計算）（変更）'!W69:X69</f>
        <v>0</v>
      </c>
      <c r="X69" s="988"/>
      <c r="Y69" s="947">
        <f>'【様式２】計画書（自動計算）（変更）'!Y69:Z69</f>
        <v>0</v>
      </c>
      <c r="Z69" s="988"/>
      <c r="AA69" s="947">
        <f>'【様式２】計画書（自動計算）（変更）'!AA69:AB69</f>
        <v>0</v>
      </c>
      <c r="AB69" s="988"/>
      <c r="AC69" s="947">
        <f>'【様式２】計画書（自動計算）（変更）'!AC69:AD69</f>
        <v>0</v>
      </c>
      <c r="AD69" s="988"/>
      <c r="AE69" s="935">
        <f t="shared" ref="AE69:AE73" si="21">SUM(G69:AD69)</f>
        <v>0</v>
      </c>
      <c r="AF69" s="936"/>
    </row>
    <row r="70" spans="1:32" ht="37.5" customHeight="1">
      <c r="A70" s="963" t="s">
        <v>30</v>
      </c>
      <c r="B70" s="964"/>
      <c r="C70" s="949" t="str">
        <f>'【様式２】計画書（自動計算）（変更）'!C70:D71</f>
        <v/>
      </c>
      <c r="D70" s="950"/>
      <c r="E70" s="4"/>
      <c r="F70" s="8" t="s">
        <v>72</v>
      </c>
      <c r="G70" s="991">
        <f>'【様式２】計画書（自動計算）（変更）'!G70:H70</f>
        <v>0</v>
      </c>
      <c r="H70" s="992"/>
      <c r="I70" s="991">
        <f>'【様式２】計画書（自動計算）（変更）'!I70:J70</f>
        <v>0</v>
      </c>
      <c r="J70" s="992"/>
      <c r="K70" s="991">
        <f>'【様式２】計画書（自動計算）（変更）'!K70:L70</f>
        <v>0</v>
      </c>
      <c r="L70" s="992"/>
      <c r="M70" s="991">
        <f>'【様式２】計画書（自動計算）（変更）'!M70:N70</f>
        <v>0</v>
      </c>
      <c r="N70" s="992"/>
      <c r="O70" s="991">
        <f>'【様式２】計画書（自動計算）（変更）'!O70:P70</f>
        <v>0</v>
      </c>
      <c r="P70" s="992"/>
      <c r="Q70" s="991">
        <f>'【様式２】計画書（自動計算）（変更）'!Q70:R70</f>
        <v>0</v>
      </c>
      <c r="R70" s="992"/>
      <c r="S70" s="991">
        <f>'【様式２】計画書（自動計算）（変更）'!S70:T70</f>
        <v>0</v>
      </c>
      <c r="T70" s="992"/>
      <c r="U70" s="991">
        <f>'【様式２】計画書（自動計算）（変更）'!U70:V70</f>
        <v>0</v>
      </c>
      <c r="V70" s="992"/>
      <c r="W70" s="991">
        <f>'【様式２】計画書（自動計算）（変更）'!W70:X70</f>
        <v>0</v>
      </c>
      <c r="X70" s="992"/>
      <c r="Y70" s="991">
        <f>'【様式２】計画書（自動計算）（変更）'!Y70:Z70</f>
        <v>0</v>
      </c>
      <c r="Z70" s="992"/>
      <c r="AA70" s="991">
        <f>'【様式２】計画書（自動計算）（変更）'!AA70:AB70</f>
        <v>0</v>
      </c>
      <c r="AB70" s="992"/>
      <c r="AC70" s="991">
        <f>'【様式２】計画書（自動計算）（変更）'!AC70:AD70</f>
        <v>0</v>
      </c>
      <c r="AD70" s="992"/>
      <c r="AE70" s="935">
        <f t="shared" si="21"/>
        <v>0</v>
      </c>
      <c r="AF70" s="936"/>
    </row>
    <row r="71" spans="1:32" ht="37.5" customHeight="1">
      <c r="A71" s="965"/>
      <c r="B71" s="964"/>
      <c r="C71" s="951"/>
      <c r="D71" s="952"/>
      <c r="E71" s="4"/>
      <c r="F71" s="8" t="s">
        <v>73</v>
      </c>
      <c r="G71" s="991">
        <f>'【様式２】計画書（自動計算）（変更）'!G71:H71</f>
        <v>0</v>
      </c>
      <c r="H71" s="992"/>
      <c r="I71" s="991">
        <f>'【様式２】計画書（自動計算）（変更）'!I71:J71</f>
        <v>0</v>
      </c>
      <c r="J71" s="992"/>
      <c r="K71" s="991">
        <f>'【様式２】計画書（自動計算）（変更）'!K71:L71</f>
        <v>0</v>
      </c>
      <c r="L71" s="992"/>
      <c r="M71" s="991">
        <f>'【様式２】計画書（自動計算）（変更）'!M71:N71</f>
        <v>0</v>
      </c>
      <c r="N71" s="992"/>
      <c r="O71" s="991">
        <f>'【様式２】計画書（自動計算）（変更）'!O71:P71</f>
        <v>0</v>
      </c>
      <c r="P71" s="992"/>
      <c r="Q71" s="991">
        <f>'【様式２】計画書（自動計算）（変更）'!Q71:R71</f>
        <v>0</v>
      </c>
      <c r="R71" s="992"/>
      <c r="S71" s="991">
        <f>'【様式２】計画書（自動計算）（変更）'!S71:T71</f>
        <v>0</v>
      </c>
      <c r="T71" s="992"/>
      <c r="U71" s="991">
        <f>'【様式２】計画書（自動計算）（変更）'!U71:V71</f>
        <v>0</v>
      </c>
      <c r="V71" s="992"/>
      <c r="W71" s="991">
        <f>'【様式２】計画書（自動計算）（変更）'!W71:X71</f>
        <v>0</v>
      </c>
      <c r="X71" s="992"/>
      <c r="Y71" s="991">
        <f>'【様式２】計画書（自動計算）（変更）'!Y71:Z71</f>
        <v>0</v>
      </c>
      <c r="Z71" s="992"/>
      <c r="AA71" s="991">
        <f>'【様式２】計画書（自動計算）（変更）'!AA71:AB71</f>
        <v>0</v>
      </c>
      <c r="AB71" s="992"/>
      <c r="AC71" s="991">
        <f>'【様式２】計画書（自動計算）（変更）'!AC71:AD71</f>
        <v>0</v>
      </c>
      <c r="AD71" s="992"/>
      <c r="AE71" s="935">
        <f t="shared" si="21"/>
        <v>0</v>
      </c>
      <c r="AF71" s="936"/>
    </row>
    <row r="72" spans="1:32" ht="37.5" customHeight="1">
      <c r="A72" s="965"/>
      <c r="B72" s="964"/>
      <c r="C72" s="903" t="str">
        <f>'【様式２】計画書（自動計算）（変更）'!C72:D73</f>
        <v/>
      </c>
      <c r="D72" s="989"/>
      <c r="E72" s="4"/>
      <c r="F72" s="9" t="s">
        <v>74</v>
      </c>
      <c r="G72" s="991">
        <v>0</v>
      </c>
      <c r="H72" s="992"/>
      <c r="I72" s="991">
        <v>0</v>
      </c>
      <c r="J72" s="992"/>
      <c r="K72" s="991">
        <v>0</v>
      </c>
      <c r="L72" s="992"/>
      <c r="M72" s="1180">
        <v>0</v>
      </c>
      <c r="N72" s="992"/>
      <c r="O72" s="991">
        <v>0</v>
      </c>
      <c r="P72" s="992"/>
      <c r="Q72" s="991">
        <v>0</v>
      </c>
      <c r="R72" s="992"/>
      <c r="S72" s="1180">
        <v>0</v>
      </c>
      <c r="T72" s="992"/>
      <c r="U72" s="991">
        <v>0</v>
      </c>
      <c r="V72" s="992"/>
      <c r="W72" s="991">
        <v>0</v>
      </c>
      <c r="X72" s="992"/>
      <c r="Y72" s="1180">
        <v>0</v>
      </c>
      <c r="Z72" s="992"/>
      <c r="AA72" s="991">
        <v>0</v>
      </c>
      <c r="AB72" s="992"/>
      <c r="AC72" s="991">
        <v>0</v>
      </c>
      <c r="AD72" s="996"/>
      <c r="AE72" s="957">
        <f t="shared" si="21"/>
        <v>0</v>
      </c>
      <c r="AF72" s="958"/>
    </row>
    <row r="73" spans="1:32" ht="37.5" customHeight="1" thickBot="1">
      <c r="A73" s="965"/>
      <c r="B73" s="964"/>
      <c r="C73" s="906"/>
      <c r="D73" s="990"/>
      <c r="E73" s="4"/>
      <c r="F73" s="10" t="s">
        <v>75</v>
      </c>
      <c r="G73" s="932">
        <f>'【様式２】計画書（自動計算）（変更）'!G73:H73</f>
        <v>0</v>
      </c>
      <c r="H73" s="933"/>
      <c r="I73" s="932">
        <f>'【様式２】計画書（自動計算）（変更）'!I73:J73</f>
        <v>0</v>
      </c>
      <c r="J73" s="933"/>
      <c r="K73" s="932">
        <f>'【様式２】計画書（自動計算）（変更）'!K73:L73</f>
        <v>0</v>
      </c>
      <c r="L73" s="933"/>
      <c r="M73" s="932">
        <f>'【様式２】計画書（自動計算）（変更）'!M73:N73</f>
        <v>0</v>
      </c>
      <c r="N73" s="933"/>
      <c r="O73" s="932">
        <f>'【様式２】計画書（自動計算）（変更）'!O73:P73</f>
        <v>0</v>
      </c>
      <c r="P73" s="933"/>
      <c r="Q73" s="932">
        <f>'【様式２】計画書（自動計算）（変更）'!Q73:R73</f>
        <v>0</v>
      </c>
      <c r="R73" s="933"/>
      <c r="S73" s="932">
        <f>'【様式２】計画書（自動計算）（変更）'!S73:T73</f>
        <v>0</v>
      </c>
      <c r="T73" s="933"/>
      <c r="U73" s="932">
        <f>'【様式２】計画書（自動計算）（変更）'!U73:V73</f>
        <v>0</v>
      </c>
      <c r="V73" s="933"/>
      <c r="W73" s="932">
        <f>'【様式２】計画書（自動計算）（変更）'!W73:X73</f>
        <v>0</v>
      </c>
      <c r="X73" s="933"/>
      <c r="Y73" s="932">
        <f>'【様式２】計画書（自動計算）（変更）'!Y73:Z73</f>
        <v>0</v>
      </c>
      <c r="Z73" s="933"/>
      <c r="AA73" s="932">
        <f>'【様式２】計画書（自動計算）（変更）'!AA73:AB73</f>
        <v>0</v>
      </c>
      <c r="AB73" s="933"/>
      <c r="AC73" s="932">
        <f>'【様式２】計画書（自動計算）（変更）'!AC73:AD73</f>
        <v>0</v>
      </c>
      <c r="AD73" s="933"/>
      <c r="AE73" s="935">
        <f t="shared" si="21"/>
        <v>0</v>
      </c>
      <c r="AF73" s="936"/>
    </row>
    <row r="74" spans="1:32" ht="37.5" customHeight="1" thickTop="1" thickBot="1">
      <c r="A74" s="937" t="s">
        <v>34</v>
      </c>
      <c r="B74" s="938"/>
      <c r="C74" s="983" t="str">
        <f>'【様式２】計画書（自動計算）（変更）'!C74:D74</f>
        <v/>
      </c>
      <c r="D74" s="984"/>
      <c r="E74" s="4"/>
      <c r="F74" s="11" t="s">
        <v>76</v>
      </c>
      <c r="G74" s="939">
        <f>SUM(G69:H72)-G73</f>
        <v>0</v>
      </c>
      <c r="H74" s="940"/>
      <c r="I74" s="939">
        <f>SUM(I69:J72)-I73</f>
        <v>0</v>
      </c>
      <c r="J74" s="940"/>
      <c r="K74" s="939">
        <f>SUM(K69:L72)-K73</f>
        <v>0</v>
      </c>
      <c r="L74" s="941"/>
      <c r="M74" s="942">
        <f>SUM(M69:N72)-M73</f>
        <v>0</v>
      </c>
      <c r="N74" s="940"/>
      <c r="O74" s="939">
        <f>SUM(O69:P72)-O73</f>
        <v>0</v>
      </c>
      <c r="P74" s="940"/>
      <c r="Q74" s="939">
        <f>SUM(Q69:R72)-Q73</f>
        <v>0</v>
      </c>
      <c r="R74" s="941"/>
      <c r="S74" s="942">
        <f>SUM(S69:T72)-S73</f>
        <v>0</v>
      </c>
      <c r="T74" s="940"/>
      <c r="U74" s="939">
        <f>SUM(U69:V72)-U73</f>
        <v>0</v>
      </c>
      <c r="V74" s="940"/>
      <c r="W74" s="939">
        <f>SUM(W69:X72)-W73</f>
        <v>0</v>
      </c>
      <c r="X74" s="941"/>
      <c r="Y74" s="942">
        <f>SUM(Y69:Z72)-Y73</f>
        <v>0</v>
      </c>
      <c r="Z74" s="940"/>
      <c r="AA74" s="939">
        <f>SUM(AA69:AB72)-AA73</f>
        <v>0</v>
      </c>
      <c r="AB74" s="940"/>
      <c r="AC74" s="939">
        <f>SUM(AC69:AD72)-AC73</f>
        <v>0</v>
      </c>
      <c r="AD74" s="943"/>
      <c r="AE74" s="944">
        <f>SUM(G74:AD74)</f>
        <v>0</v>
      </c>
      <c r="AF74" s="945"/>
    </row>
    <row r="75" spans="1:32" ht="50.25" customHeight="1" thickTop="1" thickBot="1">
      <c r="A75" s="916" t="s">
        <v>358</v>
      </c>
      <c r="B75" s="917"/>
      <c r="C75" s="983" t="str">
        <f>'【様式２】計画書（自動計算）（変更）'!C75:D75</f>
        <v/>
      </c>
      <c r="D75" s="984"/>
      <c r="E75" s="4"/>
      <c r="F75" s="12" t="s">
        <v>77</v>
      </c>
      <c r="G75" s="920">
        <f>IF(入力用!P96=1,IF(AND(入力用!P102&gt;0,入力用!P102&lt;=4),IF(G74&gt;=63000,63000,G74),IF(G74&gt;=82000,82000,G74)),IF(G74&gt;=63000,63000,G74))</f>
        <v>0</v>
      </c>
      <c r="H75" s="921"/>
      <c r="I75" s="920">
        <f>IF(入力用!P96=1,IF(AND(入力用!P102&gt;0,入力用!P102&lt;=5),IF(I74&gt;=63000,63000,I74),IF(I74&gt;=82000,82000,I74)),IF(I74&gt;=63000,63000,I74))</f>
        <v>0</v>
      </c>
      <c r="J75" s="921"/>
      <c r="K75" s="920">
        <f>IF(入力用!P96=1,IF(AND(入力用!P102&gt;0,入力用!P102&lt;=6),IF(K74&gt;=63000,63000,K74),IF(K74&gt;=82000,82000,K74)),IF(K74&gt;=63000,63000,K74))</f>
        <v>0</v>
      </c>
      <c r="L75" s="921"/>
      <c r="M75" s="920">
        <f>IF(入力用!P96=1,IF(AND(入力用!P102&gt;0,入力用!P102&lt;=7),IF(M74&gt;=63000,63000,M74),IF(M74&gt;=82000,82000,M74)),IF(M74&gt;=63000,63000,M74))</f>
        <v>0</v>
      </c>
      <c r="N75" s="921"/>
      <c r="O75" s="920">
        <f>IF(入力用!P96=1,IF(AND(入力用!P102&gt;0,入力用!P102&lt;=8),IF(O74&gt;=63000,63000,O74),IF(O74&gt;=82000,82000,O74)),IF(O74&gt;=63000,63000,O74))</f>
        <v>0</v>
      </c>
      <c r="P75" s="921"/>
      <c r="Q75" s="920">
        <f>IF(入力用!P96=1,IF(AND(入力用!P102&gt;0,入力用!P102&lt;=9),IF(Q74&gt;=63000,63000,Q74),IF(Q74&gt;=82000,82000,Q74)),IF(Q74&gt;=63000,63000,Q74))</f>
        <v>0</v>
      </c>
      <c r="R75" s="921"/>
      <c r="S75" s="920">
        <f>IF(入力用!P96=1,IF(AND(入力用!P102&gt;0,入力用!P102&lt;=10),IF(S74&gt;=63000,63000,S74),IF(S74&gt;=82000,82000,S74)),IF(S74&gt;=63000,63000,S74))</f>
        <v>0</v>
      </c>
      <c r="T75" s="921"/>
      <c r="U75" s="920">
        <f>IF(入力用!P96=1,IF(AND(入力用!P102&gt;0,入力用!P102&lt;=11),IF(U74&gt;=63000,63000,U74),IF(U74&gt;=82000,82000,U74)),IF(U74&gt;=63000,63000,U74))</f>
        <v>0</v>
      </c>
      <c r="V75" s="921"/>
      <c r="W75" s="920">
        <f>IF(入力用!P96=1,IF(AND(入力用!P102&gt;0,入力用!P102&lt;=12),IF(W74&gt;=63000,63000,W74),IF(W74&gt;=82000,82000,W74)),IF(W74&gt;=63000,63000,W74))</f>
        <v>0</v>
      </c>
      <c r="X75" s="921"/>
      <c r="Y75" s="920">
        <f>IF(入力用!P96=1,IF(AND(入力用!P102&gt;0,入力用!P102&lt;=13),IF(Y74&gt;=63000,63000,Y74),IF(Y74&gt;=82000,82000,Y74)),IF(Y74&gt;=63000,63000,Y74))</f>
        <v>0</v>
      </c>
      <c r="Z75" s="921"/>
      <c r="AA75" s="920">
        <f>IF(入力用!P96=1,IF(AND(入力用!P102&gt;0,入力用!P102&lt;=14),IF(AA74&gt;=63000,63000,AA74),IF(AA74&gt;=82000,82000,AA74)),IF(AA74&gt;=63000,63000,AA74))</f>
        <v>0</v>
      </c>
      <c r="AB75" s="921"/>
      <c r="AC75" s="920">
        <f>IF(入力用!P96,IF(AND(入力用!P102&gt;0,入力用!P102&lt;=15),IF(AC74&gt;=63000,63000,AC74),IF(AC74&gt;=82000,82000,AC74)),IF(AC74&gt;=63000,63000,AC74))</f>
        <v>0</v>
      </c>
      <c r="AD75" s="987"/>
      <c r="AE75" s="922"/>
      <c r="AF75" s="923"/>
    </row>
    <row r="76" spans="1:32" ht="50.25" customHeight="1" thickBot="1">
      <c r="A76" s="924" t="s">
        <v>359</v>
      </c>
      <c r="B76" s="925"/>
      <c r="C76" s="985" t="str">
        <f>'【様式２】計画書（自動計算）（変更）'!C76:D76</f>
        <v/>
      </c>
      <c r="D76" s="986"/>
      <c r="E76" s="4"/>
      <c r="F76" s="13" t="s">
        <v>262</v>
      </c>
      <c r="G76" s="926">
        <f>ROUNDDOWN(G75*3/4,0)</f>
        <v>0</v>
      </c>
      <c r="H76" s="926"/>
      <c r="I76" s="926">
        <f>ROUNDDOWN(I75*3/4,0)</f>
        <v>0</v>
      </c>
      <c r="J76" s="926"/>
      <c r="K76" s="926">
        <f>ROUNDDOWN(K75*3/4,0)</f>
        <v>0</v>
      </c>
      <c r="L76" s="927"/>
      <c r="M76" s="928">
        <f>ROUNDDOWN(M75*3/4,0)</f>
        <v>0</v>
      </c>
      <c r="N76" s="926"/>
      <c r="O76" s="926">
        <f>ROUNDDOWN(O75*3/4,0)</f>
        <v>0</v>
      </c>
      <c r="P76" s="926"/>
      <c r="Q76" s="926">
        <f>ROUNDDOWN(Q75*3/4,0)</f>
        <v>0</v>
      </c>
      <c r="R76" s="927"/>
      <c r="S76" s="928">
        <f>ROUNDDOWN(S75*3/4,0)</f>
        <v>0</v>
      </c>
      <c r="T76" s="926"/>
      <c r="U76" s="926">
        <f>ROUNDDOWN(U75*3/4,0)</f>
        <v>0</v>
      </c>
      <c r="V76" s="926"/>
      <c r="W76" s="926">
        <f>ROUNDDOWN(W75*3/4,0)</f>
        <v>0</v>
      </c>
      <c r="X76" s="927"/>
      <c r="Y76" s="928">
        <f>ROUNDDOWN(Y75*3/4,0)</f>
        <v>0</v>
      </c>
      <c r="Z76" s="926"/>
      <c r="AA76" s="926">
        <f>ROUNDDOWN(AA75*3/4,0)</f>
        <v>0</v>
      </c>
      <c r="AB76" s="926"/>
      <c r="AC76" s="926">
        <f>ROUNDDOWN(AC75*3/4,0)</f>
        <v>0</v>
      </c>
      <c r="AD76" s="929"/>
      <c r="AE76" s="930">
        <f>ROUNDDOWN(SUM(G76:AD76),-2)</f>
        <v>0</v>
      </c>
      <c r="AF76" s="931"/>
    </row>
    <row r="77" spans="1:32" ht="17.25" customHeight="1">
      <c r="A77" s="898" t="s">
        <v>85</v>
      </c>
      <c r="B77" s="900" t="str">
        <f>'【様式２】計画書（自動計算）（変更）'!B77:D81</f>
        <v/>
      </c>
      <c r="C77" s="901"/>
      <c r="D77" s="902"/>
      <c r="E77" s="4"/>
    </row>
    <row r="78" spans="1:32" ht="33.75" customHeight="1">
      <c r="A78" s="899"/>
      <c r="B78" s="903"/>
      <c r="C78" s="904"/>
      <c r="D78" s="905"/>
      <c r="E78" s="4"/>
      <c r="G78" s="909"/>
      <c r="H78" s="910"/>
      <c r="I78" s="911" t="s">
        <v>36</v>
      </c>
      <c r="J78" s="912"/>
      <c r="K78" s="913"/>
      <c r="L78" s="4"/>
      <c r="M78" s="914"/>
      <c r="N78" s="914"/>
      <c r="O78" s="915" t="s">
        <v>37</v>
      </c>
      <c r="P78" s="914"/>
      <c r="Q78" s="914"/>
      <c r="R78" s="4"/>
      <c r="S78" s="914"/>
      <c r="T78" s="914"/>
      <c r="U78" s="915" t="s">
        <v>38</v>
      </c>
      <c r="V78" s="914"/>
      <c r="W78" s="914"/>
      <c r="X78" s="4"/>
      <c r="Y78" s="914"/>
      <c r="Z78" s="914"/>
      <c r="AA78" s="915" t="s">
        <v>39</v>
      </c>
      <c r="AB78" s="914"/>
      <c r="AC78" s="914"/>
      <c r="AD78" s="4"/>
      <c r="AE78" s="3"/>
      <c r="AF78" s="3"/>
    </row>
    <row r="79" spans="1:32" ht="27" customHeight="1">
      <c r="A79" s="899"/>
      <c r="B79" s="903"/>
      <c r="C79" s="904"/>
      <c r="D79" s="905"/>
      <c r="E79" s="4"/>
      <c r="G79" s="897" t="s">
        <v>29</v>
      </c>
      <c r="H79" s="431"/>
      <c r="I79" s="883">
        <f t="shared" ref="I79:I84" si="22">SUM(G69:L69)</f>
        <v>0</v>
      </c>
      <c r="J79" s="884"/>
      <c r="K79" s="885"/>
      <c r="L79" s="3"/>
      <c r="M79" s="897" t="s">
        <v>29</v>
      </c>
      <c r="N79" s="431"/>
      <c r="O79" s="883">
        <f t="shared" ref="O79:O84" si="23">SUM(M69:R69)</f>
        <v>0</v>
      </c>
      <c r="P79" s="884"/>
      <c r="Q79" s="885"/>
      <c r="R79" s="3"/>
      <c r="S79" s="897" t="s">
        <v>29</v>
      </c>
      <c r="T79" s="431"/>
      <c r="U79" s="883">
        <f t="shared" ref="U79:U84" si="24">SUM(S69:X69)</f>
        <v>0</v>
      </c>
      <c r="V79" s="884"/>
      <c r="W79" s="885"/>
      <c r="Y79" s="897" t="s">
        <v>29</v>
      </c>
      <c r="Z79" s="431"/>
      <c r="AA79" s="883">
        <f t="shared" ref="AA79:AA84" si="25">SUM(Y69:AD69)</f>
        <v>0</v>
      </c>
      <c r="AB79" s="884"/>
      <c r="AC79" s="885"/>
    </row>
    <row r="80" spans="1:32" ht="27" customHeight="1">
      <c r="A80" s="899"/>
      <c r="B80" s="903"/>
      <c r="C80" s="904"/>
      <c r="D80" s="905"/>
      <c r="E80" s="4"/>
      <c r="G80" s="890" t="s">
        <v>31</v>
      </c>
      <c r="H80" s="891"/>
      <c r="I80" s="883">
        <f t="shared" si="22"/>
        <v>0</v>
      </c>
      <c r="J80" s="884"/>
      <c r="K80" s="885"/>
      <c r="L80" s="3"/>
      <c r="M80" s="890" t="s">
        <v>31</v>
      </c>
      <c r="N80" s="891"/>
      <c r="O80" s="883">
        <f t="shared" si="23"/>
        <v>0</v>
      </c>
      <c r="P80" s="884"/>
      <c r="Q80" s="885"/>
      <c r="R80" s="3"/>
      <c r="S80" s="890" t="s">
        <v>31</v>
      </c>
      <c r="T80" s="891"/>
      <c r="U80" s="883">
        <f t="shared" si="24"/>
        <v>0</v>
      </c>
      <c r="V80" s="884"/>
      <c r="W80" s="885"/>
      <c r="Y80" s="890" t="s">
        <v>31</v>
      </c>
      <c r="Z80" s="891"/>
      <c r="AA80" s="883">
        <f t="shared" si="25"/>
        <v>0</v>
      </c>
      <c r="AB80" s="884"/>
      <c r="AC80" s="885"/>
    </row>
    <row r="81" spans="1:32" ht="27" customHeight="1">
      <c r="A81" s="899"/>
      <c r="B81" s="906"/>
      <c r="C81" s="907"/>
      <c r="D81" s="908"/>
      <c r="E81" s="4"/>
      <c r="G81" s="890" t="s">
        <v>40</v>
      </c>
      <c r="H81" s="891"/>
      <c r="I81" s="883">
        <f t="shared" si="22"/>
        <v>0</v>
      </c>
      <c r="J81" s="884"/>
      <c r="K81" s="885"/>
      <c r="L81" s="3"/>
      <c r="M81" s="890" t="s">
        <v>40</v>
      </c>
      <c r="N81" s="891"/>
      <c r="O81" s="883">
        <f t="shared" si="23"/>
        <v>0</v>
      </c>
      <c r="P81" s="884"/>
      <c r="Q81" s="885"/>
      <c r="R81" s="3"/>
      <c r="S81" s="890" t="s">
        <v>40</v>
      </c>
      <c r="T81" s="891"/>
      <c r="U81" s="883">
        <f t="shared" si="24"/>
        <v>0</v>
      </c>
      <c r="V81" s="884"/>
      <c r="W81" s="885"/>
      <c r="Y81" s="890" t="s">
        <v>40</v>
      </c>
      <c r="Z81" s="891"/>
      <c r="AA81" s="883">
        <f t="shared" si="25"/>
        <v>0</v>
      </c>
      <c r="AB81" s="884"/>
      <c r="AC81" s="885"/>
    </row>
    <row r="82" spans="1:32" ht="27" customHeight="1">
      <c r="B82" s="892" t="str">
        <f>'【様式２】計画書（自動計算）（変更）'!B82:D82</f>
        <v>補助基準額上限：63000円</v>
      </c>
      <c r="C82" s="892"/>
      <c r="D82" s="892"/>
      <c r="E82" s="4"/>
      <c r="G82" s="890" t="s">
        <v>32</v>
      </c>
      <c r="H82" s="891"/>
      <c r="I82" s="893">
        <f t="shared" si="22"/>
        <v>0</v>
      </c>
      <c r="J82" s="894"/>
      <c r="K82" s="895"/>
      <c r="L82" s="3"/>
      <c r="M82" s="890" t="s">
        <v>32</v>
      </c>
      <c r="N82" s="891"/>
      <c r="O82" s="893">
        <f t="shared" si="23"/>
        <v>0</v>
      </c>
      <c r="P82" s="894"/>
      <c r="Q82" s="895"/>
      <c r="R82" s="3"/>
      <c r="S82" s="890" t="s">
        <v>32</v>
      </c>
      <c r="T82" s="891"/>
      <c r="U82" s="893">
        <f t="shared" si="24"/>
        <v>0</v>
      </c>
      <c r="V82" s="894"/>
      <c r="W82" s="895"/>
      <c r="Y82" s="890" t="s">
        <v>32</v>
      </c>
      <c r="Z82" s="891"/>
      <c r="AA82" s="893">
        <f t="shared" si="25"/>
        <v>0</v>
      </c>
      <c r="AB82" s="894"/>
      <c r="AC82" s="895"/>
    </row>
    <row r="83" spans="1:32" ht="27" customHeight="1">
      <c r="B83" s="896" t="str">
        <f>'【様式２】計画書（自動計算）（変更）'!B83:D83</f>
        <v/>
      </c>
      <c r="C83" s="896"/>
      <c r="D83" s="896"/>
      <c r="E83" s="4"/>
      <c r="G83" s="897" t="s">
        <v>33</v>
      </c>
      <c r="H83" s="431"/>
      <c r="I83" s="883">
        <f t="shared" si="22"/>
        <v>0</v>
      </c>
      <c r="J83" s="884"/>
      <c r="K83" s="885"/>
      <c r="L83" s="3"/>
      <c r="M83" s="897" t="s">
        <v>33</v>
      </c>
      <c r="N83" s="431"/>
      <c r="O83" s="883">
        <f t="shared" si="23"/>
        <v>0</v>
      </c>
      <c r="P83" s="884"/>
      <c r="Q83" s="885"/>
      <c r="R83" s="3"/>
      <c r="S83" s="897" t="s">
        <v>33</v>
      </c>
      <c r="T83" s="431"/>
      <c r="U83" s="883">
        <f t="shared" si="24"/>
        <v>0</v>
      </c>
      <c r="V83" s="884"/>
      <c r="W83" s="885"/>
      <c r="Y83" s="897" t="s">
        <v>33</v>
      </c>
      <c r="Z83" s="431"/>
      <c r="AA83" s="883">
        <f t="shared" si="25"/>
        <v>0</v>
      </c>
      <c r="AB83" s="884"/>
      <c r="AC83" s="885"/>
    </row>
    <row r="84" spans="1:32" ht="27" customHeight="1" thickBot="1">
      <c r="E84" s="4"/>
      <c r="G84" s="878" t="s">
        <v>35</v>
      </c>
      <c r="H84" s="879"/>
      <c r="I84" s="880">
        <f t="shared" si="22"/>
        <v>0</v>
      </c>
      <c r="J84" s="881"/>
      <c r="K84" s="882"/>
      <c r="L84" s="3"/>
      <c r="M84" s="878" t="s">
        <v>35</v>
      </c>
      <c r="N84" s="879"/>
      <c r="O84" s="883">
        <f t="shared" si="23"/>
        <v>0</v>
      </c>
      <c r="P84" s="884"/>
      <c r="Q84" s="885"/>
      <c r="R84" s="3"/>
      <c r="S84" s="878" t="s">
        <v>35</v>
      </c>
      <c r="T84" s="879"/>
      <c r="U84" s="883">
        <f t="shared" si="24"/>
        <v>0</v>
      </c>
      <c r="V84" s="884"/>
      <c r="W84" s="885"/>
      <c r="Y84" s="878" t="s">
        <v>35</v>
      </c>
      <c r="Z84" s="879"/>
      <c r="AA84" s="883">
        <f t="shared" si="25"/>
        <v>0</v>
      </c>
      <c r="AB84" s="884"/>
      <c r="AC84" s="885"/>
    </row>
    <row r="85" spans="1:32" ht="45" customHeight="1" thickBot="1">
      <c r="G85" s="886" t="s">
        <v>78</v>
      </c>
      <c r="H85" s="887"/>
      <c r="I85" s="888">
        <f>ROUNDDOWN(SUM(G76:L76),-2)</f>
        <v>0</v>
      </c>
      <c r="J85" s="889"/>
      <c r="K85" s="889"/>
      <c r="M85" s="886" t="s">
        <v>78</v>
      </c>
      <c r="N85" s="887"/>
      <c r="O85" s="888">
        <f>ROUNDDOWN(SUM(M76:R76),-2)</f>
        <v>0</v>
      </c>
      <c r="P85" s="889"/>
      <c r="Q85" s="889"/>
      <c r="S85" s="886" t="s">
        <v>78</v>
      </c>
      <c r="T85" s="887"/>
      <c r="U85" s="888">
        <f>ROUNDDOWN(SUM(S76:X76),-2)</f>
        <v>0</v>
      </c>
      <c r="V85" s="889"/>
      <c r="W85" s="889"/>
      <c r="Y85" s="886" t="s">
        <v>78</v>
      </c>
      <c r="Z85" s="887"/>
      <c r="AA85" s="888">
        <f>AE76-I85-O85-U85</f>
        <v>0</v>
      </c>
      <c r="AB85" s="889"/>
      <c r="AC85" s="889"/>
      <c r="AF85" s="14" t="s">
        <v>98</v>
      </c>
    </row>
    <row r="86" spans="1:32" ht="17.25" customHeight="1"/>
    <row r="87" spans="1:32" ht="17.25" customHeight="1"/>
    <row r="88" spans="1:32" ht="17.25" customHeight="1">
      <c r="A88" s="1181" t="str">
        <f>$A$1</f>
        <v>様式第１２号別紙１</v>
      </c>
      <c r="B88" s="1181"/>
      <c r="C88" s="1181"/>
      <c r="D88" s="1181"/>
    </row>
    <row r="89" spans="1:32" ht="17.25" customHeight="1">
      <c r="A89" s="1181"/>
      <c r="B89" s="1181"/>
      <c r="C89" s="1181"/>
      <c r="D89" s="1181"/>
      <c r="Z89" s="982" t="str">
        <f>$Z$2</f>
        <v>令和</v>
      </c>
      <c r="AA89" s="966">
        <f>IF($AA$2="","",$AA$2)</f>
        <v>6</v>
      </c>
      <c r="AB89" s="966" t="s">
        <v>8</v>
      </c>
      <c r="AC89" s="966">
        <f>IF($AC$2="","",$AC$2)</f>
        <v>3</v>
      </c>
      <c r="AD89" s="966" t="s">
        <v>9</v>
      </c>
      <c r="AE89" s="966">
        <f>IF($AE$2="","",$AE$2)</f>
        <v>31</v>
      </c>
      <c r="AF89" s="966" t="s">
        <v>10</v>
      </c>
    </row>
    <row r="90" spans="1:32" ht="17.25" customHeight="1">
      <c r="A90" s="967" t="s">
        <v>357</v>
      </c>
      <c r="B90" s="967"/>
      <c r="C90" s="967"/>
      <c r="D90" s="967"/>
      <c r="E90" s="967"/>
      <c r="F90" s="967"/>
      <c r="G90" s="967"/>
      <c r="H90" s="967"/>
      <c r="I90" s="967"/>
      <c r="L90" s="968" t="s">
        <v>12</v>
      </c>
      <c r="M90" s="968"/>
      <c r="N90" s="969">
        <v>4</v>
      </c>
      <c r="O90" s="969"/>
      <c r="P90" s="970" t="s">
        <v>13</v>
      </c>
      <c r="Q90" s="970"/>
      <c r="R90" s="5"/>
      <c r="S90" s="5"/>
      <c r="Y90" s="5"/>
      <c r="Z90" s="982"/>
      <c r="AA90" s="966"/>
      <c r="AB90" s="966"/>
      <c r="AC90" s="966"/>
      <c r="AD90" s="966"/>
      <c r="AE90" s="966"/>
      <c r="AF90" s="966"/>
    </row>
    <row r="91" spans="1:32" ht="17.25" customHeight="1">
      <c r="A91" s="967"/>
      <c r="B91" s="967"/>
      <c r="C91" s="967"/>
      <c r="D91" s="967"/>
      <c r="E91" s="967"/>
      <c r="F91" s="967"/>
      <c r="G91" s="967"/>
      <c r="H91" s="967"/>
      <c r="I91" s="967"/>
      <c r="L91" s="968"/>
      <c r="M91" s="968"/>
      <c r="N91" s="969"/>
      <c r="O91" s="969"/>
      <c r="P91" s="970"/>
      <c r="Q91" s="970"/>
      <c r="R91" s="5"/>
      <c r="S91" s="5"/>
    </row>
    <row r="92" spans="1:32" ht="17.25" customHeight="1">
      <c r="A92" s="967"/>
      <c r="B92" s="967"/>
      <c r="C92" s="967"/>
      <c r="D92" s="967"/>
      <c r="E92" s="967"/>
      <c r="F92" s="967"/>
      <c r="G92" s="967"/>
      <c r="H92" s="967"/>
      <c r="I92" s="967"/>
      <c r="L92" s="968"/>
      <c r="M92" s="968"/>
      <c r="N92" s="969"/>
      <c r="O92" s="969"/>
      <c r="P92" s="970"/>
      <c r="Q92" s="970"/>
      <c r="R92" s="5"/>
      <c r="S92" s="5"/>
    </row>
    <row r="93" spans="1:32" ht="17.25" customHeight="1" thickBot="1">
      <c r="D93" s="3"/>
      <c r="E93" s="3"/>
      <c r="F93" s="3"/>
      <c r="G93" s="3"/>
      <c r="H93" s="3"/>
      <c r="I93" s="3"/>
      <c r="J93" s="3"/>
      <c r="K93" s="3"/>
    </row>
    <row r="94" spans="1:32" ht="42" customHeight="1" thickBot="1">
      <c r="A94" s="971" t="s">
        <v>81</v>
      </c>
      <c r="B94" s="972"/>
      <c r="C94" s="973" t="str">
        <f>IF($C$7="","",$C$7)</f>
        <v/>
      </c>
      <c r="D94" s="973"/>
      <c r="E94" s="973"/>
      <c r="F94" s="973"/>
      <c r="G94" s="973"/>
      <c r="H94" s="973"/>
      <c r="I94" s="974"/>
      <c r="J94" s="4"/>
      <c r="K94" s="4"/>
    </row>
    <row r="95" spans="1:32" ht="17.25" customHeight="1">
      <c r="C95" s="6"/>
      <c r="D95" s="6"/>
      <c r="E95" s="16"/>
      <c r="F95" s="6"/>
      <c r="G95" s="6"/>
      <c r="H95" s="6"/>
      <c r="I95" s="6"/>
      <c r="J95" s="6"/>
    </row>
    <row r="96" spans="1:32" ht="17.25" customHeight="1" thickBot="1">
      <c r="E96" s="4"/>
    </row>
    <row r="97" spans="1:32" ht="24" customHeight="1" thickBot="1">
      <c r="A97" s="975" t="s">
        <v>14</v>
      </c>
      <c r="B97" s="976"/>
      <c r="C97" s="976"/>
      <c r="D97" s="977"/>
      <c r="E97" s="4"/>
      <c r="F97" s="7" t="s">
        <v>15</v>
      </c>
      <c r="G97" s="971" t="s">
        <v>16</v>
      </c>
      <c r="H97" s="972"/>
      <c r="I97" s="978" t="s">
        <v>17</v>
      </c>
      <c r="J97" s="972"/>
      <c r="K97" s="978" t="s">
        <v>18</v>
      </c>
      <c r="L97" s="979"/>
      <c r="M97" s="971" t="s">
        <v>19</v>
      </c>
      <c r="N97" s="972"/>
      <c r="O97" s="978" t="s">
        <v>20</v>
      </c>
      <c r="P97" s="972"/>
      <c r="Q97" s="978" t="s">
        <v>21</v>
      </c>
      <c r="R97" s="979"/>
      <c r="S97" s="971" t="s">
        <v>22</v>
      </c>
      <c r="T97" s="972"/>
      <c r="U97" s="978" t="s">
        <v>23</v>
      </c>
      <c r="V97" s="972"/>
      <c r="W97" s="978" t="s">
        <v>24</v>
      </c>
      <c r="X97" s="979"/>
      <c r="Y97" s="971" t="s">
        <v>25</v>
      </c>
      <c r="Z97" s="972"/>
      <c r="AA97" s="978" t="s">
        <v>26</v>
      </c>
      <c r="AB97" s="972"/>
      <c r="AC97" s="978" t="s">
        <v>27</v>
      </c>
      <c r="AD97" s="979"/>
      <c r="AE97" s="995" t="s">
        <v>28</v>
      </c>
      <c r="AF97" s="979"/>
    </row>
    <row r="98" spans="1:32" ht="37.5" customHeight="1">
      <c r="A98" s="959" t="s">
        <v>86</v>
      </c>
      <c r="B98" s="960"/>
      <c r="C98" s="961" t="str">
        <f>'【様式２】計画書（自動計算）（変更）'!C98:D98</f>
        <v/>
      </c>
      <c r="D98" s="962"/>
      <c r="E98" s="4"/>
      <c r="F98" s="307" t="s">
        <v>71</v>
      </c>
      <c r="G98" s="953">
        <f>'【様式２】計画書（自動計算）（変更）'!G98:H98</f>
        <v>0</v>
      </c>
      <c r="H98" s="953"/>
      <c r="I98" s="953">
        <f>'【様式２】計画書（自動計算）（変更）'!I98:J98</f>
        <v>0</v>
      </c>
      <c r="J98" s="953"/>
      <c r="K98" s="953">
        <f>'【様式２】計画書（自動計算）（変更）'!K98:L98</f>
        <v>0</v>
      </c>
      <c r="L98" s="953"/>
      <c r="M98" s="953">
        <f>'【様式２】計画書（自動計算）（変更）'!M98:N98</f>
        <v>0</v>
      </c>
      <c r="N98" s="953"/>
      <c r="O98" s="953">
        <f>'【様式２】計画書（自動計算）（変更）'!O98:P98</f>
        <v>0</v>
      </c>
      <c r="P98" s="953"/>
      <c r="Q98" s="953">
        <f>'【様式２】計画書（自動計算）（変更）'!Q98:R98</f>
        <v>0</v>
      </c>
      <c r="R98" s="953"/>
      <c r="S98" s="953">
        <f>'【様式２】計画書（自動計算）（変更）'!S98:T98</f>
        <v>0</v>
      </c>
      <c r="T98" s="953"/>
      <c r="U98" s="953">
        <f>'【様式２】計画書（自動計算）（変更）'!U98:V98</f>
        <v>0</v>
      </c>
      <c r="V98" s="953"/>
      <c r="W98" s="953">
        <f>'【様式２】計画書（自動計算）（変更）'!W98:X98</f>
        <v>0</v>
      </c>
      <c r="X98" s="953"/>
      <c r="Y98" s="953">
        <f>'【様式２】計画書（自動計算）（変更）'!Y98:Z98</f>
        <v>0</v>
      </c>
      <c r="Z98" s="953"/>
      <c r="AA98" s="953">
        <f>'【様式２】計画書（自動計算）（変更）'!AA98:AB98</f>
        <v>0</v>
      </c>
      <c r="AB98" s="953"/>
      <c r="AC98" s="953">
        <f>'【様式２】計画書（自動計算）（変更）'!AC98:AD98</f>
        <v>0</v>
      </c>
      <c r="AD98" s="953"/>
      <c r="AE98" s="935">
        <f t="shared" ref="AE98:AE102" si="26">SUM(G98:AD98)</f>
        <v>0</v>
      </c>
      <c r="AF98" s="936"/>
    </row>
    <row r="99" spans="1:32" ht="37.5" customHeight="1">
      <c r="A99" s="963" t="s">
        <v>30</v>
      </c>
      <c r="B99" s="964"/>
      <c r="C99" s="949" t="str">
        <f>'【様式２】計画書（自動計算）（変更）'!C99:D100</f>
        <v/>
      </c>
      <c r="D99" s="950"/>
      <c r="E99" s="4"/>
      <c r="F99" s="8" t="s">
        <v>72</v>
      </c>
      <c r="G99" s="991">
        <f>'【様式２】計画書（自動計算）（変更）'!G99:H99</f>
        <v>0</v>
      </c>
      <c r="H99" s="992"/>
      <c r="I99" s="991">
        <f>'【様式２】計画書（自動計算）（変更）'!I99:J99</f>
        <v>0</v>
      </c>
      <c r="J99" s="992"/>
      <c r="K99" s="991">
        <f>'【様式２】計画書（自動計算）（変更）'!K99:L99</f>
        <v>0</v>
      </c>
      <c r="L99" s="992"/>
      <c r="M99" s="991">
        <f>'【様式２】計画書（自動計算）（変更）'!M99:N99</f>
        <v>0</v>
      </c>
      <c r="N99" s="992"/>
      <c r="O99" s="991">
        <f>'【様式２】計画書（自動計算）（変更）'!O99:P99</f>
        <v>0</v>
      </c>
      <c r="P99" s="992"/>
      <c r="Q99" s="991">
        <f>'【様式２】計画書（自動計算）（変更）'!Q99:R99</f>
        <v>0</v>
      </c>
      <c r="R99" s="992"/>
      <c r="S99" s="991">
        <f>'【様式２】計画書（自動計算）（変更）'!S99:T99</f>
        <v>0</v>
      </c>
      <c r="T99" s="992"/>
      <c r="U99" s="991">
        <f>'【様式２】計画書（自動計算）（変更）'!U99:V99</f>
        <v>0</v>
      </c>
      <c r="V99" s="992"/>
      <c r="W99" s="991">
        <f>'【様式２】計画書（自動計算）（変更）'!W99:X99</f>
        <v>0</v>
      </c>
      <c r="X99" s="992"/>
      <c r="Y99" s="991">
        <f>'【様式２】計画書（自動計算）（変更）'!Y99:Z99</f>
        <v>0</v>
      </c>
      <c r="Z99" s="992"/>
      <c r="AA99" s="991">
        <f>'【様式２】計画書（自動計算）（変更）'!AA99:AB99</f>
        <v>0</v>
      </c>
      <c r="AB99" s="992"/>
      <c r="AC99" s="991">
        <f>'【様式２】計画書（自動計算）（変更）'!AC99:AD99</f>
        <v>0</v>
      </c>
      <c r="AD99" s="992"/>
      <c r="AE99" s="935">
        <f t="shared" si="26"/>
        <v>0</v>
      </c>
      <c r="AF99" s="936"/>
    </row>
    <row r="100" spans="1:32" ht="37.5" customHeight="1">
      <c r="A100" s="965"/>
      <c r="B100" s="964"/>
      <c r="C100" s="951"/>
      <c r="D100" s="952"/>
      <c r="E100" s="4"/>
      <c r="F100" s="8" t="s">
        <v>73</v>
      </c>
      <c r="G100" s="991">
        <f>'【様式２】計画書（自動計算）（変更）'!G100:H100</f>
        <v>0</v>
      </c>
      <c r="H100" s="992"/>
      <c r="I100" s="991">
        <f>'【様式２】計画書（自動計算）（変更）'!I100:J100</f>
        <v>0</v>
      </c>
      <c r="J100" s="992"/>
      <c r="K100" s="991">
        <f>'【様式２】計画書（自動計算）（変更）'!K100:L100</f>
        <v>0</v>
      </c>
      <c r="L100" s="992"/>
      <c r="M100" s="991">
        <f>'【様式２】計画書（自動計算）（変更）'!M100:N100</f>
        <v>0</v>
      </c>
      <c r="N100" s="992"/>
      <c r="O100" s="991">
        <f>'【様式２】計画書（自動計算）（変更）'!O100:P100</f>
        <v>0</v>
      </c>
      <c r="P100" s="992"/>
      <c r="Q100" s="991">
        <f>'【様式２】計画書（自動計算）（変更）'!Q100:R100</f>
        <v>0</v>
      </c>
      <c r="R100" s="992"/>
      <c r="S100" s="991">
        <f>'【様式２】計画書（自動計算）（変更）'!S100:T100</f>
        <v>0</v>
      </c>
      <c r="T100" s="992"/>
      <c r="U100" s="991">
        <f>'【様式２】計画書（自動計算）（変更）'!U100:V100</f>
        <v>0</v>
      </c>
      <c r="V100" s="992"/>
      <c r="W100" s="991">
        <f>'【様式２】計画書（自動計算）（変更）'!W100:X100</f>
        <v>0</v>
      </c>
      <c r="X100" s="992"/>
      <c r="Y100" s="991">
        <f>'【様式２】計画書（自動計算）（変更）'!Y100:Z100</f>
        <v>0</v>
      </c>
      <c r="Z100" s="992"/>
      <c r="AA100" s="991">
        <f>'【様式２】計画書（自動計算）（変更）'!AA100:AB100</f>
        <v>0</v>
      </c>
      <c r="AB100" s="992"/>
      <c r="AC100" s="991">
        <f>'【様式２】計画書（自動計算）（変更）'!AC100:AD100</f>
        <v>0</v>
      </c>
      <c r="AD100" s="992"/>
      <c r="AE100" s="935">
        <f t="shared" si="26"/>
        <v>0</v>
      </c>
      <c r="AF100" s="936"/>
    </row>
    <row r="101" spans="1:32" ht="37.5" customHeight="1">
      <c r="A101" s="965"/>
      <c r="B101" s="964"/>
      <c r="C101" s="903" t="str">
        <f>'【様式２】計画書（自動計算）（変更）'!C101:D102</f>
        <v/>
      </c>
      <c r="D101" s="989"/>
      <c r="E101" s="4"/>
      <c r="F101" s="9" t="s">
        <v>74</v>
      </c>
      <c r="G101" s="991">
        <v>0</v>
      </c>
      <c r="H101" s="992"/>
      <c r="I101" s="991">
        <v>0</v>
      </c>
      <c r="J101" s="992"/>
      <c r="K101" s="991">
        <v>0</v>
      </c>
      <c r="L101" s="992"/>
      <c r="M101" s="1180">
        <v>0</v>
      </c>
      <c r="N101" s="992"/>
      <c r="O101" s="991">
        <v>0</v>
      </c>
      <c r="P101" s="992"/>
      <c r="Q101" s="991">
        <v>0</v>
      </c>
      <c r="R101" s="992"/>
      <c r="S101" s="1180">
        <v>0</v>
      </c>
      <c r="T101" s="992"/>
      <c r="U101" s="991">
        <v>0</v>
      </c>
      <c r="V101" s="992"/>
      <c r="W101" s="991">
        <v>0</v>
      </c>
      <c r="X101" s="992"/>
      <c r="Y101" s="1180">
        <v>0</v>
      </c>
      <c r="Z101" s="992"/>
      <c r="AA101" s="991">
        <v>0</v>
      </c>
      <c r="AB101" s="992"/>
      <c r="AC101" s="991">
        <v>0</v>
      </c>
      <c r="AD101" s="996"/>
      <c r="AE101" s="957">
        <f t="shared" si="26"/>
        <v>0</v>
      </c>
      <c r="AF101" s="958"/>
    </row>
    <row r="102" spans="1:32" ht="37.5" customHeight="1" thickBot="1">
      <c r="A102" s="965"/>
      <c r="B102" s="964"/>
      <c r="C102" s="906"/>
      <c r="D102" s="990"/>
      <c r="E102" s="4"/>
      <c r="F102" s="10" t="s">
        <v>75</v>
      </c>
      <c r="G102" s="932">
        <f>'【様式２】計画書（自動計算）（変更）'!G102:H102</f>
        <v>0</v>
      </c>
      <c r="H102" s="933"/>
      <c r="I102" s="932">
        <f>'【様式２】計画書（自動計算）（変更）'!I102:J102</f>
        <v>0</v>
      </c>
      <c r="J102" s="933"/>
      <c r="K102" s="932">
        <f>'【様式２】計画書（自動計算）（変更）'!K102:L102</f>
        <v>0</v>
      </c>
      <c r="L102" s="933"/>
      <c r="M102" s="932">
        <f>'【様式２】計画書（自動計算）（変更）'!M102:N102</f>
        <v>0</v>
      </c>
      <c r="N102" s="933"/>
      <c r="O102" s="932">
        <f>'【様式２】計画書（自動計算）（変更）'!O102:P102</f>
        <v>0</v>
      </c>
      <c r="P102" s="933"/>
      <c r="Q102" s="932">
        <f>'【様式２】計画書（自動計算）（変更）'!Q102:R102</f>
        <v>0</v>
      </c>
      <c r="R102" s="933"/>
      <c r="S102" s="932">
        <f>'【様式２】計画書（自動計算）（変更）'!S102:T102</f>
        <v>0</v>
      </c>
      <c r="T102" s="933"/>
      <c r="U102" s="932">
        <f>'【様式２】計画書（自動計算）（変更）'!U102:V102</f>
        <v>0</v>
      </c>
      <c r="V102" s="933"/>
      <c r="W102" s="932">
        <f>'【様式２】計画書（自動計算）（変更）'!W102:X102</f>
        <v>0</v>
      </c>
      <c r="X102" s="933"/>
      <c r="Y102" s="932">
        <f>'【様式２】計画書（自動計算）（変更）'!Y102:Z102</f>
        <v>0</v>
      </c>
      <c r="Z102" s="933"/>
      <c r="AA102" s="932">
        <f>'【様式２】計画書（自動計算）（変更）'!AA102:AB102</f>
        <v>0</v>
      </c>
      <c r="AB102" s="933"/>
      <c r="AC102" s="932">
        <f>'【様式２】計画書（自動計算）（変更）'!AC102:AD102</f>
        <v>0</v>
      </c>
      <c r="AD102" s="933"/>
      <c r="AE102" s="935">
        <f t="shared" si="26"/>
        <v>0</v>
      </c>
      <c r="AF102" s="936"/>
    </row>
    <row r="103" spans="1:32" ht="37.5" customHeight="1" thickTop="1" thickBot="1">
      <c r="A103" s="937" t="s">
        <v>34</v>
      </c>
      <c r="B103" s="938"/>
      <c r="C103" s="983" t="str">
        <f>'【様式２】計画書（自動計算）（変更）'!C103:D103</f>
        <v/>
      </c>
      <c r="D103" s="984"/>
      <c r="E103" s="4"/>
      <c r="F103" s="11" t="s">
        <v>76</v>
      </c>
      <c r="G103" s="939">
        <f>SUM(G98:H101)-G102</f>
        <v>0</v>
      </c>
      <c r="H103" s="940"/>
      <c r="I103" s="939">
        <f>SUM(I98:J101)-I102</f>
        <v>0</v>
      </c>
      <c r="J103" s="940"/>
      <c r="K103" s="939">
        <f t="shared" ref="K103" si="27">SUM(K98:L101)-K102</f>
        <v>0</v>
      </c>
      <c r="L103" s="941"/>
      <c r="M103" s="942">
        <f>SUM(M98:N101)-M102</f>
        <v>0</v>
      </c>
      <c r="N103" s="940"/>
      <c r="O103" s="939">
        <f>SUM(O98:P101)-O102</f>
        <v>0</v>
      </c>
      <c r="P103" s="940"/>
      <c r="Q103" s="939">
        <f>SUM(Q98:R101)-Q102</f>
        <v>0</v>
      </c>
      <c r="R103" s="941"/>
      <c r="S103" s="942">
        <f>SUM(S98:T101)-S102</f>
        <v>0</v>
      </c>
      <c r="T103" s="940"/>
      <c r="U103" s="939">
        <f>SUM(U98:V101)-U102</f>
        <v>0</v>
      </c>
      <c r="V103" s="940"/>
      <c r="W103" s="939">
        <f>SUM(W98:X101)-W102</f>
        <v>0</v>
      </c>
      <c r="X103" s="941"/>
      <c r="Y103" s="942">
        <f>SUM(Y98:Z101)-Y102</f>
        <v>0</v>
      </c>
      <c r="Z103" s="940"/>
      <c r="AA103" s="939">
        <f>SUM(AA98:AB101)-AA102</f>
        <v>0</v>
      </c>
      <c r="AB103" s="940"/>
      <c r="AC103" s="939">
        <f>SUM(AC98:AD101)-AC102</f>
        <v>0</v>
      </c>
      <c r="AD103" s="943"/>
      <c r="AE103" s="944">
        <f>SUM(G103:AD103)</f>
        <v>0</v>
      </c>
      <c r="AF103" s="945"/>
    </row>
    <row r="104" spans="1:32" ht="50.25" customHeight="1" thickTop="1" thickBot="1">
      <c r="A104" s="916" t="s">
        <v>358</v>
      </c>
      <c r="B104" s="917"/>
      <c r="C104" s="983" t="str">
        <f>'【様式２】計画書（自動計算）（変更）'!C104:D104</f>
        <v/>
      </c>
      <c r="D104" s="984"/>
      <c r="E104" s="4"/>
      <c r="F104" s="12" t="s">
        <v>77</v>
      </c>
      <c r="G104" s="920">
        <f>IF(入力用!P135=1,IF(AND(入力用!P141&gt;0,入力用!P141&lt;=4),IF(G103&gt;=63000,63000,G103),IF(G103&gt;=82000,82000,G103)),IF(G103&gt;=63000,63000,G103))</f>
        <v>0</v>
      </c>
      <c r="H104" s="921"/>
      <c r="I104" s="920">
        <f>IF(入力用!P135=1,IF(AND(入力用!P141&gt;0,入力用!P141&lt;=5),IF(I103&gt;=63000,63000,I103),IF(I103&gt;=82000,82000,I103)),IF(I103&gt;=63000,63000,I103))</f>
        <v>0</v>
      </c>
      <c r="J104" s="921"/>
      <c r="K104" s="920">
        <f>IF(入力用!P135=1,IF(AND(入力用!P141&gt;0,入力用!P141&lt;=6),IF(K103&gt;=63000,63000,K103),IF(K103&gt;=82000,82000,K103)),IF(K103&gt;=63000,63000,K103))</f>
        <v>0</v>
      </c>
      <c r="L104" s="921"/>
      <c r="M104" s="920">
        <f>IF(入力用!P135=1,IF(AND(入力用!P141&gt;0,入力用!P141&lt;=7),IF(M103&gt;=63000,63000,M103),IF(M103&gt;=82000,82000,M103)),IF(M103&gt;=63000,63000,M103))</f>
        <v>0</v>
      </c>
      <c r="N104" s="921"/>
      <c r="O104" s="920">
        <f>IF(入力用!P135=1,IF(AND(入力用!P141&gt;0,入力用!P141&lt;=8),IF(O103&gt;=63000,63000,O103),IF(O103&gt;=82000,82000,O103)),IF(O103&gt;=63000,63000,O103))</f>
        <v>0</v>
      </c>
      <c r="P104" s="921"/>
      <c r="Q104" s="920">
        <f>IF(入力用!P135=1,IF(AND(入力用!P141&gt;0,入力用!P141&lt;=9),IF(Q103&gt;=63000,63000,Q103),IF(Q103&gt;=82000,82000,Q103)),IF(Q103&gt;=63000,63000,Q103))</f>
        <v>0</v>
      </c>
      <c r="R104" s="921"/>
      <c r="S104" s="920">
        <f>IF(入力用!P135=1,IF(AND(入力用!P141&gt;0,入力用!P141&lt;=10),IF(S103&gt;=63000,63000,S103),IF(S103&gt;=82000,82000,S103)),IF(S103&gt;=63000,63000,S103))</f>
        <v>0</v>
      </c>
      <c r="T104" s="921"/>
      <c r="U104" s="920">
        <f>IF(入力用!P135=1,IF(AND(入力用!P141&gt;0,入力用!P141&lt;=11),IF(U103&gt;=63000,63000,U103),IF(U103&gt;=82000,82000,U103)),IF(U103&gt;=63000,63000,U103))</f>
        <v>0</v>
      </c>
      <c r="V104" s="921"/>
      <c r="W104" s="920">
        <f>IF(入力用!P135=1,IF(AND(入力用!P141&gt;0,入力用!P141&lt;=12),IF(W103&gt;=63000,63000,W103),IF(W103&gt;=82000,82000,W103)),IF(W103&gt;=63000,63000,W103))</f>
        <v>0</v>
      </c>
      <c r="X104" s="921"/>
      <c r="Y104" s="920">
        <f>IF(入力用!P135=1,IF(AND(入力用!P141&gt;0,入力用!P141&lt;=13),IF(Y103&gt;=63000,63000,Y103),IF(Y103&gt;=82000,82000,Y103)),IF(Y103&gt;=63000,63000,Y103))</f>
        <v>0</v>
      </c>
      <c r="Z104" s="921"/>
      <c r="AA104" s="920">
        <f>IF(入力用!P135=1,IF(AND(入力用!P141&gt;0,入力用!P141&lt;=14),IF(AA103&gt;=63000,63000,AA103),IF(AA103&gt;=82000,82000,AA103)),IF(AA103&gt;=63000,63000,AA103))</f>
        <v>0</v>
      </c>
      <c r="AB104" s="921"/>
      <c r="AC104" s="920">
        <f>IF(入力用!P135=1,IF(AND(入力用!P141&gt;0,入力用!P141&lt;=15),IF(AC103&gt;=63000,63000,AC103),IF(AC103&gt;=82000,82000,AC103)),IF(AC103&gt;=63000,63000,AC103))</f>
        <v>0</v>
      </c>
      <c r="AD104" s="987"/>
      <c r="AE104" s="922"/>
      <c r="AF104" s="923"/>
    </row>
    <row r="105" spans="1:32" ht="50.25" customHeight="1" thickBot="1">
      <c r="A105" s="924" t="s">
        <v>359</v>
      </c>
      <c r="B105" s="925"/>
      <c r="C105" s="985" t="str">
        <f>'【様式２】計画書（自動計算）（変更）'!C105:D105</f>
        <v/>
      </c>
      <c r="D105" s="986"/>
      <c r="E105" s="4"/>
      <c r="F105" s="13" t="s">
        <v>262</v>
      </c>
      <c r="G105" s="926">
        <f>ROUNDDOWN(G104*3/4,0)</f>
        <v>0</v>
      </c>
      <c r="H105" s="926"/>
      <c r="I105" s="926">
        <f>ROUNDDOWN(I104*3/4,0)</f>
        <v>0</v>
      </c>
      <c r="J105" s="926"/>
      <c r="K105" s="926">
        <f>ROUNDDOWN(K104*3/4,0)</f>
        <v>0</v>
      </c>
      <c r="L105" s="927"/>
      <c r="M105" s="928">
        <f>ROUNDDOWN(M104*3/4,0)</f>
        <v>0</v>
      </c>
      <c r="N105" s="926"/>
      <c r="O105" s="926">
        <f>ROUNDDOWN(O104*3/4,0)</f>
        <v>0</v>
      </c>
      <c r="P105" s="926"/>
      <c r="Q105" s="926">
        <f>ROUNDDOWN(Q104*3/4,0)</f>
        <v>0</v>
      </c>
      <c r="R105" s="927"/>
      <c r="S105" s="928">
        <f>ROUNDDOWN(S104*3/4,0)</f>
        <v>0</v>
      </c>
      <c r="T105" s="926"/>
      <c r="U105" s="926">
        <f>ROUNDDOWN(U104*3/4,0)</f>
        <v>0</v>
      </c>
      <c r="V105" s="926"/>
      <c r="W105" s="926">
        <f>ROUNDDOWN(W104*3/4,0)</f>
        <v>0</v>
      </c>
      <c r="X105" s="927"/>
      <c r="Y105" s="928">
        <f>ROUNDDOWN(Y104*3/4,0)</f>
        <v>0</v>
      </c>
      <c r="Z105" s="926"/>
      <c r="AA105" s="926">
        <f>ROUNDDOWN(AA104*3/4,0)</f>
        <v>0</v>
      </c>
      <c r="AB105" s="926"/>
      <c r="AC105" s="926">
        <f>ROUNDDOWN(AC104*3/4,0)</f>
        <v>0</v>
      </c>
      <c r="AD105" s="929"/>
      <c r="AE105" s="930">
        <f>ROUNDDOWN(SUM(G105:AD105),-2)</f>
        <v>0</v>
      </c>
      <c r="AF105" s="931"/>
    </row>
    <row r="106" spans="1:32" ht="17.25" customHeight="1">
      <c r="A106" s="898" t="s">
        <v>85</v>
      </c>
      <c r="B106" s="900" t="str">
        <f>'【様式２】計画書（自動計算）（変更）'!B106:D110</f>
        <v/>
      </c>
      <c r="C106" s="901"/>
      <c r="D106" s="902"/>
      <c r="E106" s="4"/>
    </row>
    <row r="107" spans="1:32" ht="33.75" customHeight="1">
      <c r="A107" s="899"/>
      <c r="B107" s="903"/>
      <c r="C107" s="904"/>
      <c r="D107" s="905"/>
      <c r="E107" s="4"/>
      <c r="G107" s="909"/>
      <c r="H107" s="910"/>
      <c r="I107" s="911" t="s">
        <v>36</v>
      </c>
      <c r="J107" s="912"/>
      <c r="K107" s="913"/>
      <c r="L107" s="4"/>
      <c r="M107" s="914"/>
      <c r="N107" s="914"/>
      <c r="O107" s="915" t="s">
        <v>37</v>
      </c>
      <c r="P107" s="914"/>
      <c r="Q107" s="914"/>
      <c r="R107" s="4"/>
      <c r="S107" s="914"/>
      <c r="T107" s="914"/>
      <c r="U107" s="915" t="s">
        <v>38</v>
      </c>
      <c r="V107" s="914"/>
      <c r="W107" s="914"/>
      <c r="X107" s="4"/>
      <c r="Y107" s="914"/>
      <c r="Z107" s="914"/>
      <c r="AA107" s="915" t="s">
        <v>39</v>
      </c>
      <c r="AB107" s="914"/>
      <c r="AC107" s="914"/>
      <c r="AD107" s="4"/>
      <c r="AE107" s="3"/>
      <c r="AF107" s="3"/>
    </row>
    <row r="108" spans="1:32" ht="27" customHeight="1">
      <c r="A108" s="899"/>
      <c r="B108" s="903"/>
      <c r="C108" s="904"/>
      <c r="D108" s="905"/>
      <c r="E108" s="4"/>
      <c r="G108" s="897" t="s">
        <v>29</v>
      </c>
      <c r="H108" s="431"/>
      <c r="I108" s="883">
        <f t="shared" ref="I108:I113" si="28">SUM(G98:L98)</f>
        <v>0</v>
      </c>
      <c r="J108" s="884"/>
      <c r="K108" s="885"/>
      <c r="L108" s="3"/>
      <c r="M108" s="897" t="s">
        <v>29</v>
      </c>
      <c r="N108" s="431"/>
      <c r="O108" s="883">
        <f t="shared" ref="O108:O113" si="29">SUM(M98:R98)</f>
        <v>0</v>
      </c>
      <c r="P108" s="884"/>
      <c r="Q108" s="885"/>
      <c r="R108" s="3"/>
      <c r="S108" s="897" t="s">
        <v>29</v>
      </c>
      <c r="T108" s="431"/>
      <c r="U108" s="883">
        <f t="shared" ref="U108:U113" si="30">SUM(S98:X98)</f>
        <v>0</v>
      </c>
      <c r="V108" s="884"/>
      <c r="W108" s="885"/>
      <c r="Y108" s="897" t="s">
        <v>29</v>
      </c>
      <c r="Z108" s="431"/>
      <c r="AA108" s="883">
        <f t="shared" ref="AA108:AA113" si="31">SUM(Y98:AD98)</f>
        <v>0</v>
      </c>
      <c r="AB108" s="884"/>
      <c r="AC108" s="885"/>
    </row>
    <row r="109" spans="1:32" ht="27" customHeight="1">
      <c r="A109" s="899"/>
      <c r="B109" s="903"/>
      <c r="C109" s="904"/>
      <c r="D109" s="905"/>
      <c r="E109" s="4"/>
      <c r="G109" s="890" t="s">
        <v>31</v>
      </c>
      <c r="H109" s="891"/>
      <c r="I109" s="883">
        <f t="shared" si="28"/>
        <v>0</v>
      </c>
      <c r="J109" s="884"/>
      <c r="K109" s="885"/>
      <c r="L109" s="3"/>
      <c r="M109" s="890" t="s">
        <v>31</v>
      </c>
      <c r="N109" s="891"/>
      <c r="O109" s="883">
        <f t="shared" si="29"/>
        <v>0</v>
      </c>
      <c r="P109" s="884"/>
      <c r="Q109" s="885"/>
      <c r="R109" s="3"/>
      <c r="S109" s="890" t="s">
        <v>31</v>
      </c>
      <c r="T109" s="891"/>
      <c r="U109" s="883">
        <f t="shared" si="30"/>
        <v>0</v>
      </c>
      <c r="V109" s="884"/>
      <c r="W109" s="885"/>
      <c r="Y109" s="890" t="s">
        <v>31</v>
      </c>
      <c r="Z109" s="891"/>
      <c r="AA109" s="883">
        <f t="shared" si="31"/>
        <v>0</v>
      </c>
      <c r="AB109" s="884"/>
      <c r="AC109" s="885"/>
    </row>
    <row r="110" spans="1:32" ht="27" customHeight="1">
      <c r="A110" s="899"/>
      <c r="B110" s="906"/>
      <c r="C110" s="907"/>
      <c r="D110" s="908"/>
      <c r="E110" s="4"/>
      <c r="G110" s="890" t="s">
        <v>40</v>
      </c>
      <c r="H110" s="891"/>
      <c r="I110" s="883">
        <f t="shared" si="28"/>
        <v>0</v>
      </c>
      <c r="J110" s="884"/>
      <c r="K110" s="885"/>
      <c r="L110" s="3"/>
      <c r="M110" s="890" t="s">
        <v>40</v>
      </c>
      <c r="N110" s="891"/>
      <c r="O110" s="883">
        <f t="shared" si="29"/>
        <v>0</v>
      </c>
      <c r="P110" s="884"/>
      <c r="Q110" s="885"/>
      <c r="R110" s="3"/>
      <c r="S110" s="890" t="s">
        <v>40</v>
      </c>
      <c r="T110" s="891"/>
      <c r="U110" s="883">
        <f t="shared" si="30"/>
        <v>0</v>
      </c>
      <c r="V110" s="884"/>
      <c r="W110" s="885"/>
      <c r="Y110" s="890" t="s">
        <v>40</v>
      </c>
      <c r="Z110" s="891"/>
      <c r="AA110" s="883">
        <f t="shared" si="31"/>
        <v>0</v>
      </c>
      <c r="AB110" s="884"/>
      <c r="AC110" s="885"/>
    </row>
    <row r="111" spans="1:32" ht="27" customHeight="1">
      <c r="B111" s="892" t="str">
        <f>'【様式２】計画書（自動計算）（変更）'!B111:D111</f>
        <v>補助基準額上限：63000円</v>
      </c>
      <c r="C111" s="892"/>
      <c r="D111" s="892"/>
      <c r="E111" s="4"/>
      <c r="G111" s="890" t="s">
        <v>32</v>
      </c>
      <c r="H111" s="891"/>
      <c r="I111" s="893">
        <f t="shared" si="28"/>
        <v>0</v>
      </c>
      <c r="J111" s="894"/>
      <c r="K111" s="895"/>
      <c r="L111" s="3"/>
      <c r="M111" s="890" t="s">
        <v>32</v>
      </c>
      <c r="N111" s="891"/>
      <c r="O111" s="893">
        <f t="shared" si="29"/>
        <v>0</v>
      </c>
      <c r="P111" s="894"/>
      <c r="Q111" s="895"/>
      <c r="R111" s="3"/>
      <c r="S111" s="890" t="s">
        <v>32</v>
      </c>
      <c r="T111" s="891"/>
      <c r="U111" s="893">
        <f t="shared" si="30"/>
        <v>0</v>
      </c>
      <c r="V111" s="894"/>
      <c r="W111" s="895"/>
      <c r="Y111" s="890" t="s">
        <v>32</v>
      </c>
      <c r="Z111" s="891"/>
      <c r="AA111" s="893">
        <f t="shared" si="31"/>
        <v>0</v>
      </c>
      <c r="AB111" s="894"/>
      <c r="AC111" s="895"/>
    </row>
    <row r="112" spans="1:32" ht="27" customHeight="1">
      <c r="B112" s="896" t="str">
        <f>'【様式２】計画書（自動計算）（変更）'!B112:D112</f>
        <v/>
      </c>
      <c r="C112" s="896"/>
      <c r="D112" s="896"/>
      <c r="E112" s="4"/>
      <c r="G112" s="897" t="s">
        <v>33</v>
      </c>
      <c r="H112" s="431"/>
      <c r="I112" s="883">
        <f t="shared" si="28"/>
        <v>0</v>
      </c>
      <c r="J112" s="884"/>
      <c r="K112" s="885"/>
      <c r="L112" s="3"/>
      <c r="M112" s="897" t="s">
        <v>33</v>
      </c>
      <c r="N112" s="431"/>
      <c r="O112" s="883">
        <f t="shared" si="29"/>
        <v>0</v>
      </c>
      <c r="P112" s="884"/>
      <c r="Q112" s="885"/>
      <c r="R112" s="3"/>
      <c r="S112" s="897" t="s">
        <v>33</v>
      </c>
      <c r="T112" s="431"/>
      <c r="U112" s="883">
        <f t="shared" si="30"/>
        <v>0</v>
      </c>
      <c r="V112" s="884"/>
      <c r="W112" s="885"/>
      <c r="Y112" s="897" t="s">
        <v>33</v>
      </c>
      <c r="Z112" s="431"/>
      <c r="AA112" s="883">
        <f t="shared" si="31"/>
        <v>0</v>
      </c>
      <c r="AB112" s="884"/>
      <c r="AC112" s="885"/>
    </row>
    <row r="113" spans="1:34" ht="27" customHeight="1" thickBot="1">
      <c r="E113" s="4"/>
      <c r="G113" s="878" t="s">
        <v>35</v>
      </c>
      <c r="H113" s="879"/>
      <c r="I113" s="880">
        <f t="shared" si="28"/>
        <v>0</v>
      </c>
      <c r="J113" s="881"/>
      <c r="K113" s="882"/>
      <c r="L113" s="3"/>
      <c r="M113" s="878" t="s">
        <v>35</v>
      </c>
      <c r="N113" s="879"/>
      <c r="O113" s="883">
        <f t="shared" si="29"/>
        <v>0</v>
      </c>
      <c r="P113" s="884"/>
      <c r="Q113" s="885"/>
      <c r="R113" s="3"/>
      <c r="S113" s="878" t="s">
        <v>35</v>
      </c>
      <c r="T113" s="879"/>
      <c r="U113" s="883">
        <f t="shared" si="30"/>
        <v>0</v>
      </c>
      <c r="V113" s="884"/>
      <c r="W113" s="885"/>
      <c r="Y113" s="878" t="s">
        <v>35</v>
      </c>
      <c r="Z113" s="879"/>
      <c r="AA113" s="883">
        <f t="shared" si="31"/>
        <v>0</v>
      </c>
      <c r="AB113" s="884"/>
      <c r="AC113" s="885"/>
    </row>
    <row r="114" spans="1:34" ht="45" customHeight="1" thickBot="1">
      <c r="E114" s="4"/>
      <c r="G114" s="886" t="s">
        <v>78</v>
      </c>
      <c r="H114" s="887"/>
      <c r="I114" s="888">
        <f>ROUNDDOWN(SUM(G105:L105),-2)</f>
        <v>0</v>
      </c>
      <c r="J114" s="889"/>
      <c r="K114" s="889"/>
      <c r="M114" s="886" t="s">
        <v>78</v>
      </c>
      <c r="N114" s="887"/>
      <c r="O114" s="888">
        <f>ROUNDDOWN(SUM(M105:R105),-2)</f>
        <v>0</v>
      </c>
      <c r="P114" s="889"/>
      <c r="Q114" s="889"/>
      <c r="S114" s="886" t="s">
        <v>78</v>
      </c>
      <c r="T114" s="887"/>
      <c r="U114" s="888">
        <f>ROUNDDOWN(SUM(S105:X105),-2)</f>
        <v>0</v>
      </c>
      <c r="V114" s="889"/>
      <c r="W114" s="889"/>
      <c r="Y114" s="886" t="s">
        <v>78</v>
      </c>
      <c r="Z114" s="887"/>
      <c r="AA114" s="888">
        <f>AE105-I114-O114-U114</f>
        <v>0</v>
      </c>
      <c r="AB114" s="889"/>
      <c r="AC114" s="889"/>
      <c r="AF114" s="14" t="s">
        <v>97</v>
      </c>
    </row>
    <row r="115" spans="1:34" ht="17.25" customHeight="1"/>
    <row r="116" spans="1:34" ht="17.25" customHeight="1"/>
    <row r="117" spans="1:34" ht="17.25" customHeight="1">
      <c r="A117" s="1181" t="str">
        <f>$A$1</f>
        <v>様式第１２号別紙１</v>
      </c>
      <c r="B117" s="1181"/>
      <c r="C117" s="1181"/>
      <c r="D117" s="1181"/>
    </row>
    <row r="118" spans="1:34" ht="17.25" customHeight="1">
      <c r="A118" s="1181"/>
      <c r="B118" s="1181"/>
      <c r="C118" s="1181"/>
      <c r="D118" s="1181"/>
      <c r="Y118" s="15"/>
      <c r="Z118" s="982" t="str">
        <f>$Z$2</f>
        <v>令和</v>
      </c>
      <c r="AA118" s="966">
        <f>IF($AA$2="","",$AA$2)</f>
        <v>6</v>
      </c>
      <c r="AB118" s="966" t="s">
        <v>8</v>
      </c>
      <c r="AC118" s="966">
        <f>IF($AC$2="","",$AC$2)</f>
        <v>3</v>
      </c>
      <c r="AD118" s="966" t="s">
        <v>9</v>
      </c>
      <c r="AE118" s="966">
        <f>IF($AE$2="","",$AE$2)</f>
        <v>31</v>
      </c>
      <c r="AF118" s="966" t="s">
        <v>10</v>
      </c>
      <c r="AG118" s="17"/>
      <c r="AH118" s="17"/>
    </row>
    <row r="119" spans="1:34" ht="17.25" customHeight="1">
      <c r="A119" s="967" t="s">
        <v>357</v>
      </c>
      <c r="B119" s="967"/>
      <c r="C119" s="967"/>
      <c r="D119" s="967"/>
      <c r="E119" s="967"/>
      <c r="F119" s="967"/>
      <c r="G119" s="967"/>
      <c r="H119" s="967"/>
      <c r="I119" s="967"/>
      <c r="L119" s="968" t="s">
        <v>12</v>
      </c>
      <c r="M119" s="968"/>
      <c r="N119" s="969">
        <v>5</v>
      </c>
      <c r="O119" s="969"/>
      <c r="P119" s="970" t="s">
        <v>13</v>
      </c>
      <c r="Q119" s="970"/>
      <c r="R119" s="5"/>
      <c r="S119" s="5"/>
      <c r="Y119" s="18"/>
      <c r="Z119" s="982"/>
      <c r="AA119" s="966"/>
      <c r="AB119" s="966"/>
      <c r="AC119" s="966"/>
      <c r="AD119" s="966"/>
      <c r="AE119" s="966"/>
      <c r="AF119" s="966"/>
      <c r="AG119" s="17"/>
      <c r="AH119" s="17"/>
    </row>
    <row r="120" spans="1:34" ht="17.25" customHeight="1">
      <c r="A120" s="967"/>
      <c r="B120" s="967"/>
      <c r="C120" s="967"/>
      <c r="D120" s="967"/>
      <c r="E120" s="967"/>
      <c r="F120" s="967"/>
      <c r="G120" s="967"/>
      <c r="H120" s="967"/>
      <c r="I120" s="967"/>
      <c r="L120" s="968"/>
      <c r="M120" s="968"/>
      <c r="N120" s="969"/>
      <c r="O120" s="969"/>
      <c r="P120" s="970"/>
      <c r="Q120" s="970"/>
      <c r="R120" s="5"/>
      <c r="S120" s="5"/>
    </row>
    <row r="121" spans="1:34" ht="17.25" customHeight="1">
      <c r="A121" s="967"/>
      <c r="B121" s="967"/>
      <c r="C121" s="967"/>
      <c r="D121" s="967"/>
      <c r="E121" s="967"/>
      <c r="F121" s="967"/>
      <c r="G121" s="967"/>
      <c r="H121" s="967"/>
      <c r="I121" s="967"/>
      <c r="L121" s="968"/>
      <c r="M121" s="968"/>
      <c r="N121" s="969"/>
      <c r="O121" s="969"/>
      <c r="P121" s="970"/>
      <c r="Q121" s="970"/>
      <c r="R121" s="5"/>
      <c r="S121" s="5"/>
    </row>
    <row r="122" spans="1:34" ht="17.25" customHeight="1" thickBot="1">
      <c r="D122" s="3"/>
      <c r="E122" s="3"/>
      <c r="F122" s="3"/>
      <c r="G122" s="3"/>
      <c r="H122" s="3"/>
      <c r="I122" s="3"/>
      <c r="J122" s="3"/>
      <c r="K122" s="3"/>
      <c r="P122" s="19"/>
    </row>
    <row r="123" spans="1:34" ht="42" customHeight="1" thickBot="1">
      <c r="A123" s="971" t="s">
        <v>81</v>
      </c>
      <c r="B123" s="972"/>
      <c r="C123" s="973" t="str">
        <f>IF($C$7="","",$C$7)</f>
        <v/>
      </c>
      <c r="D123" s="973"/>
      <c r="E123" s="973"/>
      <c r="F123" s="973"/>
      <c r="G123" s="973"/>
      <c r="H123" s="973"/>
      <c r="I123" s="974"/>
      <c r="J123" s="4"/>
      <c r="K123" s="4"/>
    </row>
    <row r="124" spans="1:34" ht="17.25" customHeight="1">
      <c r="C124" s="6"/>
      <c r="D124" s="6"/>
      <c r="E124" s="16"/>
      <c r="F124" s="6"/>
      <c r="G124" s="6"/>
      <c r="H124" s="6"/>
      <c r="I124" s="6"/>
      <c r="J124" s="6"/>
    </row>
    <row r="125" spans="1:34" ht="17.25" customHeight="1" thickBot="1">
      <c r="E125" s="4"/>
    </row>
    <row r="126" spans="1:34" ht="24" customHeight="1" thickBot="1">
      <c r="A126" s="975" t="s">
        <v>14</v>
      </c>
      <c r="B126" s="976"/>
      <c r="C126" s="976"/>
      <c r="D126" s="977"/>
      <c r="E126" s="4"/>
      <c r="F126" s="7" t="s">
        <v>15</v>
      </c>
      <c r="G126" s="971" t="s">
        <v>16</v>
      </c>
      <c r="H126" s="972"/>
      <c r="I126" s="978" t="s">
        <v>17</v>
      </c>
      <c r="J126" s="972"/>
      <c r="K126" s="978" t="s">
        <v>18</v>
      </c>
      <c r="L126" s="979"/>
      <c r="M126" s="971" t="s">
        <v>19</v>
      </c>
      <c r="N126" s="972"/>
      <c r="O126" s="978" t="s">
        <v>20</v>
      </c>
      <c r="P126" s="972"/>
      <c r="Q126" s="978" t="s">
        <v>21</v>
      </c>
      <c r="R126" s="979"/>
      <c r="S126" s="971" t="s">
        <v>22</v>
      </c>
      <c r="T126" s="972"/>
      <c r="U126" s="978" t="s">
        <v>23</v>
      </c>
      <c r="V126" s="972"/>
      <c r="W126" s="978" t="s">
        <v>24</v>
      </c>
      <c r="X126" s="979"/>
      <c r="Y126" s="971" t="s">
        <v>25</v>
      </c>
      <c r="Z126" s="972"/>
      <c r="AA126" s="978" t="s">
        <v>26</v>
      </c>
      <c r="AB126" s="972"/>
      <c r="AC126" s="978" t="s">
        <v>27</v>
      </c>
      <c r="AD126" s="979"/>
      <c r="AE126" s="995" t="s">
        <v>28</v>
      </c>
      <c r="AF126" s="979"/>
    </row>
    <row r="127" spans="1:34" ht="37.5" customHeight="1">
      <c r="A127" s="959" t="s">
        <v>86</v>
      </c>
      <c r="B127" s="960"/>
      <c r="C127" s="961" t="str">
        <f>'【様式２】計画書（自動計算）（変更）'!C127:D127</f>
        <v/>
      </c>
      <c r="D127" s="962"/>
      <c r="E127" s="4"/>
      <c r="F127" s="307" t="s">
        <v>71</v>
      </c>
      <c r="G127" s="953">
        <f>'【様式２】計画書（自動計算）（変更）'!G127:H127</f>
        <v>0</v>
      </c>
      <c r="H127" s="953"/>
      <c r="I127" s="953">
        <f>'【様式２】計画書（自動計算）（変更）'!I127:J127</f>
        <v>0</v>
      </c>
      <c r="J127" s="953"/>
      <c r="K127" s="953">
        <f>'【様式２】計画書（自動計算）（変更）'!K127:L127</f>
        <v>0</v>
      </c>
      <c r="L127" s="953"/>
      <c r="M127" s="953">
        <f>'【様式２】計画書（自動計算）（変更）'!M127:N127</f>
        <v>0</v>
      </c>
      <c r="N127" s="953"/>
      <c r="O127" s="953">
        <f>'【様式２】計画書（自動計算）（変更）'!O127:P127</f>
        <v>0</v>
      </c>
      <c r="P127" s="953"/>
      <c r="Q127" s="953">
        <f>'【様式２】計画書（自動計算）（変更）'!Q127:R127</f>
        <v>0</v>
      </c>
      <c r="R127" s="953"/>
      <c r="S127" s="953">
        <f>'【様式２】計画書（自動計算）（変更）'!S127:T127</f>
        <v>0</v>
      </c>
      <c r="T127" s="953"/>
      <c r="U127" s="953">
        <f>'【様式２】計画書（自動計算）（変更）'!U127:V127</f>
        <v>0</v>
      </c>
      <c r="V127" s="953"/>
      <c r="W127" s="953">
        <f>'【様式２】計画書（自動計算）（変更）'!W127:X127</f>
        <v>0</v>
      </c>
      <c r="X127" s="953"/>
      <c r="Y127" s="953">
        <f>'【様式２】計画書（自動計算）（変更）'!Y127:Z127</f>
        <v>0</v>
      </c>
      <c r="Z127" s="953"/>
      <c r="AA127" s="953">
        <f>'【様式２】計画書（自動計算）（変更）'!AA127:AB127</f>
        <v>0</v>
      </c>
      <c r="AB127" s="953"/>
      <c r="AC127" s="953">
        <f>'【様式２】計画書（自動計算）（変更）'!AC127:AD127</f>
        <v>0</v>
      </c>
      <c r="AD127" s="953"/>
      <c r="AE127" s="935">
        <f t="shared" ref="AE127:AE131" si="32">SUM(G127:AD127)</f>
        <v>0</v>
      </c>
      <c r="AF127" s="936"/>
    </row>
    <row r="128" spans="1:34" ht="37.5" customHeight="1">
      <c r="A128" s="963" t="s">
        <v>30</v>
      </c>
      <c r="B128" s="964"/>
      <c r="C128" s="949" t="str">
        <f>'【様式２】計画書（自動計算）（変更）'!C128:D129</f>
        <v/>
      </c>
      <c r="D128" s="950"/>
      <c r="E128" s="4"/>
      <c r="F128" s="8" t="s">
        <v>72</v>
      </c>
      <c r="G128" s="991">
        <f>'【様式２】計画書（自動計算）（変更）'!G128:H128</f>
        <v>0</v>
      </c>
      <c r="H128" s="992"/>
      <c r="I128" s="991">
        <f>'【様式２】計画書（自動計算）（変更）'!I128:J128</f>
        <v>0</v>
      </c>
      <c r="J128" s="992"/>
      <c r="K128" s="991">
        <f>'【様式２】計画書（自動計算）（変更）'!K128:L128</f>
        <v>0</v>
      </c>
      <c r="L128" s="992"/>
      <c r="M128" s="991">
        <f>'【様式２】計画書（自動計算）（変更）'!M128:N128</f>
        <v>0</v>
      </c>
      <c r="N128" s="992"/>
      <c r="O128" s="991">
        <f>'【様式２】計画書（自動計算）（変更）'!O128:P128</f>
        <v>0</v>
      </c>
      <c r="P128" s="992"/>
      <c r="Q128" s="991">
        <f>'【様式２】計画書（自動計算）（変更）'!Q128:R128</f>
        <v>0</v>
      </c>
      <c r="R128" s="992"/>
      <c r="S128" s="991">
        <f>'【様式２】計画書（自動計算）（変更）'!S128:T128</f>
        <v>0</v>
      </c>
      <c r="T128" s="992"/>
      <c r="U128" s="991">
        <f>'【様式２】計画書（自動計算）（変更）'!U128:V128</f>
        <v>0</v>
      </c>
      <c r="V128" s="992"/>
      <c r="W128" s="991">
        <f>'【様式２】計画書（自動計算）（変更）'!W128:X128</f>
        <v>0</v>
      </c>
      <c r="X128" s="992"/>
      <c r="Y128" s="991">
        <f>'【様式２】計画書（自動計算）（変更）'!Y128:Z128</f>
        <v>0</v>
      </c>
      <c r="Z128" s="992"/>
      <c r="AA128" s="991">
        <f>'【様式２】計画書（自動計算）（変更）'!AA128:AB128</f>
        <v>0</v>
      </c>
      <c r="AB128" s="992"/>
      <c r="AC128" s="991">
        <f>'【様式２】計画書（自動計算）（変更）'!AC128:AD128</f>
        <v>0</v>
      </c>
      <c r="AD128" s="992"/>
      <c r="AE128" s="935">
        <f t="shared" si="32"/>
        <v>0</v>
      </c>
      <c r="AF128" s="936"/>
    </row>
    <row r="129" spans="1:32" ht="37.5" customHeight="1">
      <c r="A129" s="965"/>
      <c r="B129" s="964"/>
      <c r="C129" s="951"/>
      <c r="D129" s="952"/>
      <c r="E129" s="4"/>
      <c r="F129" s="8" t="s">
        <v>73</v>
      </c>
      <c r="G129" s="991">
        <f>'【様式２】計画書（自動計算）（変更）'!G129:H129</f>
        <v>0</v>
      </c>
      <c r="H129" s="992"/>
      <c r="I129" s="991">
        <f>'【様式２】計画書（自動計算）（変更）'!I129:J129</f>
        <v>0</v>
      </c>
      <c r="J129" s="992"/>
      <c r="K129" s="991">
        <f>'【様式２】計画書（自動計算）（変更）'!K129:L129</f>
        <v>0</v>
      </c>
      <c r="L129" s="992"/>
      <c r="M129" s="991">
        <f>'【様式２】計画書（自動計算）（変更）'!M129:N129</f>
        <v>0</v>
      </c>
      <c r="N129" s="992"/>
      <c r="O129" s="991">
        <f>'【様式２】計画書（自動計算）（変更）'!O129:P129</f>
        <v>0</v>
      </c>
      <c r="P129" s="992"/>
      <c r="Q129" s="991">
        <f>'【様式２】計画書（自動計算）（変更）'!Q129:R129</f>
        <v>0</v>
      </c>
      <c r="R129" s="992"/>
      <c r="S129" s="991">
        <f>'【様式２】計画書（自動計算）（変更）'!S129:T129</f>
        <v>0</v>
      </c>
      <c r="T129" s="992"/>
      <c r="U129" s="991">
        <f>'【様式２】計画書（自動計算）（変更）'!U129:V129</f>
        <v>0</v>
      </c>
      <c r="V129" s="992"/>
      <c r="W129" s="991">
        <f>'【様式２】計画書（自動計算）（変更）'!W129:X129</f>
        <v>0</v>
      </c>
      <c r="X129" s="992"/>
      <c r="Y129" s="991">
        <f>'【様式２】計画書（自動計算）（変更）'!Y129:Z129</f>
        <v>0</v>
      </c>
      <c r="Z129" s="992"/>
      <c r="AA129" s="991">
        <f>'【様式２】計画書（自動計算）（変更）'!AA129:AB129</f>
        <v>0</v>
      </c>
      <c r="AB129" s="992"/>
      <c r="AC129" s="991">
        <f>'【様式２】計画書（自動計算）（変更）'!AC129:AD129</f>
        <v>0</v>
      </c>
      <c r="AD129" s="992"/>
      <c r="AE129" s="935">
        <f t="shared" si="32"/>
        <v>0</v>
      </c>
      <c r="AF129" s="936"/>
    </row>
    <row r="130" spans="1:32" ht="37.5" customHeight="1">
      <c r="A130" s="965"/>
      <c r="B130" s="964"/>
      <c r="C130" s="903" t="str">
        <f>'【様式２】計画書（自動計算）（変更）'!C130:D131</f>
        <v/>
      </c>
      <c r="D130" s="989"/>
      <c r="E130" s="4"/>
      <c r="F130" s="9" t="s">
        <v>74</v>
      </c>
      <c r="G130" s="991">
        <v>0</v>
      </c>
      <c r="H130" s="992"/>
      <c r="I130" s="991">
        <v>0</v>
      </c>
      <c r="J130" s="992"/>
      <c r="K130" s="991">
        <v>0</v>
      </c>
      <c r="L130" s="992"/>
      <c r="M130" s="1180">
        <v>0</v>
      </c>
      <c r="N130" s="992"/>
      <c r="O130" s="991">
        <v>0</v>
      </c>
      <c r="P130" s="992"/>
      <c r="Q130" s="991">
        <v>0</v>
      </c>
      <c r="R130" s="992"/>
      <c r="S130" s="1180">
        <v>0</v>
      </c>
      <c r="T130" s="992"/>
      <c r="U130" s="991">
        <v>0</v>
      </c>
      <c r="V130" s="992"/>
      <c r="W130" s="991">
        <v>0</v>
      </c>
      <c r="X130" s="992"/>
      <c r="Y130" s="1180">
        <v>0</v>
      </c>
      <c r="Z130" s="992"/>
      <c r="AA130" s="991">
        <v>0</v>
      </c>
      <c r="AB130" s="992"/>
      <c r="AC130" s="991">
        <v>0</v>
      </c>
      <c r="AD130" s="996"/>
      <c r="AE130" s="957">
        <f t="shared" si="32"/>
        <v>0</v>
      </c>
      <c r="AF130" s="958"/>
    </row>
    <row r="131" spans="1:32" ht="37.5" customHeight="1" thickBot="1">
      <c r="A131" s="965"/>
      <c r="B131" s="964"/>
      <c r="C131" s="906"/>
      <c r="D131" s="990"/>
      <c r="E131" s="4"/>
      <c r="F131" s="10" t="s">
        <v>75</v>
      </c>
      <c r="G131" s="932">
        <f>'【様式２】計画書（自動計算）（変更）'!G131:H131</f>
        <v>0</v>
      </c>
      <c r="H131" s="933"/>
      <c r="I131" s="932">
        <f>'【様式２】計画書（自動計算）（変更）'!I131:J131</f>
        <v>0</v>
      </c>
      <c r="J131" s="933"/>
      <c r="K131" s="932">
        <f>'【様式２】計画書（自動計算）（変更）'!K131:L131</f>
        <v>0</v>
      </c>
      <c r="L131" s="933"/>
      <c r="M131" s="932">
        <f>'【様式２】計画書（自動計算）（変更）'!M131:N131</f>
        <v>0</v>
      </c>
      <c r="N131" s="933"/>
      <c r="O131" s="932">
        <f>'【様式２】計画書（自動計算）（変更）'!O131:P131</f>
        <v>0</v>
      </c>
      <c r="P131" s="933"/>
      <c r="Q131" s="932">
        <f>'【様式２】計画書（自動計算）（変更）'!Q131:R131</f>
        <v>0</v>
      </c>
      <c r="R131" s="933"/>
      <c r="S131" s="932">
        <f>'【様式２】計画書（自動計算）（変更）'!S131:T131</f>
        <v>0</v>
      </c>
      <c r="T131" s="933"/>
      <c r="U131" s="932">
        <f>'【様式２】計画書（自動計算）（変更）'!U131:V131</f>
        <v>0</v>
      </c>
      <c r="V131" s="933"/>
      <c r="W131" s="932">
        <f>'【様式２】計画書（自動計算）（変更）'!W131:X131</f>
        <v>0</v>
      </c>
      <c r="X131" s="933"/>
      <c r="Y131" s="932">
        <f>'【様式２】計画書（自動計算）（変更）'!Y131:Z131</f>
        <v>0</v>
      </c>
      <c r="Z131" s="933"/>
      <c r="AA131" s="932">
        <f>'【様式２】計画書（自動計算）（変更）'!AA131:AB131</f>
        <v>0</v>
      </c>
      <c r="AB131" s="933"/>
      <c r="AC131" s="932">
        <f>'【様式２】計画書（自動計算）（変更）'!AC131:AD131</f>
        <v>0</v>
      </c>
      <c r="AD131" s="933"/>
      <c r="AE131" s="935">
        <f t="shared" si="32"/>
        <v>0</v>
      </c>
      <c r="AF131" s="936"/>
    </row>
    <row r="132" spans="1:32" ht="37.5" customHeight="1" thickTop="1" thickBot="1">
      <c r="A132" s="937" t="s">
        <v>34</v>
      </c>
      <c r="B132" s="938"/>
      <c r="C132" s="983" t="str">
        <f>'【様式２】計画書（自動計算）（変更）'!C132:D132</f>
        <v/>
      </c>
      <c r="D132" s="984"/>
      <c r="E132" s="4"/>
      <c r="F132" s="11" t="s">
        <v>76</v>
      </c>
      <c r="G132" s="939">
        <f>SUM(G127:H130)-G131</f>
        <v>0</v>
      </c>
      <c r="H132" s="940"/>
      <c r="I132" s="939">
        <f>SUM(I127:J130)-I131</f>
        <v>0</v>
      </c>
      <c r="J132" s="940"/>
      <c r="K132" s="939">
        <f>SUM(K127:L130)-K131</f>
        <v>0</v>
      </c>
      <c r="L132" s="941"/>
      <c r="M132" s="942">
        <f>SUM(M127:N130)-M131</f>
        <v>0</v>
      </c>
      <c r="N132" s="940"/>
      <c r="O132" s="939">
        <f>SUM(O127:P130)-O131</f>
        <v>0</v>
      </c>
      <c r="P132" s="940"/>
      <c r="Q132" s="939">
        <f>SUM(Q127:R130)-Q131</f>
        <v>0</v>
      </c>
      <c r="R132" s="941"/>
      <c r="S132" s="942">
        <f>SUM(S127:T130)-S131</f>
        <v>0</v>
      </c>
      <c r="T132" s="940"/>
      <c r="U132" s="939">
        <f>SUM(U127:V130)-U131</f>
        <v>0</v>
      </c>
      <c r="V132" s="940"/>
      <c r="W132" s="939">
        <f>SUM(W127:X130)-W131</f>
        <v>0</v>
      </c>
      <c r="X132" s="941"/>
      <c r="Y132" s="942">
        <f>SUM(Y127:Z130)-Y131</f>
        <v>0</v>
      </c>
      <c r="Z132" s="940"/>
      <c r="AA132" s="939">
        <f>SUM(AA127:AB130)-AA131</f>
        <v>0</v>
      </c>
      <c r="AB132" s="940"/>
      <c r="AC132" s="939">
        <f>SUM(AC127:AD130)-AC131</f>
        <v>0</v>
      </c>
      <c r="AD132" s="943"/>
      <c r="AE132" s="944">
        <f>SUM(G132:AD132)</f>
        <v>0</v>
      </c>
      <c r="AF132" s="945"/>
    </row>
    <row r="133" spans="1:32" ht="50.25" customHeight="1" thickTop="1" thickBot="1">
      <c r="A133" s="916" t="s">
        <v>358</v>
      </c>
      <c r="B133" s="917"/>
      <c r="C133" s="983" t="str">
        <f>'【様式２】計画書（自動計算）（変更）'!C133:D133</f>
        <v/>
      </c>
      <c r="D133" s="984"/>
      <c r="E133" s="4"/>
      <c r="F133" s="12" t="s">
        <v>77</v>
      </c>
      <c r="G133" s="920">
        <f>IF(入力用!P174=1,IF(AND(入力用!P180&gt;0,入力用!P180&lt;=4),IF(G132&gt;=63000,63000,G132),IF(G132&gt;=82000,82000,G132)),IF(G132&gt;=63000,63000,G132))</f>
        <v>0</v>
      </c>
      <c r="H133" s="921"/>
      <c r="I133" s="920">
        <f>IF(入力用!P174=1,IF(AND(入力用!P180&gt;0,入力用!P180&lt;=5),IF(I132&gt;=63000,63000,I132),IF(I132&gt;=82000,82000,I132)),IF(I132&gt;=63000,63000,I132))</f>
        <v>0</v>
      </c>
      <c r="J133" s="921"/>
      <c r="K133" s="920">
        <f>IF(入力用!P174=1,IF(AND(入力用!P180&gt;0,入力用!P180&lt;=6),IF(K132&gt;=63000,63000,K132),IF(K132&gt;=82000,82000,K132)),IF(K132&gt;=63000,63000,K132))</f>
        <v>0</v>
      </c>
      <c r="L133" s="921"/>
      <c r="M133" s="920">
        <f>IF(入力用!P174=1,IF(AND(入力用!P180&gt;0,入力用!P180&lt;=7),IF(M132&gt;=63000,63000,M132),IF(M132&gt;=82000,82000,M132)),IF(M132&gt;=63000,63000,M132))</f>
        <v>0</v>
      </c>
      <c r="N133" s="921"/>
      <c r="O133" s="920">
        <f>IF(入力用!P174=1,IF(AND(入力用!P180&gt;0,入力用!P180&lt;=8),IF(O132&gt;=63000,63000,O132),IF(O132&gt;=82000,82000,O132)),IF(O132&gt;=63000,63000,O132))</f>
        <v>0</v>
      </c>
      <c r="P133" s="921"/>
      <c r="Q133" s="920">
        <f>IF(入力用!P174=1,IF(AND(入力用!P180&gt;0,入力用!P180&lt;=9),IF(Q132&gt;=63000,63000,Q132),IF(Q132&gt;=82000,82000,Q132)),IF(Q132&gt;=63000,63000,Q132))</f>
        <v>0</v>
      </c>
      <c r="R133" s="921"/>
      <c r="S133" s="920">
        <f>IF(入力用!P174=1,IF(AND(入力用!P180&gt;0,入力用!P180&lt;=10),IF(S132&gt;=63000,63000,S132),IF(S132&gt;=82000,82000,S132)),IF(S132&gt;=63000,63000,S132))</f>
        <v>0</v>
      </c>
      <c r="T133" s="921"/>
      <c r="U133" s="920">
        <f>IF(入力用!P174=1,IF(AND(入力用!P180&gt;0,入力用!P180&lt;=11),IF(U132&gt;=63000,63000,U132),IF(U132&gt;=82000,82000,U132)),IF(U132&gt;=63000,63000,U132))</f>
        <v>0</v>
      </c>
      <c r="V133" s="921"/>
      <c r="W133" s="920">
        <f>IF(入力用!P174=1,IF(AND(入力用!P180&gt;0,入力用!P180&lt;=12),IF(W132&gt;=63000,63000,W132),IF(W132&gt;=82000,82000,W132)),IF(W132&gt;=63000,63000,W132))</f>
        <v>0</v>
      </c>
      <c r="X133" s="921"/>
      <c r="Y133" s="920">
        <f>IF(入力用!P174=1,IF(AND(入力用!P180&gt;0,入力用!P180&lt;=13),IF(Y132&gt;=63000,63000,Y132),IF(Y132&gt;=82000,82000,Y132)),IF(Y132&gt;=63000,63000,Y132))</f>
        <v>0</v>
      </c>
      <c r="Z133" s="921"/>
      <c r="AA133" s="920">
        <f>IF(入力用!P174=1,IF(AND(入力用!P180&gt;0,入力用!P180&lt;=14),IF(AA132&gt;=63000,63000,AA132),IF(AA132&gt;=82000,82000,AA132)),IF(AA132&gt;=63000,63000,AA132))</f>
        <v>0</v>
      </c>
      <c r="AB133" s="921"/>
      <c r="AC133" s="920">
        <f>IF(入力用!P174=1,IF(AND(入力用!P180&gt;0,入力用!P180&lt;=15),IF(AC132&gt;=63000,63000,AC132),IF(AC132&gt;=82000,82000,AC132)),IF(AC132&gt;=63000,63000,AC132))</f>
        <v>0</v>
      </c>
      <c r="AD133" s="987"/>
      <c r="AE133" s="922"/>
      <c r="AF133" s="923"/>
    </row>
    <row r="134" spans="1:32" ht="50.25" customHeight="1" thickBot="1">
      <c r="A134" s="924" t="s">
        <v>359</v>
      </c>
      <c r="B134" s="925"/>
      <c r="C134" s="985" t="str">
        <f>'【様式２】計画書（自動計算）（変更）'!C134:D134</f>
        <v/>
      </c>
      <c r="D134" s="986"/>
      <c r="E134" s="4"/>
      <c r="F134" s="13" t="s">
        <v>262</v>
      </c>
      <c r="G134" s="926">
        <f>ROUNDDOWN(G133*3/4,0)</f>
        <v>0</v>
      </c>
      <c r="H134" s="926"/>
      <c r="I134" s="926">
        <f>ROUNDDOWN(I133*3/4,0)</f>
        <v>0</v>
      </c>
      <c r="J134" s="926"/>
      <c r="K134" s="926">
        <f>ROUNDDOWN(K133*3/4,0)</f>
        <v>0</v>
      </c>
      <c r="L134" s="927"/>
      <c r="M134" s="928">
        <f>ROUNDDOWN(M133*3/4,0)</f>
        <v>0</v>
      </c>
      <c r="N134" s="926"/>
      <c r="O134" s="926">
        <f>ROUNDDOWN(O133*3/4,0)</f>
        <v>0</v>
      </c>
      <c r="P134" s="926"/>
      <c r="Q134" s="926">
        <f>ROUNDDOWN(Q133*3/4,0)</f>
        <v>0</v>
      </c>
      <c r="R134" s="927"/>
      <c r="S134" s="928">
        <f>ROUNDDOWN(S133*3/4,0)</f>
        <v>0</v>
      </c>
      <c r="T134" s="926"/>
      <c r="U134" s="926">
        <f>ROUNDDOWN(U133*3/4,0)</f>
        <v>0</v>
      </c>
      <c r="V134" s="926"/>
      <c r="W134" s="926">
        <f>ROUNDDOWN(W133*3/4,0)</f>
        <v>0</v>
      </c>
      <c r="X134" s="927"/>
      <c r="Y134" s="928">
        <f>ROUNDDOWN(Y133*3/4,0)</f>
        <v>0</v>
      </c>
      <c r="Z134" s="926"/>
      <c r="AA134" s="926">
        <f>ROUNDDOWN(AA133*3/4,0)</f>
        <v>0</v>
      </c>
      <c r="AB134" s="926"/>
      <c r="AC134" s="926">
        <f>ROUNDDOWN(AC133*3/4,0)</f>
        <v>0</v>
      </c>
      <c r="AD134" s="929"/>
      <c r="AE134" s="930">
        <f>ROUNDDOWN(SUM(G134:AD134),-2)</f>
        <v>0</v>
      </c>
      <c r="AF134" s="931"/>
    </row>
    <row r="135" spans="1:32" ht="17.25" customHeight="1">
      <c r="A135" s="898" t="s">
        <v>85</v>
      </c>
      <c r="B135" s="900" t="str">
        <f>'【様式２】計画書（自動計算）（変更）'!B135:D139</f>
        <v/>
      </c>
      <c r="C135" s="901"/>
      <c r="D135" s="902"/>
      <c r="E135" s="4"/>
    </row>
    <row r="136" spans="1:32" ht="33.75" customHeight="1">
      <c r="A136" s="899"/>
      <c r="B136" s="903"/>
      <c r="C136" s="904"/>
      <c r="D136" s="905"/>
      <c r="E136" s="4"/>
      <c r="G136" s="909"/>
      <c r="H136" s="910"/>
      <c r="I136" s="911" t="s">
        <v>36</v>
      </c>
      <c r="J136" s="912"/>
      <c r="K136" s="913"/>
      <c r="L136" s="4"/>
      <c r="M136" s="914"/>
      <c r="N136" s="914"/>
      <c r="O136" s="915" t="s">
        <v>37</v>
      </c>
      <c r="P136" s="914"/>
      <c r="Q136" s="914"/>
      <c r="R136" s="4"/>
      <c r="S136" s="914"/>
      <c r="T136" s="914"/>
      <c r="U136" s="915" t="s">
        <v>38</v>
      </c>
      <c r="V136" s="914"/>
      <c r="W136" s="914"/>
      <c r="X136" s="4"/>
      <c r="Y136" s="914"/>
      <c r="Z136" s="914"/>
      <c r="AA136" s="915" t="s">
        <v>39</v>
      </c>
      <c r="AB136" s="914"/>
      <c r="AC136" s="914"/>
      <c r="AD136" s="4"/>
      <c r="AE136" s="3"/>
      <c r="AF136" s="3"/>
    </row>
    <row r="137" spans="1:32" ht="27" customHeight="1">
      <c r="A137" s="899"/>
      <c r="B137" s="903"/>
      <c r="C137" s="904"/>
      <c r="D137" s="905"/>
      <c r="E137" s="4"/>
      <c r="G137" s="897" t="s">
        <v>29</v>
      </c>
      <c r="H137" s="431"/>
      <c r="I137" s="883">
        <f t="shared" ref="I137:I142" si="33">SUM(G127:L127)</f>
        <v>0</v>
      </c>
      <c r="J137" s="884"/>
      <c r="K137" s="885"/>
      <c r="L137" s="3"/>
      <c r="M137" s="897" t="s">
        <v>29</v>
      </c>
      <c r="N137" s="431"/>
      <c r="O137" s="883">
        <f t="shared" ref="O137:O142" si="34">SUM(M127:R127)</f>
        <v>0</v>
      </c>
      <c r="P137" s="884"/>
      <c r="Q137" s="885"/>
      <c r="R137" s="3"/>
      <c r="S137" s="897" t="s">
        <v>29</v>
      </c>
      <c r="T137" s="431"/>
      <c r="U137" s="883">
        <f t="shared" ref="U137:U142" si="35">SUM(S127:X127)</f>
        <v>0</v>
      </c>
      <c r="V137" s="884"/>
      <c r="W137" s="885"/>
      <c r="Y137" s="897" t="s">
        <v>29</v>
      </c>
      <c r="Z137" s="431"/>
      <c r="AA137" s="883">
        <f t="shared" ref="AA137:AA142" si="36">SUM(Y127:AD127)</f>
        <v>0</v>
      </c>
      <c r="AB137" s="884"/>
      <c r="AC137" s="885"/>
    </row>
    <row r="138" spans="1:32" ht="27" customHeight="1">
      <c r="A138" s="899"/>
      <c r="B138" s="903"/>
      <c r="C138" s="904"/>
      <c r="D138" s="905"/>
      <c r="E138" s="4"/>
      <c r="G138" s="890" t="s">
        <v>31</v>
      </c>
      <c r="H138" s="891"/>
      <c r="I138" s="883">
        <f t="shared" si="33"/>
        <v>0</v>
      </c>
      <c r="J138" s="884"/>
      <c r="K138" s="885"/>
      <c r="L138" s="3"/>
      <c r="M138" s="890" t="s">
        <v>31</v>
      </c>
      <c r="N138" s="891"/>
      <c r="O138" s="883">
        <f t="shared" si="34"/>
        <v>0</v>
      </c>
      <c r="P138" s="884"/>
      <c r="Q138" s="885"/>
      <c r="R138" s="3"/>
      <c r="S138" s="890" t="s">
        <v>31</v>
      </c>
      <c r="T138" s="891"/>
      <c r="U138" s="883">
        <f t="shared" si="35"/>
        <v>0</v>
      </c>
      <c r="V138" s="884"/>
      <c r="W138" s="885"/>
      <c r="Y138" s="890" t="s">
        <v>31</v>
      </c>
      <c r="Z138" s="891"/>
      <c r="AA138" s="883">
        <f t="shared" si="36"/>
        <v>0</v>
      </c>
      <c r="AB138" s="884"/>
      <c r="AC138" s="885"/>
    </row>
    <row r="139" spans="1:32" ht="27" customHeight="1">
      <c r="A139" s="899"/>
      <c r="B139" s="906"/>
      <c r="C139" s="907"/>
      <c r="D139" s="908"/>
      <c r="E139" s="4"/>
      <c r="G139" s="890" t="s">
        <v>40</v>
      </c>
      <c r="H139" s="891"/>
      <c r="I139" s="883">
        <f t="shared" si="33"/>
        <v>0</v>
      </c>
      <c r="J139" s="884"/>
      <c r="K139" s="885"/>
      <c r="L139" s="3"/>
      <c r="M139" s="890" t="s">
        <v>40</v>
      </c>
      <c r="N139" s="891"/>
      <c r="O139" s="883">
        <f t="shared" si="34"/>
        <v>0</v>
      </c>
      <c r="P139" s="884"/>
      <c r="Q139" s="885"/>
      <c r="R139" s="3"/>
      <c r="S139" s="890" t="s">
        <v>40</v>
      </c>
      <c r="T139" s="891"/>
      <c r="U139" s="883">
        <f t="shared" si="35"/>
        <v>0</v>
      </c>
      <c r="V139" s="884"/>
      <c r="W139" s="885"/>
      <c r="Y139" s="890" t="s">
        <v>40</v>
      </c>
      <c r="Z139" s="891"/>
      <c r="AA139" s="883">
        <f t="shared" si="36"/>
        <v>0</v>
      </c>
      <c r="AB139" s="884"/>
      <c r="AC139" s="885"/>
    </row>
    <row r="140" spans="1:32" ht="27" customHeight="1">
      <c r="B140" s="892" t="str">
        <f>'【様式２】計画書（自動計算）（変更）'!B140:D140</f>
        <v>補助基準額上限：63000円</v>
      </c>
      <c r="C140" s="892"/>
      <c r="D140" s="892"/>
      <c r="E140" s="4"/>
      <c r="G140" s="890" t="s">
        <v>32</v>
      </c>
      <c r="H140" s="891"/>
      <c r="I140" s="893">
        <f t="shared" si="33"/>
        <v>0</v>
      </c>
      <c r="J140" s="894"/>
      <c r="K140" s="895"/>
      <c r="L140" s="3"/>
      <c r="M140" s="890" t="s">
        <v>32</v>
      </c>
      <c r="N140" s="891"/>
      <c r="O140" s="893">
        <f t="shared" si="34"/>
        <v>0</v>
      </c>
      <c r="P140" s="894"/>
      <c r="Q140" s="895"/>
      <c r="R140" s="3"/>
      <c r="S140" s="890" t="s">
        <v>32</v>
      </c>
      <c r="T140" s="891"/>
      <c r="U140" s="893">
        <f t="shared" si="35"/>
        <v>0</v>
      </c>
      <c r="V140" s="894"/>
      <c r="W140" s="895"/>
      <c r="Y140" s="890" t="s">
        <v>32</v>
      </c>
      <c r="Z140" s="891"/>
      <c r="AA140" s="893">
        <f t="shared" si="36"/>
        <v>0</v>
      </c>
      <c r="AB140" s="894"/>
      <c r="AC140" s="895"/>
    </row>
    <row r="141" spans="1:32" ht="27" customHeight="1">
      <c r="B141" s="896" t="str">
        <f>'【様式２】計画書（自動計算）（変更）'!B141:D141</f>
        <v/>
      </c>
      <c r="C141" s="896"/>
      <c r="D141" s="896"/>
      <c r="E141" s="4"/>
      <c r="G141" s="897" t="s">
        <v>33</v>
      </c>
      <c r="H141" s="431"/>
      <c r="I141" s="883">
        <f t="shared" si="33"/>
        <v>0</v>
      </c>
      <c r="J141" s="884"/>
      <c r="K141" s="885"/>
      <c r="L141" s="3"/>
      <c r="M141" s="897" t="s">
        <v>33</v>
      </c>
      <c r="N141" s="431"/>
      <c r="O141" s="883">
        <f t="shared" si="34"/>
        <v>0</v>
      </c>
      <c r="P141" s="884"/>
      <c r="Q141" s="885"/>
      <c r="R141" s="3"/>
      <c r="S141" s="897" t="s">
        <v>33</v>
      </c>
      <c r="T141" s="431"/>
      <c r="U141" s="883">
        <f t="shared" si="35"/>
        <v>0</v>
      </c>
      <c r="V141" s="884"/>
      <c r="W141" s="885"/>
      <c r="Y141" s="897" t="s">
        <v>33</v>
      </c>
      <c r="Z141" s="431"/>
      <c r="AA141" s="883">
        <f t="shared" si="36"/>
        <v>0</v>
      </c>
      <c r="AB141" s="884"/>
      <c r="AC141" s="885"/>
    </row>
    <row r="142" spans="1:32" ht="27" customHeight="1" thickBot="1">
      <c r="G142" s="878" t="s">
        <v>35</v>
      </c>
      <c r="H142" s="879"/>
      <c r="I142" s="880">
        <f t="shared" si="33"/>
        <v>0</v>
      </c>
      <c r="J142" s="881"/>
      <c r="K142" s="882"/>
      <c r="L142" s="3"/>
      <c r="M142" s="878" t="s">
        <v>35</v>
      </c>
      <c r="N142" s="879"/>
      <c r="O142" s="883">
        <f t="shared" si="34"/>
        <v>0</v>
      </c>
      <c r="P142" s="884"/>
      <c r="Q142" s="885"/>
      <c r="R142" s="3"/>
      <c r="S142" s="878" t="s">
        <v>35</v>
      </c>
      <c r="T142" s="879"/>
      <c r="U142" s="883">
        <f t="shared" si="35"/>
        <v>0</v>
      </c>
      <c r="V142" s="884"/>
      <c r="W142" s="885"/>
      <c r="Y142" s="878" t="s">
        <v>35</v>
      </c>
      <c r="Z142" s="879"/>
      <c r="AA142" s="883">
        <f t="shared" si="36"/>
        <v>0</v>
      </c>
      <c r="AB142" s="884"/>
      <c r="AC142" s="885"/>
    </row>
    <row r="143" spans="1:32" ht="45" customHeight="1" thickBot="1">
      <c r="G143" s="886" t="s">
        <v>78</v>
      </c>
      <c r="H143" s="887"/>
      <c r="I143" s="888">
        <f>ROUNDDOWN(SUM(G134:L134),-2)</f>
        <v>0</v>
      </c>
      <c r="J143" s="889"/>
      <c r="K143" s="889"/>
      <c r="M143" s="886" t="s">
        <v>78</v>
      </c>
      <c r="N143" s="887"/>
      <c r="O143" s="888">
        <f>ROUNDDOWN(SUM(M134:R134),-2)</f>
        <v>0</v>
      </c>
      <c r="P143" s="889"/>
      <c r="Q143" s="889"/>
      <c r="S143" s="886" t="s">
        <v>78</v>
      </c>
      <c r="T143" s="887"/>
      <c r="U143" s="888">
        <f>ROUNDDOWN(SUM(S134:X134),-2)</f>
        <v>0</v>
      </c>
      <c r="V143" s="889"/>
      <c r="W143" s="889"/>
      <c r="Y143" s="886" t="s">
        <v>78</v>
      </c>
      <c r="Z143" s="887"/>
      <c r="AA143" s="888">
        <f>AE134-I143-O143-U143</f>
        <v>0</v>
      </c>
      <c r="AB143" s="889"/>
      <c r="AC143" s="889"/>
      <c r="AF143" s="14" t="s">
        <v>96</v>
      </c>
    </row>
    <row r="144" spans="1:32" ht="17.25" customHeight="1"/>
    <row r="145" spans="1:32" ht="17.25" customHeight="1"/>
    <row r="146" spans="1:32" ht="17.25" customHeight="1">
      <c r="A146" s="1181" t="str">
        <f>$A$1</f>
        <v>様式第１２号別紙１</v>
      </c>
      <c r="B146" s="1181"/>
      <c r="C146" s="1181"/>
      <c r="D146" s="1181"/>
    </row>
    <row r="147" spans="1:32" ht="17.25" customHeight="1">
      <c r="A147" s="1181"/>
      <c r="B147" s="1181"/>
      <c r="C147" s="1181"/>
      <c r="D147" s="1181"/>
      <c r="Z147" s="982" t="str">
        <f>$Z$2</f>
        <v>令和</v>
      </c>
      <c r="AA147" s="966">
        <f>IF($AA$2="","",$AA$2)</f>
        <v>6</v>
      </c>
      <c r="AB147" s="966" t="s">
        <v>8</v>
      </c>
      <c r="AC147" s="966">
        <f>IF($AC$2="","",$AC$2)</f>
        <v>3</v>
      </c>
      <c r="AD147" s="966" t="s">
        <v>9</v>
      </c>
      <c r="AE147" s="966">
        <f>IF($AE$2="","",$AE$2)</f>
        <v>31</v>
      </c>
      <c r="AF147" s="966" t="s">
        <v>10</v>
      </c>
    </row>
    <row r="148" spans="1:32" ht="17.25" customHeight="1">
      <c r="A148" s="967" t="s">
        <v>357</v>
      </c>
      <c r="B148" s="967"/>
      <c r="C148" s="967"/>
      <c r="D148" s="967"/>
      <c r="E148" s="967"/>
      <c r="F148" s="967"/>
      <c r="G148" s="967"/>
      <c r="H148" s="967"/>
      <c r="I148" s="967"/>
      <c r="L148" s="968" t="s">
        <v>12</v>
      </c>
      <c r="M148" s="968"/>
      <c r="N148" s="969">
        <v>6</v>
      </c>
      <c r="O148" s="969"/>
      <c r="P148" s="970" t="s">
        <v>13</v>
      </c>
      <c r="Q148" s="970"/>
      <c r="R148" s="5"/>
      <c r="S148" s="5"/>
      <c r="Y148" s="5"/>
      <c r="Z148" s="982"/>
      <c r="AA148" s="966"/>
      <c r="AB148" s="966"/>
      <c r="AC148" s="966"/>
      <c r="AD148" s="966"/>
      <c r="AE148" s="966"/>
      <c r="AF148" s="966"/>
    </row>
    <row r="149" spans="1:32" ht="17.25" customHeight="1">
      <c r="A149" s="967"/>
      <c r="B149" s="967"/>
      <c r="C149" s="967"/>
      <c r="D149" s="967"/>
      <c r="E149" s="967"/>
      <c r="F149" s="967"/>
      <c r="G149" s="967"/>
      <c r="H149" s="967"/>
      <c r="I149" s="967"/>
      <c r="L149" s="968"/>
      <c r="M149" s="968"/>
      <c r="N149" s="969"/>
      <c r="O149" s="969"/>
      <c r="P149" s="970"/>
      <c r="Q149" s="970"/>
      <c r="R149" s="5"/>
      <c r="S149" s="5"/>
      <c r="Z149" s="15"/>
      <c r="AA149" s="15"/>
      <c r="AB149" s="15"/>
      <c r="AC149" s="15"/>
      <c r="AD149" s="15"/>
      <c r="AE149" s="15"/>
      <c r="AF149" s="15"/>
    </row>
    <row r="150" spans="1:32" ht="17.25" customHeight="1">
      <c r="A150" s="967"/>
      <c r="B150" s="967"/>
      <c r="C150" s="967"/>
      <c r="D150" s="967"/>
      <c r="E150" s="967"/>
      <c r="F150" s="967"/>
      <c r="G150" s="967"/>
      <c r="H150" s="967"/>
      <c r="I150" s="967"/>
      <c r="L150" s="968"/>
      <c r="M150" s="968"/>
      <c r="N150" s="969"/>
      <c r="O150" s="969"/>
      <c r="P150" s="970"/>
      <c r="Q150" s="970"/>
      <c r="R150" s="5"/>
      <c r="S150" s="5"/>
    </row>
    <row r="151" spans="1:32" ht="17.25" customHeight="1" thickBot="1">
      <c r="D151" s="3"/>
      <c r="E151" s="3"/>
      <c r="F151" s="3"/>
      <c r="G151" s="3"/>
      <c r="H151" s="3"/>
      <c r="I151" s="3"/>
      <c r="J151" s="3"/>
      <c r="K151" s="3"/>
    </row>
    <row r="152" spans="1:32" ht="42" customHeight="1" thickBot="1">
      <c r="A152" s="971" t="s">
        <v>81</v>
      </c>
      <c r="B152" s="972"/>
      <c r="C152" s="973" t="str">
        <f>IF($C$7="","",$C$7)</f>
        <v/>
      </c>
      <c r="D152" s="973"/>
      <c r="E152" s="973"/>
      <c r="F152" s="973"/>
      <c r="G152" s="973"/>
      <c r="H152" s="973"/>
      <c r="I152" s="974"/>
      <c r="J152" s="4"/>
      <c r="K152" s="4"/>
    </row>
    <row r="153" spans="1:32" ht="17.25" customHeight="1">
      <c r="C153" s="6"/>
      <c r="D153" s="6"/>
      <c r="E153" s="16"/>
      <c r="F153" s="6"/>
      <c r="G153" s="6"/>
      <c r="H153" s="6"/>
      <c r="I153" s="6"/>
      <c r="J153" s="6"/>
    </row>
    <row r="154" spans="1:32" ht="17.25" customHeight="1" thickBot="1">
      <c r="E154" s="4"/>
    </row>
    <row r="155" spans="1:32" ht="24" customHeight="1" thickBot="1">
      <c r="A155" s="975" t="s">
        <v>14</v>
      </c>
      <c r="B155" s="976"/>
      <c r="C155" s="976"/>
      <c r="D155" s="977"/>
      <c r="E155" s="4"/>
      <c r="F155" s="7" t="s">
        <v>15</v>
      </c>
      <c r="G155" s="971" t="s">
        <v>16</v>
      </c>
      <c r="H155" s="972"/>
      <c r="I155" s="978" t="s">
        <v>17</v>
      </c>
      <c r="J155" s="972"/>
      <c r="K155" s="978" t="s">
        <v>18</v>
      </c>
      <c r="L155" s="979"/>
      <c r="M155" s="971" t="s">
        <v>19</v>
      </c>
      <c r="N155" s="972"/>
      <c r="O155" s="978" t="s">
        <v>20</v>
      </c>
      <c r="P155" s="972"/>
      <c r="Q155" s="978" t="s">
        <v>21</v>
      </c>
      <c r="R155" s="979"/>
      <c r="S155" s="971" t="s">
        <v>22</v>
      </c>
      <c r="T155" s="972"/>
      <c r="U155" s="978" t="s">
        <v>23</v>
      </c>
      <c r="V155" s="972"/>
      <c r="W155" s="978" t="s">
        <v>24</v>
      </c>
      <c r="X155" s="979"/>
      <c r="Y155" s="971" t="s">
        <v>25</v>
      </c>
      <c r="Z155" s="972"/>
      <c r="AA155" s="978" t="s">
        <v>26</v>
      </c>
      <c r="AB155" s="972"/>
      <c r="AC155" s="978" t="s">
        <v>27</v>
      </c>
      <c r="AD155" s="979"/>
      <c r="AE155" s="995" t="s">
        <v>28</v>
      </c>
      <c r="AF155" s="979"/>
    </row>
    <row r="156" spans="1:32" ht="37.5" customHeight="1">
      <c r="A156" s="959" t="s">
        <v>86</v>
      </c>
      <c r="B156" s="960"/>
      <c r="C156" s="961" t="str">
        <f>'【様式２】計画書（自動計算）（変更）'!C156:D156</f>
        <v/>
      </c>
      <c r="D156" s="962"/>
      <c r="E156" s="4"/>
      <c r="F156" s="307" t="s">
        <v>71</v>
      </c>
      <c r="G156" s="953">
        <f>'【様式２】計画書（自動計算）（変更）'!G156:H156</f>
        <v>0</v>
      </c>
      <c r="H156" s="953"/>
      <c r="I156" s="953">
        <f>'【様式２】計画書（自動計算）（変更）'!I156:J156</f>
        <v>0</v>
      </c>
      <c r="J156" s="953"/>
      <c r="K156" s="953">
        <f>'【様式２】計画書（自動計算）（変更）'!K156:L156</f>
        <v>0</v>
      </c>
      <c r="L156" s="953"/>
      <c r="M156" s="953">
        <f>'【様式２】計画書（自動計算）（変更）'!M156:N156</f>
        <v>0</v>
      </c>
      <c r="N156" s="953"/>
      <c r="O156" s="953">
        <f>'【様式２】計画書（自動計算）（変更）'!O156:P156</f>
        <v>0</v>
      </c>
      <c r="P156" s="953"/>
      <c r="Q156" s="953">
        <f>'【様式２】計画書（自動計算）（変更）'!Q156:R156</f>
        <v>0</v>
      </c>
      <c r="R156" s="953"/>
      <c r="S156" s="953">
        <f>'【様式２】計画書（自動計算）（変更）'!S156:T156</f>
        <v>0</v>
      </c>
      <c r="T156" s="953"/>
      <c r="U156" s="953">
        <f>'【様式２】計画書（自動計算）（変更）'!U156:V156</f>
        <v>0</v>
      </c>
      <c r="V156" s="953"/>
      <c r="W156" s="953">
        <f>'【様式２】計画書（自動計算）（変更）'!W156:X156</f>
        <v>0</v>
      </c>
      <c r="X156" s="953"/>
      <c r="Y156" s="953">
        <f>'【様式２】計画書（自動計算）（変更）'!Y156:Z156</f>
        <v>0</v>
      </c>
      <c r="Z156" s="953"/>
      <c r="AA156" s="953">
        <f>'【様式２】計画書（自動計算）（変更）'!AA156:AB156</f>
        <v>0</v>
      </c>
      <c r="AB156" s="953"/>
      <c r="AC156" s="953">
        <f>'【様式２】計画書（自動計算）（変更）'!AC156:AD156</f>
        <v>0</v>
      </c>
      <c r="AD156" s="953"/>
      <c r="AE156" s="935">
        <f t="shared" ref="AE156:AE160" si="37">SUM(G156:AD156)</f>
        <v>0</v>
      </c>
      <c r="AF156" s="936"/>
    </row>
    <row r="157" spans="1:32" ht="37.5" customHeight="1">
      <c r="A157" s="963" t="s">
        <v>30</v>
      </c>
      <c r="B157" s="964"/>
      <c r="C157" s="949" t="str">
        <f>'【様式２】計画書（自動計算）（変更）'!C157:D158</f>
        <v/>
      </c>
      <c r="D157" s="950"/>
      <c r="E157" s="4"/>
      <c r="F157" s="8" t="s">
        <v>72</v>
      </c>
      <c r="G157" s="991">
        <f>'【様式２】計画書（自動計算）（変更）'!G157:H157</f>
        <v>0</v>
      </c>
      <c r="H157" s="992"/>
      <c r="I157" s="991">
        <f>'【様式２】計画書（自動計算）（変更）'!I157:J157</f>
        <v>0</v>
      </c>
      <c r="J157" s="992"/>
      <c r="K157" s="991">
        <f>'【様式２】計画書（自動計算）（変更）'!K157:L157</f>
        <v>0</v>
      </c>
      <c r="L157" s="992"/>
      <c r="M157" s="991">
        <f>'【様式２】計画書（自動計算）（変更）'!M157:N157</f>
        <v>0</v>
      </c>
      <c r="N157" s="992"/>
      <c r="O157" s="991">
        <f>'【様式２】計画書（自動計算）（変更）'!O157:P157</f>
        <v>0</v>
      </c>
      <c r="P157" s="992"/>
      <c r="Q157" s="991">
        <f>'【様式２】計画書（自動計算）（変更）'!Q157:R157</f>
        <v>0</v>
      </c>
      <c r="R157" s="992"/>
      <c r="S157" s="991">
        <f>'【様式２】計画書（自動計算）（変更）'!S157:T157</f>
        <v>0</v>
      </c>
      <c r="T157" s="992"/>
      <c r="U157" s="991">
        <f>'【様式２】計画書（自動計算）（変更）'!U157:V157</f>
        <v>0</v>
      </c>
      <c r="V157" s="992"/>
      <c r="W157" s="991">
        <f>'【様式２】計画書（自動計算）（変更）'!W157:X157</f>
        <v>0</v>
      </c>
      <c r="X157" s="992"/>
      <c r="Y157" s="991">
        <f>'【様式２】計画書（自動計算）（変更）'!Y157:Z157</f>
        <v>0</v>
      </c>
      <c r="Z157" s="992"/>
      <c r="AA157" s="991">
        <f>'【様式２】計画書（自動計算）（変更）'!AA157:AB157</f>
        <v>0</v>
      </c>
      <c r="AB157" s="992"/>
      <c r="AC157" s="991">
        <f>'【様式２】計画書（自動計算）（変更）'!AC157:AD157</f>
        <v>0</v>
      </c>
      <c r="AD157" s="992"/>
      <c r="AE157" s="935">
        <f t="shared" si="37"/>
        <v>0</v>
      </c>
      <c r="AF157" s="936"/>
    </row>
    <row r="158" spans="1:32" ht="37.5" customHeight="1">
      <c r="A158" s="965"/>
      <c r="B158" s="964"/>
      <c r="C158" s="951"/>
      <c r="D158" s="952"/>
      <c r="E158" s="4"/>
      <c r="F158" s="8" t="s">
        <v>73</v>
      </c>
      <c r="G158" s="991">
        <f>'【様式２】計画書（自動計算）（変更）'!G158:H158</f>
        <v>0</v>
      </c>
      <c r="H158" s="992"/>
      <c r="I158" s="991">
        <f>'【様式２】計画書（自動計算）（変更）'!I158:J158</f>
        <v>0</v>
      </c>
      <c r="J158" s="992"/>
      <c r="K158" s="991">
        <f>'【様式２】計画書（自動計算）（変更）'!K158:L158</f>
        <v>0</v>
      </c>
      <c r="L158" s="992"/>
      <c r="M158" s="991">
        <f>'【様式２】計画書（自動計算）（変更）'!M158:N158</f>
        <v>0</v>
      </c>
      <c r="N158" s="992"/>
      <c r="O158" s="991">
        <f>'【様式２】計画書（自動計算）（変更）'!O158:P158</f>
        <v>0</v>
      </c>
      <c r="P158" s="992"/>
      <c r="Q158" s="991">
        <f>'【様式２】計画書（自動計算）（変更）'!Q158:R158</f>
        <v>0</v>
      </c>
      <c r="R158" s="992"/>
      <c r="S158" s="991">
        <f>'【様式２】計画書（自動計算）（変更）'!S158:T158</f>
        <v>0</v>
      </c>
      <c r="T158" s="992"/>
      <c r="U158" s="991">
        <f>'【様式２】計画書（自動計算）（変更）'!U158:V158</f>
        <v>0</v>
      </c>
      <c r="V158" s="992"/>
      <c r="W158" s="991">
        <f>'【様式２】計画書（自動計算）（変更）'!W158:X158</f>
        <v>0</v>
      </c>
      <c r="X158" s="992"/>
      <c r="Y158" s="991">
        <f>'【様式２】計画書（自動計算）（変更）'!Y158:Z158</f>
        <v>0</v>
      </c>
      <c r="Z158" s="992"/>
      <c r="AA158" s="991">
        <f>'【様式２】計画書（自動計算）（変更）'!AA158:AB158</f>
        <v>0</v>
      </c>
      <c r="AB158" s="992"/>
      <c r="AC158" s="991">
        <f>'【様式２】計画書（自動計算）（変更）'!AC158:AD158</f>
        <v>0</v>
      </c>
      <c r="AD158" s="992"/>
      <c r="AE158" s="935">
        <f t="shared" si="37"/>
        <v>0</v>
      </c>
      <c r="AF158" s="936"/>
    </row>
    <row r="159" spans="1:32" ht="37.5" customHeight="1">
      <c r="A159" s="965"/>
      <c r="B159" s="964"/>
      <c r="C159" s="903" t="str">
        <f>'【様式２】計画書（自動計算）（変更）'!C159:D160</f>
        <v/>
      </c>
      <c r="D159" s="989"/>
      <c r="E159" s="4"/>
      <c r="F159" s="9" t="s">
        <v>74</v>
      </c>
      <c r="G159" s="991">
        <v>0</v>
      </c>
      <c r="H159" s="992"/>
      <c r="I159" s="991">
        <v>0</v>
      </c>
      <c r="J159" s="992"/>
      <c r="K159" s="991">
        <v>0</v>
      </c>
      <c r="L159" s="992"/>
      <c r="M159" s="1180">
        <v>0</v>
      </c>
      <c r="N159" s="992"/>
      <c r="O159" s="991">
        <v>0</v>
      </c>
      <c r="P159" s="992"/>
      <c r="Q159" s="991">
        <v>0</v>
      </c>
      <c r="R159" s="992"/>
      <c r="S159" s="1180">
        <v>0</v>
      </c>
      <c r="T159" s="992"/>
      <c r="U159" s="991">
        <v>0</v>
      </c>
      <c r="V159" s="992"/>
      <c r="W159" s="991">
        <v>0</v>
      </c>
      <c r="X159" s="992"/>
      <c r="Y159" s="1180">
        <v>0</v>
      </c>
      <c r="Z159" s="992"/>
      <c r="AA159" s="991">
        <v>0</v>
      </c>
      <c r="AB159" s="992"/>
      <c r="AC159" s="991">
        <v>0</v>
      </c>
      <c r="AD159" s="996"/>
      <c r="AE159" s="957">
        <f t="shared" si="37"/>
        <v>0</v>
      </c>
      <c r="AF159" s="958"/>
    </row>
    <row r="160" spans="1:32" ht="37.5" customHeight="1" thickBot="1">
      <c r="A160" s="965"/>
      <c r="B160" s="964"/>
      <c r="C160" s="906"/>
      <c r="D160" s="990"/>
      <c r="E160" s="4"/>
      <c r="F160" s="10" t="s">
        <v>75</v>
      </c>
      <c r="G160" s="932">
        <f>'【様式２】計画書（自動計算）（変更）'!G160:H160</f>
        <v>0</v>
      </c>
      <c r="H160" s="933"/>
      <c r="I160" s="932">
        <f>'【様式２】計画書（自動計算）（変更）'!I160:J160</f>
        <v>0</v>
      </c>
      <c r="J160" s="933"/>
      <c r="K160" s="932">
        <f>'【様式２】計画書（自動計算）（変更）'!K160:L160</f>
        <v>0</v>
      </c>
      <c r="L160" s="933"/>
      <c r="M160" s="932">
        <f>'【様式２】計画書（自動計算）（変更）'!M160:N160</f>
        <v>0</v>
      </c>
      <c r="N160" s="933"/>
      <c r="O160" s="932">
        <f>'【様式２】計画書（自動計算）（変更）'!O160:P160</f>
        <v>0</v>
      </c>
      <c r="P160" s="933"/>
      <c r="Q160" s="932">
        <f>'【様式２】計画書（自動計算）（変更）'!Q160:R160</f>
        <v>0</v>
      </c>
      <c r="R160" s="933"/>
      <c r="S160" s="932">
        <f>'【様式２】計画書（自動計算）（変更）'!S160:T160</f>
        <v>0</v>
      </c>
      <c r="T160" s="933"/>
      <c r="U160" s="932">
        <f>'【様式２】計画書（自動計算）（変更）'!U160:V160</f>
        <v>0</v>
      </c>
      <c r="V160" s="933"/>
      <c r="W160" s="932">
        <f>'【様式２】計画書（自動計算）（変更）'!W160:X160</f>
        <v>0</v>
      </c>
      <c r="X160" s="933"/>
      <c r="Y160" s="932">
        <f>'【様式２】計画書（自動計算）（変更）'!Y160:Z160</f>
        <v>0</v>
      </c>
      <c r="Z160" s="933"/>
      <c r="AA160" s="932">
        <f>'【様式２】計画書（自動計算）（変更）'!AA160:AB160</f>
        <v>0</v>
      </c>
      <c r="AB160" s="933"/>
      <c r="AC160" s="932">
        <f>'【様式２】計画書（自動計算）（変更）'!AC160:AD160</f>
        <v>0</v>
      </c>
      <c r="AD160" s="933"/>
      <c r="AE160" s="935">
        <f t="shared" si="37"/>
        <v>0</v>
      </c>
      <c r="AF160" s="936"/>
    </row>
    <row r="161" spans="1:32" ht="37.5" customHeight="1" thickTop="1" thickBot="1">
      <c r="A161" s="937" t="s">
        <v>34</v>
      </c>
      <c r="B161" s="938"/>
      <c r="C161" s="983" t="str">
        <f>'【様式２】計画書（自動計算）（変更）'!C161:D161</f>
        <v/>
      </c>
      <c r="D161" s="984"/>
      <c r="E161" s="4"/>
      <c r="F161" s="11" t="s">
        <v>76</v>
      </c>
      <c r="G161" s="939">
        <f>SUM(G156:H159)-G160</f>
        <v>0</v>
      </c>
      <c r="H161" s="940"/>
      <c r="I161" s="939">
        <f>SUM(I156:J159)-I160</f>
        <v>0</v>
      </c>
      <c r="J161" s="940"/>
      <c r="K161" s="939">
        <f>SUM(K156:L159)-K160</f>
        <v>0</v>
      </c>
      <c r="L161" s="941"/>
      <c r="M161" s="942">
        <f>SUM(M156:N159)-M160</f>
        <v>0</v>
      </c>
      <c r="N161" s="940"/>
      <c r="O161" s="939">
        <f>SUM(O156:P159)-O160</f>
        <v>0</v>
      </c>
      <c r="P161" s="940"/>
      <c r="Q161" s="939">
        <f>SUM(Q156:R159)-Q160</f>
        <v>0</v>
      </c>
      <c r="R161" s="941"/>
      <c r="S161" s="942">
        <f>SUM(S156:T159)-S160</f>
        <v>0</v>
      </c>
      <c r="T161" s="940"/>
      <c r="U161" s="939">
        <f>SUM(U156:V159)-U160</f>
        <v>0</v>
      </c>
      <c r="V161" s="940"/>
      <c r="W161" s="939">
        <f>SUM(W156:X159)-W160</f>
        <v>0</v>
      </c>
      <c r="X161" s="941"/>
      <c r="Y161" s="942">
        <f>SUM(Y156:Z159)-Y160</f>
        <v>0</v>
      </c>
      <c r="Z161" s="940"/>
      <c r="AA161" s="939">
        <f>SUM(AA156:AB159)-AA160</f>
        <v>0</v>
      </c>
      <c r="AB161" s="940"/>
      <c r="AC161" s="939">
        <f>SUM(AC156:AD159)-AC160</f>
        <v>0</v>
      </c>
      <c r="AD161" s="943"/>
      <c r="AE161" s="944">
        <f>SUM(G161:AD161)</f>
        <v>0</v>
      </c>
      <c r="AF161" s="945"/>
    </row>
    <row r="162" spans="1:32" ht="50.25" customHeight="1" thickTop="1" thickBot="1">
      <c r="A162" s="916" t="s">
        <v>358</v>
      </c>
      <c r="B162" s="917"/>
      <c r="C162" s="983" t="str">
        <f>'【様式２】計画書（自動計算）（変更）'!C162:D162</f>
        <v/>
      </c>
      <c r="D162" s="984"/>
      <c r="E162" s="4"/>
      <c r="F162" s="12" t="s">
        <v>77</v>
      </c>
      <c r="G162" s="920">
        <f>IF(入力用!P213=1,IF(AND(入力用!P219&gt;0,入力用!P219&lt;=4),IF(G161&gt;=63000,63000,G161),IF(G161&gt;=82000,82000,G161)),IF(G161&gt;=63000,63000,G161))</f>
        <v>0</v>
      </c>
      <c r="H162" s="921"/>
      <c r="I162" s="920">
        <f>IF(入力用!P213=1,IF(AND(入力用!P219&gt;0,入力用!P219&lt;=5),IF(I161&gt;=63000,63000,I161),IF(I161&gt;=82000,82000,I161)),IF(I161&gt;=63000,63000,I161))</f>
        <v>0</v>
      </c>
      <c r="J162" s="921"/>
      <c r="K162" s="920">
        <f>IF(入力用!P213=1,IF(AND(入力用!P219&gt;0,入力用!P219&lt;=6),IF(K161&gt;=63000,63000,K161),IF(K161&gt;=82000,82000,K161)),IF(K161&gt;=63000,63000,K161))</f>
        <v>0</v>
      </c>
      <c r="L162" s="921"/>
      <c r="M162" s="920">
        <f>IF(入力用!P213=1,IF(AND(入力用!P219&gt;0,入力用!P219&lt;=7),IF(M161&gt;=63000,63000,M161),IF(M161&gt;=82000,82000,M161)),IF(M161&gt;=63000,63000,M161))</f>
        <v>0</v>
      </c>
      <c r="N162" s="921"/>
      <c r="O162" s="920">
        <f>IF(入力用!P213=1,IF(AND(入力用!P219&gt;0,入力用!P219&lt;=8),IF(O161&gt;=63000,63000,O161),IF(O161&gt;=82000,82000,O161)),IF(O161&gt;=63000,63000,O161))</f>
        <v>0</v>
      </c>
      <c r="P162" s="921"/>
      <c r="Q162" s="920">
        <f>IF(入力用!P213=1,IF(AND(入力用!P219&gt;0,入力用!P219&lt;=9),IF(Q161&gt;=63000,63000,Q161),IF(Q161&gt;=82000,82000,Q161)),IF(Q161&gt;=63000,63000,Q161))</f>
        <v>0</v>
      </c>
      <c r="R162" s="921"/>
      <c r="S162" s="920">
        <f>IF(入力用!P213=1,IF(AND(入力用!P219&gt;0,入力用!P219&lt;=10),IF(S161&gt;=63000,63000,S161),IF(S161&gt;=82000,82000,S161)),IF(S161&gt;=63000,63000,S161))</f>
        <v>0</v>
      </c>
      <c r="T162" s="921"/>
      <c r="U162" s="920">
        <f>IF(入力用!P213=1,IF(AND(入力用!P219&gt;0,入力用!P219&lt;=11),IF(U161&gt;=63000,63000,U161),IF(U161&gt;=82000,82000,U161)),IF(U161&gt;=63000,63000,U161))</f>
        <v>0</v>
      </c>
      <c r="V162" s="921"/>
      <c r="W162" s="920">
        <f>IF(入力用!P213=1,IF(AND(入力用!P219&gt;0,入力用!P219&lt;=12),IF(W161&gt;=63000,63000,W161),IF(W161&gt;=82000,82000,W161)),IF(W161&gt;=63000,63000,W161))</f>
        <v>0</v>
      </c>
      <c r="X162" s="921"/>
      <c r="Y162" s="920">
        <f>IF(入力用!P213=1,IF(AND(入力用!P219&gt;0,入力用!P219&lt;=13),IF(Y161&gt;=63000,63000,Y161),IF(Y161&gt;=82000,82000,Y161)),IF(Y161&gt;=63000,63000,Y161))</f>
        <v>0</v>
      </c>
      <c r="Z162" s="921"/>
      <c r="AA162" s="920">
        <f>IF(入力用!P213=1,IF(AND(入力用!P219&gt;0,入力用!P219&lt;=14),IF(AA161&gt;=63000,63000,AA161),IF(AA161&gt;=82000,82000,AA161)),IF(AA161&gt;=63000,63000,AA161))</f>
        <v>0</v>
      </c>
      <c r="AB162" s="921"/>
      <c r="AC162" s="920">
        <f>IF(入力用!P213=1,IF(AND(入力用!P219&gt;0,入力用!P219&lt;=15),IF(AC161&gt;=63000,63000,AC161),IF(AC161&gt;=82000,82000,AC161)),IF(AC161&gt;=63000,63000,AC161))</f>
        <v>0</v>
      </c>
      <c r="AD162" s="987"/>
      <c r="AE162" s="922"/>
      <c r="AF162" s="923"/>
    </row>
    <row r="163" spans="1:32" ht="50.25" customHeight="1" thickBot="1">
      <c r="A163" s="924" t="s">
        <v>359</v>
      </c>
      <c r="B163" s="925"/>
      <c r="C163" s="985" t="str">
        <f>'【様式２】計画書（自動計算）（変更）'!C163:D163</f>
        <v/>
      </c>
      <c r="D163" s="986"/>
      <c r="E163" s="4"/>
      <c r="F163" s="13" t="s">
        <v>262</v>
      </c>
      <c r="G163" s="926">
        <f>ROUNDDOWN(G162*3/4,0)</f>
        <v>0</v>
      </c>
      <c r="H163" s="926"/>
      <c r="I163" s="926">
        <f>ROUNDDOWN(I162*3/4,0)</f>
        <v>0</v>
      </c>
      <c r="J163" s="926"/>
      <c r="K163" s="926">
        <f>ROUNDDOWN(K162*3/4,0)</f>
        <v>0</v>
      </c>
      <c r="L163" s="927"/>
      <c r="M163" s="928">
        <f>ROUNDDOWN(M162*3/4,0)</f>
        <v>0</v>
      </c>
      <c r="N163" s="926"/>
      <c r="O163" s="926">
        <f>ROUNDDOWN(O162*3/4,0)</f>
        <v>0</v>
      </c>
      <c r="P163" s="926"/>
      <c r="Q163" s="926">
        <f>ROUNDDOWN(Q162*3/4,0)</f>
        <v>0</v>
      </c>
      <c r="R163" s="927"/>
      <c r="S163" s="928">
        <f>ROUNDDOWN(S162*3/4,0)</f>
        <v>0</v>
      </c>
      <c r="T163" s="926"/>
      <c r="U163" s="926">
        <f>ROUNDDOWN(U162*3/4,0)</f>
        <v>0</v>
      </c>
      <c r="V163" s="926"/>
      <c r="W163" s="926">
        <f>ROUNDDOWN(W162*3/4,0)</f>
        <v>0</v>
      </c>
      <c r="X163" s="927"/>
      <c r="Y163" s="928">
        <f>ROUNDDOWN(Y162*3/4,0)</f>
        <v>0</v>
      </c>
      <c r="Z163" s="926"/>
      <c r="AA163" s="926">
        <f>ROUNDDOWN(AA162*3/4,0)</f>
        <v>0</v>
      </c>
      <c r="AB163" s="926"/>
      <c r="AC163" s="926">
        <f>ROUNDDOWN(AC162*3/4,0)</f>
        <v>0</v>
      </c>
      <c r="AD163" s="929"/>
      <c r="AE163" s="930">
        <f>ROUNDDOWN(SUM(G163:AD163),-2)</f>
        <v>0</v>
      </c>
      <c r="AF163" s="931"/>
    </row>
    <row r="164" spans="1:32" ht="17.25" customHeight="1">
      <c r="A164" s="898" t="s">
        <v>85</v>
      </c>
      <c r="B164" s="900" t="str">
        <f>'【様式２】計画書（自動計算）（変更）'!B164:D168</f>
        <v/>
      </c>
      <c r="C164" s="901"/>
      <c r="D164" s="902"/>
      <c r="E164" s="4"/>
    </row>
    <row r="165" spans="1:32" ht="33.75" customHeight="1">
      <c r="A165" s="899"/>
      <c r="B165" s="903"/>
      <c r="C165" s="904"/>
      <c r="D165" s="905"/>
      <c r="E165" s="4"/>
      <c r="G165" s="909"/>
      <c r="H165" s="910"/>
      <c r="I165" s="911" t="s">
        <v>36</v>
      </c>
      <c r="J165" s="912"/>
      <c r="K165" s="913"/>
      <c r="L165" s="4"/>
      <c r="M165" s="914"/>
      <c r="N165" s="914"/>
      <c r="O165" s="915" t="s">
        <v>37</v>
      </c>
      <c r="P165" s="914"/>
      <c r="Q165" s="914"/>
      <c r="R165" s="4"/>
      <c r="S165" s="914"/>
      <c r="T165" s="914"/>
      <c r="U165" s="915" t="s">
        <v>38</v>
      </c>
      <c r="V165" s="914"/>
      <c r="W165" s="914"/>
      <c r="X165" s="4"/>
      <c r="Y165" s="914"/>
      <c r="Z165" s="914"/>
      <c r="AA165" s="915" t="s">
        <v>39</v>
      </c>
      <c r="AB165" s="914"/>
      <c r="AC165" s="914"/>
      <c r="AD165" s="4"/>
      <c r="AE165" s="3"/>
      <c r="AF165" s="3"/>
    </row>
    <row r="166" spans="1:32" ht="27" customHeight="1">
      <c r="A166" s="899"/>
      <c r="B166" s="903"/>
      <c r="C166" s="904"/>
      <c r="D166" s="905"/>
      <c r="E166" s="4"/>
      <c r="G166" s="897" t="s">
        <v>29</v>
      </c>
      <c r="H166" s="431"/>
      <c r="I166" s="883">
        <f t="shared" ref="I166:I171" si="38">SUM(G156:L156)</f>
        <v>0</v>
      </c>
      <c r="J166" s="884"/>
      <c r="K166" s="885"/>
      <c r="L166" s="3"/>
      <c r="M166" s="897" t="s">
        <v>29</v>
      </c>
      <c r="N166" s="431"/>
      <c r="O166" s="883">
        <f t="shared" ref="O166:O171" si="39">SUM(M156:R156)</f>
        <v>0</v>
      </c>
      <c r="P166" s="884"/>
      <c r="Q166" s="885"/>
      <c r="R166" s="3"/>
      <c r="S166" s="897" t="s">
        <v>29</v>
      </c>
      <c r="T166" s="431"/>
      <c r="U166" s="883">
        <f t="shared" ref="U166:U171" si="40">SUM(S156:X156)</f>
        <v>0</v>
      </c>
      <c r="V166" s="884"/>
      <c r="W166" s="885"/>
      <c r="Y166" s="897" t="s">
        <v>29</v>
      </c>
      <c r="Z166" s="431"/>
      <c r="AA166" s="883">
        <f t="shared" ref="AA166:AA171" si="41">SUM(Y156:AD156)</f>
        <v>0</v>
      </c>
      <c r="AB166" s="884"/>
      <c r="AC166" s="885"/>
    </row>
    <row r="167" spans="1:32" ht="27" customHeight="1">
      <c r="A167" s="899"/>
      <c r="B167" s="903"/>
      <c r="C167" s="904"/>
      <c r="D167" s="905"/>
      <c r="E167" s="4"/>
      <c r="G167" s="890" t="s">
        <v>31</v>
      </c>
      <c r="H167" s="891"/>
      <c r="I167" s="883">
        <f t="shared" si="38"/>
        <v>0</v>
      </c>
      <c r="J167" s="884"/>
      <c r="K167" s="885"/>
      <c r="L167" s="3"/>
      <c r="M167" s="890" t="s">
        <v>31</v>
      </c>
      <c r="N167" s="891"/>
      <c r="O167" s="883">
        <f t="shared" si="39"/>
        <v>0</v>
      </c>
      <c r="P167" s="884"/>
      <c r="Q167" s="885"/>
      <c r="R167" s="3"/>
      <c r="S167" s="890" t="s">
        <v>31</v>
      </c>
      <c r="T167" s="891"/>
      <c r="U167" s="883">
        <f t="shared" si="40"/>
        <v>0</v>
      </c>
      <c r="V167" s="884"/>
      <c r="W167" s="885"/>
      <c r="Y167" s="890" t="s">
        <v>31</v>
      </c>
      <c r="Z167" s="891"/>
      <c r="AA167" s="883">
        <f t="shared" si="41"/>
        <v>0</v>
      </c>
      <c r="AB167" s="884"/>
      <c r="AC167" s="885"/>
    </row>
    <row r="168" spans="1:32" ht="27" customHeight="1">
      <c r="A168" s="899"/>
      <c r="B168" s="906"/>
      <c r="C168" s="907"/>
      <c r="D168" s="908"/>
      <c r="E168" s="4"/>
      <c r="G168" s="890" t="s">
        <v>40</v>
      </c>
      <c r="H168" s="891"/>
      <c r="I168" s="883">
        <f t="shared" si="38"/>
        <v>0</v>
      </c>
      <c r="J168" s="884"/>
      <c r="K168" s="885"/>
      <c r="L168" s="3"/>
      <c r="M168" s="890" t="s">
        <v>40</v>
      </c>
      <c r="N168" s="891"/>
      <c r="O168" s="883">
        <f t="shared" si="39"/>
        <v>0</v>
      </c>
      <c r="P168" s="884"/>
      <c r="Q168" s="885"/>
      <c r="R168" s="3"/>
      <c r="S168" s="890" t="s">
        <v>40</v>
      </c>
      <c r="T168" s="891"/>
      <c r="U168" s="883">
        <f t="shared" si="40"/>
        <v>0</v>
      </c>
      <c r="V168" s="884"/>
      <c r="W168" s="885"/>
      <c r="Y168" s="890" t="s">
        <v>40</v>
      </c>
      <c r="Z168" s="891"/>
      <c r="AA168" s="883">
        <f t="shared" si="41"/>
        <v>0</v>
      </c>
      <c r="AB168" s="884"/>
      <c r="AC168" s="885"/>
    </row>
    <row r="169" spans="1:32" ht="27" customHeight="1">
      <c r="B169" s="892" t="str">
        <f>'【様式２】計画書（自動計算）（変更）'!B169:D169</f>
        <v>補助基準額上限：63000円</v>
      </c>
      <c r="C169" s="892"/>
      <c r="D169" s="892"/>
      <c r="E169" s="4"/>
      <c r="G169" s="890" t="s">
        <v>32</v>
      </c>
      <c r="H169" s="891"/>
      <c r="I169" s="893">
        <f t="shared" si="38"/>
        <v>0</v>
      </c>
      <c r="J169" s="894"/>
      <c r="K169" s="895"/>
      <c r="L169" s="3"/>
      <c r="M169" s="890" t="s">
        <v>32</v>
      </c>
      <c r="N169" s="891"/>
      <c r="O169" s="893">
        <f t="shared" si="39"/>
        <v>0</v>
      </c>
      <c r="P169" s="894"/>
      <c r="Q169" s="895"/>
      <c r="R169" s="3"/>
      <c r="S169" s="890" t="s">
        <v>32</v>
      </c>
      <c r="T169" s="891"/>
      <c r="U169" s="893">
        <f t="shared" si="40"/>
        <v>0</v>
      </c>
      <c r="V169" s="894"/>
      <c r="W169" s="895"/>
      <c r="Y169" s="890" t="s">
        <v>32</v>
      </c>
      <c r="Z169" s="891"/>
      <c r="AA169" s="893">
        <f t="shared" si="41"/>
        <v>0</v>
      </c>
      <c r="AB169" s="894"/>
      <c r="AC169" s="895"/>
    </row>
    <row r="170" spans="1:32" ht="27" customHeight="1">
      <c r="B170" s="896" t="str">
        <f>'【様式２】計画書（自動計算）（変更）'!B170:D170</f>
        <v/>
      </c>
      <c r="C170" s="896"/>
      <c r="D170" s="896"/>
      <c r="E170" s="4"/>
      <c r="G170" s="897" t="s">
        <v>33</v>
      </c>
      <c r="H170" s="431"/>
      <c r="I170" s="883">
        <f t="shared" si="38"/>
        <v>0</v>
      </c>
      <c r="J170" s="884"/>
      <c r="K170" s="885"/>
      <c r="L170" s="3"/>
      <c r="M170" s="897" t="s">
        <v>33</v>
      </c>
      <c r="N170" s="431"/>
      <c r="O170" s="883">
        <f t="shared" si="39"/>
        <v>0</v>
      </c>
      <c r="P170" s="884"/>
      <c r="Q170" s="885"/>
      <c r="R170" s="3"/>
      <c r="S170" s="897" t="s">
        <v>33</v>
      </c>
      <c r="T170" s="431"/>
      <c r="U170" s="883">
        <f t="shared" si="40"/>
        <v>0</v>
      </c>
      <c r="V170" s="884"/>
      <c r="W170" s="885"/>
      <c r="Y170" s="897" t="s">
        <v>33</v>
      </c>
      <c r="Z170" s="431"/>
      <c r="AA170" s="883">
        <f t="shared" si="41"/>
        <v>0</v>
      </c>
      <c r="AB170" s="884"/>
      <c r="AC170" s="885"/>
    </row>
    <row r="171" spans="1:32" ht="27" customHeight="1" thickBot="1">
      <c r="G171" s="878" t="s">
        <v>35</v>
      </c>
      <c r="H171" s="879"/>
      <c r="I171" s="880">
        <f t="shared" si="38"/>
        <v>0</v>
      </c>
      <c r="J171" s="881"/>
      <c r="K171" s="882"/>
      <c r="L171" s="3"/>
      <c r="M171" s="878" t="s">
        <v>35</v>
      </c>
      <c r="N171" s="879"/>
      <c r="O171" s="883">
        <f t="shared" si="39"/>
        <v>0</v>
      </c>
      <c r="P171" s="884"/>
      <c r="Q171" s="885"/>
      <c r="R171" s="3"/>
      <c r="S171" s="878" t="s">
        <v>35</v>
      </c>
      <c r="T171" s="879"/>
      <c r="U171" s="883">
        <f t="shared" si="40"/>
        <v>0</v>
      </c>
      <c r="V171" s="884"/>
      <c r="W171" s="885"/>
      <c r="Y171" s="878" t="s">
        <v>35</v>
      </c>
      <c r="Z171" s="879"/>
      <c r="AA171" s="883">
        <f t="shared" si="41"/>
        <v>0</v>
      </c>
      <c r="AB171" s="884"/>
      <c r="AC171" s="885"/>
    </row>
    <row r="172" spans="1:32" ht="45" customHeight="1" thickBot="1">
      <c r="G172" s="886" t="s">
        <v>78</v>
      </c>
      <c r="H172" s="887"/>
      <c r="I172" s="888">
        <f>ROUNDDOWN(SUM(G163:L163),-2)</f>
        <v>0</v>
      </c>
      <c r="J172" s="889"/>
      <c r="K172" s="889"/>
      <c r="M172" s="886" t="s">
        <v>78</v>
      </c>
      <c r="N172" s="887"/>
      <c r="O172" s="888">
        <f>ROUNDDOWN(SUM(M163:R163),-2)</f>
        <v>0</v>
      </c>
      <c r="P172" s="889"/>
      <c r="Q172" s="889"/>
      <c r="S172" s="886" t="s">
        <v>78</v>
      </c>
      <c r="T172" s="887"/>
      <c r="U172" s="888">
        <f>ROUNDDOWN(SUM(S163:X163),-2)</f>
        <v>0</v>
      </c>
      <c r="V172" s="889"/>
      <c r="W172" s="889"/>
      <c r="Y172" s="886" t="s">
        <v>78</v>
      </c>
      <c r="Z172" s="887"/>
      <c r="AA172" s="888">
        <f>AE163-I172-O172-U172</f>
        <v>0</v>
      </c>
      <c r="AB172" s="889"/>
      <c r="AC172" s="889"/>
      <c r="AF172" s="14" t="s">
        <v>95</v>
      </c>
    </row>
    <row r="173" spans="1:32" ht="17.25" customHeight="1"/>
    <row r="174" spans="1:32" ht="17.25" customHeight="1"/>
    <row r="175" spans="1:32" ht="17.25" customHeight="1">
      <c r="A175" s="1181" t="str">
        <f>$A$1</f>
        <v>様式第１２号別紙１</v>
      </c>
      <c r="B175" s="1181"/>
      <c r="C175" s="1181"/>
      <c r="D175" s="1181"/>
    </row>
    <row r="176" spans="1:32" ht="17.25" customHeight="1">
      <c r="A176" s="1181"/>
      <c r="B176" s="1181"/>
      <c r="C176" s="1181"/>
      <c r="D176" s="1181"/>
      <c r="Z176" s="982" t="str">
        <f>$Z$2</f>
        <v>令和</v>
      </c>
      <c r="AA176" s="966">
        <f>IF($AA$2="","",$AA$2)</f>
        <v>6</v>
      </c>
      <c r="AB176" s="966" t="s">
        <v>8</v>
      </c>
      <c r="AC176" s="966">
        <f>IF($AC$2="","",$AC$2)</f>
        <v>3</v>
      </c>
      <c r="AD176" s="966" t="s">
        <v>9</v>
      </c>
      <c r="AE176" s="966">
        <f>IF($AE$2="","",$AE$2)</f>
        <v>31</v>
      </c>
      <c r="AF176" s="966" t="s">
        <v>10</v>
      </c>
    </row>
    <row r="177" spans="1:32" ht="17.25" customHeight="1">
      <c r="A177" s="967" t="s">
        <v>357</v>
      </c>
      <c r="B177" s="967"/>
      <c r="C177" s="967"/>
      <c r="D177" s="967"/>
      <c r="E177" s="967"/>
      <c r="F177" s="967"/>
      <c r="G177" s="967"/>
      <c r="H177" s="967"/>
      <c r="I177" s="967"/>
      <c r="L177" s="968" t="s">
        <v>12</v>
      </c>
      <c r="M177" s="968"/>
      <c r="N177" s="969">
        <v>7</v>
      </c>
      <c r="O177" s="969"/>
      <c r="P177" s="970" t="s">
        <v>13</v>
      </c>
      <c r="Q177" s="970"/>
      <c r="R177" s="5"/>
      <c r="S177" s="5"/>
      <c r="Y177" s="5"/>
      <c r="Z177" s="982"/>
      <c r="AA177" s="966"/>
      <c r="AB177" s="966"/>
      <c r="AC177" s="966"/>
      <c r="AD177" s="966"/>
      <c r="AE177" s="966"/>
      <c r="AF177" s="966"/>
    </row>
    <row r="178" spans="1:32" ht="17.25" customHeight="1">
      <c r="A178" s="967"/>
      <c r="B178" s="967"/>
      <c r="C178" s="967"/>
      <c r="D178" s="967"/>
      <c r="E178" s="967"/>
      <c r="F178" s="967"/>
      <c r="G178" s="967"/>
      <c r="H178" s="967"/>
      <c r="I178" s="967"/>
      <c r="L178" s="968"/>
      <c r="M178" s="968"/>
      <c r="N178" s="969"/>
      <c r="O178" s="969"/>
      <c r="P178" s="970"/>
      <c r="Q178" s="970"/>
      <c r="R178" s="5"/>
      <c r="S178" s="5"/>
      <c r="Z178" s="15"/>
      <c r="AA178" s="15"/>
      <c r="AB178" s="15"/>
      <c r="AC178" s="15"/>
      <c r="AD178" s="15"/>
      <c r="AE178" s="15"/>
      <c r="AF178" s="15"/>
    </row>
    <row r="179" spans="1:32" ht="17.25" customHeight="1">
      <c r="A179" s="967"/>
      <c r="B179" s="967"/>
      <c r="C179" s="967"/>
      <c r="D179" s="967"/>
      <c r="E179" s="967"/>
      <c r="F179" s="967"/>
      <c r="G179" s="967"/>
      <c r="H179" s="967"/>
      <c r="I179" s="967"/>
      <c r="L179" s="968"/>
      <c r="M179" s="968"/>
      <c r="N179" s="969"/>
      <c r="O179" s="969"/>
      <c r="P179" s="970"/>
      <c r="Q179" s="970"/>
      <c r="R179" s="5"/>
      <c r="S179" s="5"/>
    </row>
    <row r="180" spans="1:32" ht="17.25" customHeight="1" thickBot="1">
      <c r="D180" s="3"/>
      <c r="E180" s="3"/>
      <c r="F180" s="3"/>
      <c r="G180" s="3"/>
      <c r="H180" s="3"/>
      <c r="I180" s="3"/>
      <c r="J180" s="3"/>
      <c r="K180" s="3"/>
    </row>
    <row r="181" spans="1:32" ht="42" customHeight="1" thickBot="1">
      <c r="A181" s="971" t="s">
        <v>81</v>
      </c>
      <c r="B181" s="972"/>
      <c r="C181" s="973" t="str">
        <f>IF($C$7="","",$C$7)</f>
        <v/>
      </c>
      <c r="D181" s="973"/>
      <c r="E181" s="973"/>
      <c r="F181" s="973"/>
      <c r="G181" s="973"/>
      <c r="H181" s="973"/>
      <c r="I181" s="974"/>
      <c r="J181" s="4"/>
      <c r="K181" s="4"/>
    </row>
    <row r="182" spans="1:32" ht="17.25" customHeight="1">
      <c r="C182" s="6"/>
      <c r="D182" s="6"/>
      <c r="E182" s="16"/>
      <c r="F182" s="6"/>
      <c r="G182" s="6"/>
      <c r="H182" s="6"/>
      <c r="I182" s="6"/>
      <c r="J182" s="6"/>
    </row>
    <row r="183" spans="1:32" ht="17.25" customHeight="1" thickBot="1">
      <c r="E183" s="4"/>
    </row>
    <row r="184" spans="1:32" ht="23.25" customHeight="1" thickBot="1">
      <c r="A184" s="975" t="s">
        <v>14</v>
      </c>
      <c r="B184" s="976"/>
      <c r="C184" s="976"/>
      <c r="D184" s="977"/>
      <c r="E184" s="4"/>
      <c r="F184" s="7" t="s">
        <v>15</v>
      </c>
      <c r="G184" s="971" t="s">
        <v>16</v>
      </c>
      <c r="H184" s="972"/>
      <c r="I184" s="978" t="s">
        <v>17</v>
      </c>
      <c r="J184" s="972"/>
      <c r="K184" s="978" t="s">
        <v>18</v>
      </c>
      <c r="L184" s="979"/>
      <c r="M184" s="971" t="s">
        <v>19</v>
      </c>
      <c r="N184" s="972"/>
      <c r="O184" s="978" t="s">
        <v>20</v>
      </c>
      <c r="P184" s="972"/>
      <c r="Q184" s="978" t="s">
        <v>21</v>
      </c>
      <c r="R184" s="979"/>
      <c r="S184" s="971" t="s">
        <v>22</v>
      </c>
      <c r="T184" s="972"/>
      <c r="U184" s="978" t="s">
        <v>23</v>
      </c>
      <c r="V184" s="972"/>
      <c r="W184" s="978" t="s">
        <v>24</v>
      </c>
      <c r="X184" s="979"/>
      <c r="Y184" s="971" t="s">
        <v>25</v>
      </c>
      <c r="Z184" s="972"/>
      <c r="AA184" s="978" t="s">
        <v>26</v>
      </c>
      <c r="AB184" s="972"/>
      <c r="AC184" s="978" t="s">
        <v>27</v>
      </c>
      <c r="AD184" s="979"/>
      <c r="AE184" s="995" t="s">
        <v>28</v>
      </c>
      <c r="AF184" s="979"/>
    </row>
    <row r="185" spans="1:32" ht="37.5" customHeight="1">
      <c r="A185" s="959" t="s">
        <v>86</v>
      </c>
      <c r="B185" s="960"/>
      <c r="C185" s="961" t="str">
        <f>'【様式２】計画書（自動計算）（変更）'!C185:D185</f>
        <v/>
      </c>
      <c r="D185" s="962"/>
      <c r="E185" s="4"/>
      <c r="F185" s="307" t="s">
        <v>71</v>
      </c>
      <c r="G185" s="953">
        <f>'【様式２】計画書（自動計算）（変更）'!G185:H185</f>
        <v>0</v>
      </c>
      <c r="H185" s="953"/>
      <c r="I185" s="953">
        <f>'【様式２】計画書（自動計算）（変更）'!I185:J185</f>
        <v>0</v>
      </c>
      <c r="J185" s="953"/>
      <c r="K185" s="953">
        <f>'【様式２】計画書（自動計算）（変更）'!K185:L185</f>
        <v>0</v>
      </c>
      <c r="L185" s="953"/>
      <c r="M185" s="953">
        <f>'【様式２】計画書（自動計算）（変更）'!M185:N185</f>
        <v>0</v>
      </c>
      <c r="N185" s="953"/>
      <c r="O185" s="953">
        <f>'【様式２】計画書（自動計算）（変更）'!O185:P185</f>
        <v>0</v>
      </c>
      <c r="P185" s="953"/>
      <c r="Q185" s="953">
        <f>'【様式２】計画書（自動計算）（変更）'!Q185:R185</f>
        <v>0</v>
      </c>
      <c r="R185" s="953"/>
      <c r="S185" s="953">
        <f>'【様式２】計画書（自動計算）（変更）'!S185:T185</f>
        <v>0</v>
      </c>
      <c r="T185" s="953"/>
      <c r="U185" s="953">
        <f>'【様式２】計画書（自動計算）（変更）'!U185:V185</f>
        <v>0</v>
      </c>
      <c r="V185" s="953"/>
      <c r="W185" s="953">
        <f>'【様式２】計画書（自動計算）（変更）'!W185:X185</f>
        <v>0</v>
      </c>
      <c r="X185" s="953"/>
      <c r="Y185" s="953">
        <f>'【様式２】計画書（自動計算）（変更）'!Y185:Z185</f>
        <v>0</v>
      </c>
      <c r="Z185" s="953"/>
      <c r="AA185" s="953">
        <f>'【様式２】計画書（自動計算）（変更）'!AA185:AB185</f>
        <v>0</v>
      </c>
      <c r="AB185" s="953"/>
      <c r="AC185" s="953">
        <f>'【様式２】計画書（自動計算）（変更）'!AC185:AD185</f>
        <v>0</v>
      </c>
      <c r="AD185" s="953"/>
      <c r="AE185" s="935">
        <f t="shared" ref="AE185:AE189" si="42">SUM(G185:AD185)</f>
        <v>0</v>
      </c>
      <c r="AF185" s="936"/>
    </row>
    <row r="186" spans="1:32" ht="37.5" customHeight="1">
      <c r="A186" s="963" t="s">
        <v>30</v>
      </c>
      <c r="B186" s="964"/>
      <c r="C186" s="949" t="str">
        <f>'【様式２】計画書（自動計算）（変更）'!C186:D187</f>
        <v/>
      </c>
      <c r="D186" s="950"/>
      <c r="E186" s="4"/>
      <c r="F186" s="8" t="s">
        <v>72</v>
      </c>
      <c r="G186" s="991">
        <f>'【様式２】計画書（自動計算）（変更）'!G186:H186</f>
        <v>0</v>
      </c>
      <c r="H186" s="992"/>
      <c r="I186" s="991">
        <f>'【様式２】計画書（自動計算）（変更）'!I186:J186</f>
        <v>0</v>
      </c>
      <c r="J186" s="992"/>
      <c r="K186" s="991">
        <f>'【様式２】計画書（自動計算）（変更）'!K186:L186</f>
        <v>0</v>
      </c>
      <c r="L186" s="992"/>
      <c r="M186" s="991">
        <f>'【様式２】計画書（自動計算）（変更）'!M186:N186</f>
        <v>0</v>
      </c>
      <c r="N186" s="992"/>
      <c r="O186" s="991">
        <f>'【様式２】計画書（自動計算）（変更）'!O186:P186</f>
        <v>0</v>
      </c>
      <c r="P186" s="992"/>
      <c r="Q186" s="991">
        <f>'【様式２】計画書（自動計算）（変更）'!Q186:R186</f>
        <v>0</v>
      </c>
      <c r="R186" s="992"/>
      <c r="S186" s="991">
        <f>'【様式２】計画書（自動計算）（変更）'!S186:T186</f>
        <v>0</v>
      </c>
      <c r="T186" s="992"/>
      <c r="U186" s="991">
        <f>'【様式２】計画書（自動計算）（変更）'!U186:V186</f>
        <v>0</v>
      </c>
      <c r="V186" s="992"/>
      <c r="W186" s="991">
        <f>'【様式２】計画書（自動計算）（変更）'!W186:X186</f>
        <v>0</v>
      </c>
      <c r="X186" s="992"/>
      <c r="Y186" s="991">
        <f>'【様式２】計画書（自動計算）（変更）'!Y186:Z186</f>
        <v>0</v>
      </c>
      <c r="Z186" s="992"/>
      <c r="AA186" s="991">
        <f>'【様式２】計画書（自動計算）（変更）'!AA186:AB186</f>
        <v>0</v>
      </c>
      <c r="AB186" s="992"/>
      <c r="AC186" s="991">
        <f>'【様式２】計画書（自動計算）（変更）'!AC186:AD186</f>
        <v>0</v>
      </c>
      <c r="AD186" s="992"/>
      <c r="AE186" s="935">
        <f t="shared" si="42"/>
        <v>0</v>
      </c>
      <c r="AF186" s="936"/>
    </row>
    <row r="187" spans="1:32" ht="37.5" customHeight="1">
      <c r="A187" s="965"/>
      <c r="B187" s="964"/>
      <c r="C187" s="951"/>
      <c r="D187" s="952"/>
      <c r="E187" s="4"/>
      <c r="F187" s="8" t="s">
        <v>73</v>
      </c>
      <c r="G187" s="991">
        <f>'【様式２】計画書（自動計算）（変更）'!G187:H187</f>
        <v>0</v>
      </c>
      <c r="H187" s="992"/>
      <c r="I187" s="991">
        <f>'【様式２】計画書（自動計算）（変更）'!I187:J187</f>
        <v>0</v>
      </c>
      <c r="J187" s="992"/>
      <c r="K187" s="991">
        <f>'【様式２】計画書（自動計算）（変更）'!K187:L187</f>
        <v>0</v>
      </c>
      <c r="L187" s="992"/>
      <c r="M187" s="991">
        <f>'【様式２】計画書（自動計算）（変更）'!M187:N187</f>
        <v>0</v>
      </c>
      <c r="N187" s="992"/>
      <c r="O187" s="991">
        <f>'【様式２】計画書（自動計算）（変更）'!O187:P187</f>
        <v>0</v>
      </c>
      <c r="P187" s="992"/>
      <c r="Q187" s="991">
        <f>'【様式２】計画書（自動計算）（変更）'!Q187:R187</f>
        <v>0</v>
      </c>
      <c r="R187" s="992"/>
      <c r="S187" s="991">
        <f>'【様式２】計画書（自動計算）（変更）'!S187:T187</f>
        <v>0</v>
      </c>
      <c r="T187" s="992"/>
      <c r="U187" s="991">
        <f>'【様式２】計画書（自動計算）（変更）'!U187:V187</f>
        <v>0</v>
      </c>
      <c r="V187" s="992"/>
      <c r="W187" s="991">
        <f>'【様式２】計画書（自動計算）（変更）'!W187:X187</f>
        <v>0</v>
      </c>
      <c r="X187" s="992"/>
      <c r="Y187" s="991">
        <f>'【様式２】計画書（自動計算）（変更）'!Y187:Z187</f>
        <v>0</v>
      </c>
      <c r="Z187" s="992"/>
      <c r="AA187" s="991">
        <f>'【様式２】計画書（自動計算）（変更）'!AA187:AB187</f>
        <v>0</v>
      </c>
      <c r="AB187" s="992"/>
      <c r="AC187" s="991">
        <f>'【様式２】計画書（自動計算）（変更）'!AC187:AD187</f>
        <v>0</v>
      </c>
      <c r="AD187" s="992"/>
      <c r="AE187" s="935">
        <f t="shared" si="42"/>
        <v>0</v>
      </c>
      <c r="AF187" s="936"/>
    </row>
    <row r="188" spans="1:32" ht="37.5" customHeight="1">
      <c r="A188" s="965"/>
      <c r="B188" s="964"/>
      <c r="C188" s="903" t="str">
        <f>'【様式２】計画書（自動計算）（変更）'!C188:D189</f>
        <v/>
      </c>
      <c r="D188" s="989"/>
      <c r="E188" s="4"/>
      <c r="F188" s="9" t="s">
        <v>74</v>
      </c>
      <c r="G188" s="991">
        <v>0</v>
      </c>
      <c r="H188" s="992"/>
      <c r="I188" s="991">
        <v>0</v>
      </c>
      <c r="J188" s="992"/>
      <c r="K188" s="991">
        <v>0</v>
      </c>
      <c r="L188" s="992"/>
      <c r="M188" s="1180">
        <v>0</v>
      </c>
      <c r="N188" s="992"/>
      <c r="O188" s="991">
        <v>0</v>
      </c>
      <c r="P188" s="992"/>
      <c r="Q188" s="991">
        <v>0</v>
      </c>
      <c r="R188" s="992"/>
      <c r="S188" s="1180">
        <v>0</v>
      </c>
      <c r="T188" s="992"/>
      <c r="U188" s="991">
        <v>0</v>
      </c>
      <c r="V188" s="992"/>
      <c r="W188" s="991">
        <v>0</v>
      </c>
      <c r="X188" s="992"/>
      <c r="Y188" s="1180">
        <v>0</v>
      </c>
      <c r="Z188" s="992"/>
      <c r="AA188" s="991">
        <v>0</v>
      </c>
      <c r="AB188" s="992"/>
      <c r="AC188" s="991">
        <v>0</v>
      </c>
      <c r="AD188" s="996"/>
      <c r="AE188" s="957">
        <f t="shared" si="42"/>
        <v>0</v>
      </c>
      <c r="AF188" s="958"/>
    </row>
    <row r="189" spans="1:32" ht="37.5" customHeight="1" thickBot="1">
      <c r="A189" s="965"/>
      <c r="B189" s="964"/>
      <c r="C189" s="906"/>
      <c r="D189" s="990"/>
      <c r="E189" s="4"/>
      <c r="F189" s="10" t="s">
        <v>75</v>
      </c>
      <c r="G189" s="932">
        <f>'【様式２】計画書（自動計算）（変更）'!G189:H189</f>
        <v>0</v>
      </c>
      <c r="H189" s="933"/>
      <c r="I189" s="932">
        <f>'【様式２】計画書（自動計算）（変更）'!I189:J189</f>
        <v>0</v>
      </c>
      <c r="J189" s="933"/>
      <c r="K189" s="932">
        <f>'【様式２】計画書（自動計算）（変更）'!K189:L189</f>
        <v>0</v>
      </c>
      <c r="L189" s="933"/>
      <c r="M189" s="932">
        <f>'【様式２】計画書（自動計算）（変更）'!M189:N189</f>
        <v>0</v>
      </c>
      <c r="N189" s="933"/>
      <c r="O189" s="932">
        <f>'【様式２】計画書（自動計算）（変更）'!O189:P189</f>
        <v>0</v>
      </c>
      <c r="P189" s="933"/>
      <c r="Q189" s="932">
        <f>'【様式２】計画書（自動計算）（変更）'!Q189:R189</f>
        <v>0</v>
      </c>
      <c r="R189" s="933"/>
      <c r="S189" s="932">
        <f>'【様式２】計画書（自動計算）（変更）'!S189:T189</f>
        <v>0</v>
      </c>
      <c r="T189" s="933"/>
      <c r="U189" s="932">
        <f>'【様式２】計画書（自動計算）（変更）'!U189:V189</f>
        <v>0</v>
      </c>
      <c r="V189" s="933"/>
      <c r="W189" s="932">
        <f>'【様式２】計画書（自動計算）（変更）'!W189:X189</f>
        <v>0</v>
      </c>
      <c r="X189" s="933"/>
      <c r="Y189" s="932">
        <f>'【様式２】計画書（自動計算）（変更）'!Y189:Z189</f>
        <v>0</v>
      </c>
      <c r="Z189" s="933"/>
      <c r="AA189" s="932">
        <f>'【様式２】計画書（自動計算）（変更）'!AA189:AB189</f>
        <v>0</v>
      </c>
      <c r="AB189" s="933"/>
      <c r="AC189" s="932">
        <f>'【様式２】計画書（自動計算）（変更）'!AC189:AD189</f>
        <v>0</v>
      </c>
      <c r="AD189" s="933"/>
      <c r="AE189" s="935">
        <f t="shared" si="42"/>
        <v>0</v>
      </c>
      <c r="AF189" s="936"/>
    </row>
    <row r="190" spans="1:32" ht="37.5" customHeight="1" thickTop="1" thickBot="1">
      <c r="A190" s="937" t="s">
        <v>34</v>
      </c>
      <c r="B190" s="938"/>
      <c r="C190" s="983" t="str">
        <f>'【様式２】計画書（自動計算）（変更）'!C190:D190</f>
        <v/>
      </c>
      <c r="D190" s="984"/>
      <c r="E190" s="4"/>
      <c r="F190" s="11" t="s">
        <v>76</v>
      </c>
      <c r="G190" s="939">
        <f>SUM(G185:H188)-G189</f>
        <v>0</v>
      </c>
      <c r="H190" s="940"/>
      <c r="I190" s="939">
        <f>SUM(I185:J188)-I189</f>
        <v>0</v>
      </c>
      <c r="J190" s="940"/>
      <c r="K190" s="939">
        <f>SUM(K185:L188)-K189</f>
        <v>0</v>
      </c>
      <c r="L190" s="941"/>
      <c r="M190" s="942">
        <f>SUM(M185:N188)-M189</f>
        <v>0</v>
      </c>
      <c r="N190" s="940"/>
      <c r="O190" s="939">
        <f>SUM(O185:P188)-O189</f>
        <v>0</v>
      </c>
      <c r="P190" s="940"/>
      <c r="Q190" s="939">
        <f>SUM(Q185:R188)-Q189</f>
        <v>0</v>
      </c>
      <c r="R190" s="941"/>
      <c r="S190" s="942">
        <f>SUM(S185:T188)-S189</f>
        <v>0</v>
      </c>
      <c r="T190" s="940"/>
      <c r="U190" s="939">
        <f>SUM(U185:V188)-U189</f>
        <v>0</v>
      </c>
      <c r="V190" s="940"/>
      <c r="W190" s="939">
        <f>SUM(W185:X188)-W189</f>
        <v>0</v>
      </c>
      <c r="X190" s="941"/>
      <c r="Y190" s="942">
        <f>SUM(Y185:Z188)-Y189</f>
        <v>0</v>
      </c>
      <c r="Z190" s="940"/>
      <c r="AA190" s="939">
        <f>SUM(AA185:AB188)-AA189</f>
        <v>0</v>
      </c>
      <c r="AB190" s="940"/>
      <c r="AC190" s="939">
        <f>SUM(AC185:AD188)-AC189</f>
        <v>0</v>
      </c>
      <c r="AD190" s="943"/>
      <c r="AE190" s="944">
        <f>SUM(G190:AD190)</f>
        <v>0</v>
      </c>
      <c r="AF190" s="945"/>
    </row>
    <row r="191" spans="1:32" ht="50.25" customHeight="1" thickTop="1" thickBot="1">
      <c r="A191" s="916" t="s">
        <v>358</v>
      </c>
      <c r="B191" s="917"/>
      <c r="C191" s="983" t="str">
        <f>'【様式２】計画書（自動計算）（変更）'!C191:D191</f>
        <v/>
      </c>
      <c r="D191" s="984"/>
      <c r="E191" s="4"/>
      <c r="F191" s="12" t="s">
        <v>77</v>
      </c>
      <c r="G191" s="920">
        <f>IF(入力用!P252=1,IF(AND(入力用!P258&gt;0,入力用!P258&lt;=4),IF(G190&gt;=63000,63000,G190),IF(G190&gt;=82000,82000,G190)),IF(G190&gt;=63000,63000,G190))</f>
        <v>0</v>
      </c>
      <c r="H191" s="921"/>
      <c r="I191" s="920">
        <f>IF(入力用!P252=1,IF(AND(入力用!P258&gt;0,入力用!P258&lt;=5),IF(I190&gt;=63000,63000,I190),IF(I190&gt;=82000,82000,I190)),IF(I190&gt;=63000,63000,I190))</f>
        <v>0</v>
      </c>
      <c r="J191" s="921"/>
      <c r="K191" s="920">
        <f>IF(入力用!P252=1,IF(AND(入力用!P258&gt;0,入力用!P258&lt;=6),IF(K190&gt;=63000,63000,K190),IF(K190&gt;=82000,82000,K190)),IF(K190&gt;=63000,63000,K190))</f>
        <v>0</v>
      </c>
      <c r="L191" s="921"/>
      <c r="M191" s="920">
        <f>IF(入力用!P252=1,IF(AND(入力用!P258&gt;0,入力用!P258&lt;=7),IF(M190&gt;=63000,63000,M190),IF(M190&gt;=82000,82000,M190)),IF(M190&gt;=63000,63000,M190))</f>
        <v>0</v>
      </c>
      <c r="N191" s="921"/>
      <c r="O191" s="920">
        <f>IF(入力用!P252=1,IF(AND(入力用!P258&gt;0,入力用!P258&lt;=8),IF(O190&gt;=63000,63000,O190),IF(O190&gt;=82000,82000,O190)),IF(O190&gt;=63000,63000,O190))</f>
        <v>0</v>
      </c>
      <c r="P191" s="921"/>
      <c r="Q191" s="920">
        <f>IF(入力用!P252=1,IF(AND(入力用!P258&gt;0,入力用!P258&lt;=9),IF(Q190&gt;=63000,63000,Q190),IF(Q190&gt;=82000,82000,Q190)),IF(Q190&gt;=63000,63000,Q190))</f>
        <v>0</v>
      </c>
      <c r="R191" s="921"/>
      <c r="S191" s="920">
        <f>IF(入力用!P252=1,IF(AND(入力用!P258&gt;0,入力用!P258&lt;=10),IF(S190&gt;=63000,63000,S190),IF(S190&gt;=82000,82000,S190)),IF(S190&gt;=63000,63000,S190))</f>
        <v>0</v>
      </c>
      <c r="T191" s="921"/>
      <c r="U191" s="920">
        <f>IF(入力用!P252=1,IF(AND(入力用!P258&gt;0,入力用!P258&lt;=11),IF(U190&gt;=63000,63000,U190),IF(U190&gt;=82000,82000,U190)),IF(U190&gt;=63000,63000,U190))</f>
        <v>0</v>
      </c>
      <c r="V191" s="921"/>
      <c r="W191" s="920">
        <f>IF(入力用!P252=1,IF(AND(入力用!P258&gt;0,入力用!P258&lt;=12),IF(W190&gt;=63000,63000,W190),IF(W190&gt;=82000,82000,W190)),IF(W190&gt;=63000,63000,W190))</f>
        <v>0</v>
      </c>
      <c r="X191" s="921"/>
      <c r="Y191" s="920">
        <f>IF(入力用!P252=1,IF(AND(入力用!P258&gt;0,入力用!P258&lt;=13),IF(Y190&gt;=63000,63000,Y190),IF(Y190&gt;=82000,82000,Y190)),IF(Y190&gt;=63000,63000,Y190))</f>
        <v>0</v>
      </c>
      <c r="Z191" s="921"/>
      <c r="AA191" s="920">
        <f>IF(入力用!P252=1,IF(AND(入力用!P258&gt;0,入力用!P258&lt;=14),IF(AA190&gt;=63000,63000,AA190),IF(AA190&gt;=82000,82000,AA190)),IF(AA190&gt;=63000,63000,AA190))</f>
        <v>0</v>
      </c>
      <c r="AB191" s="921"/>
      <c r="AC191" s="920">
        <f>IF(入力用!P252=1,IF(AND(入力用!P258&gt;0,入力用!P258&lt;=15),IF(AC190&gt;=63000,63000,AC190),IF(AC190&gt;=82000,82000,AC190)),IF(AC190&gt;=63000,63000,AC190))</f>
        <v>0</v>
      </c>
      <c r="AD191" s="987"/>
      <c r="AE191" s="922"/>
      <c r="AF191" s="923"/>
    </row>
    <row r="192" spans="1:32" ht="50.25" customHeight="1" thickBot="1">
      <c r="A192" s="924" t="s">
        <v>359</v>
      </c>
      <c r="B192" s="925"/>
      <c r="C192" s="985" t="str">
        <f>'【様式２】計画書（自動計算）（変更）'!C192:D192</f>
        <v/>
      </c>
      <c r="D192" s="986"/>
      <c r="E192" s="4"/>
      <c r="F192" s="13" t="s">
        <v>262</v>
      </c>
      <c r="G192" s="926">
        <f>ROUNDDOWN(G191*3/4,0)</f>
        <v>0</v>
      </c>
      <c r="H192" s="926"/>
      <c r="I192" s="926">
        <f>ROUNDDOWN(I191*3/4,0)</f>
        <v>0</v>
      </c>
      <c r="J192" s="926"/>
      <c r="K192" s="926">
        <f>ROUNDDOWN(K191*3/4,0)</f>
        <v>0</v>
      </c>
      <c r="L192" s="927"/>
      <c r="M192" s="928">
        <f>ROUNDDOWN(M191*3/4,0)</f>
        <v>0</v>
      </c>
      <c r="N192" s="926"/>
      <c r="O192" s="926">
        <f>ROUNDDOWN(O191*3/4,0)</f>
        <v>0</v>
      </c>
      <c r="P192" s="926"/>
      <c r="Q192" s="926">
        <f>ROUNDDOWN(Q191*3/4,0)</f>
        <v>0</v>
      </c>
      <c r="R192" s="927"/>
      <c r="S192" s="928">
        <f>ROUNDDOWN(S191*3/4,0)</f>
        <v>0</v>
      </c>
      <c r="T192" s="926"/>
      <c r="U192" s="926">
        <f>ROUNDDOWN(U191*3/4,0)</f>
        <v>0</v>
      </c>
      <c r="V192" s="926"/>
      <c r="W192" s="926">
        <f>ROUNDDOWN(W191*3/4,0)</f>
        <v>0</v>
      </c>
      <c r="X192" s="927"/>
      <c r="Y192" s="928">
        <f>ROUNDDOWN(Y191*3/4,0)</f>
        <v>0</v>
      </c>
      <c r="Z192" s="926"/>
      <c r="AA192" s="926">
        <f>ROUNDDOWN(AA191*3/4,0)</f>
        <v>0</v>
      </c>
      <c r="AB192" s="926"/>
      <c r="AC192" s="926">
        <f>ROUNDDOWN(AC191*3/4,0)</f>
        <v>0</v>
      </c>
      <c r="AD192" s="929"/>
      <c r="AE192" s="930">
        <f>ROUNDDOWN(SUM(G192:AD192),-2)</f>
        <v>0</v>
      </c>
      <c r="AF192" s="931"/>
    </row>
    <row r="193" spans="1:32" ht="17.25" customHeight="1">
      <c r="A193" s="898" t="s">
        <v>85</v>
      </c>
      <c r="B193" s="900" t="str">
        <f>'【様式２】計画書（自動計算）（変更）'!B193:D197</f>
        <v/>
      </c>
      <c r="C193" s="901"/>
      <c r="D193" s="902"/>
      <c r="E193" s="4"/>
    </row>
    <row r="194" spans="1:32" ht="34.5" customHeight="1">
      <c r="A194" s="899"/>
      <c r="B194" s="903"/>
      <c r="C194" s="904"/>
      <c r="D194" s="905"/>
      <c r="E194" s="4"/>
      <c r="G194" s="909"/>
      <c r="H194" s="910"/>
      <c r="I194" s="911" t="s">
        <v>36</v>
      </c>
      <c r="J194" s="912"/>
      <c r="K194" s="913"/>
      <c r="L194" s="4"/>
      <c r="M194" s="914"/>
      <c r="N194" s="914"/>
      <c r="O194" s="915" t="s">
        <v>37</v>
      </c>
      <c r="P194" s="914"/>
      <c r="Q194" s="914"/>
      <c r="R194" s="4"/>
      <c r="S194" s="914"/>
      <c r="T194" s="914"/>
      <c r="U194" s="915" t="s">
        <v>38</v>
      </c>
      <c r="V194" s="914"/>
      <c r="W194" s="914"/>
      <c r="X194" s="4"/>
      <c r="Y194" s="914"/>
      <c r="Z194" s="914"/>
      <c r="AA194" s="915" t="s">
        <v>39</v>
      </c>
      <c r="AB194" s="914"/>
      <c r="AC194" s="914"/>
      <c r="AD194" s="4"/>
      <c r="AE194" s="3"/>
      <c r="AF194" s="3"/>
    </row>
    <row r="195" spans="1:32" ht="27" customHeight="1">
      <c r="A195" s="899"/>
      <c r="B195" s="903"/>
      <c r="C195" s="904"/>
      <c r="D195" s="905"/>
      <c r="E195" s="4"/>
      <c r="G195" s="897" t="s">
        <v>29</v>
      </c>
      <c r="H195" s="431"/>
      <c r="I195" s="883">
        <f>SUM(G185:L185)</f>
        <v>0</v>
      </c>
      <c r="J195" s="884"/>
      <c r="K195" s="885"/>
      <c r="L195" s="3"/>
      <c r="M195" s="897" t="s">
        <v>29</v>
      </c>
      <c r="N195" s="431"/>
      <c r="O195" s="883">
        <f t="shared" ref="O195:O200" si="43">SUM(M185:R185)</f>
        <v>0</v>
      </c>
      <c r="P195" s="884"/>
      <c r="Q195" s="885"/>
      <c r="R195" s="3"/>
      <c r="S195" s="897" t="s">
        <v>29</v>
      </c>
      <c r="T195" s="431"/>
      <c r="U195" s="883">
        <f t="shared" ref="U195:U200" si="44">SUM(S185:X185)</f>
        <v>0</v>
      </c>
      <c r="V195" s="884"/>
      <c r="W195" s="885"/>
      <c r="Y195" s="897" t="s">
        <v>29</v>
      </c>
      <c r="Z195" s="431"/>
      <c r="AA195" s="883">
        <f t="shared" ref="AA195:AA200" si="45">SUM(Y185:AD185)</f>
        <v>0</v>
      </c>
      <c r="AB195" s="884"/>
      <c r="AC195" s="885"/>
    </row>
    <row r="196" spans="1:32" ht="27" customHeight="1">
      <c r="A196" s="899"/>
      <c r="B196" s="903"/>
      <c r="C196" s="904"/>
      <c r="D196" s="905"/>
      <c r="E196" s="4"/>
      <c r="G196" s="890" t="s">
        <v>31</v>
      </c>
      <c r="H196" s="891"/>
      <c r="I196" s="883">
        <f t="shared" ref="I196:I200" si="46">SUM(G186:L186)</f>
        <v>0</v>
      </c>
      <c r="J196" s="884"/>
      <c r="K196" s="885"/>
      <c r="L196" s="3"/>
      <c r="M196" s="890" t="s">
        <v>31</v>
      </c>
      <c r="N196" s="891"/>
      <c r="O196" s="883">
        <f t="shared" si="43"/>
        <v>0</v>
      </c>
      <c r="P196" s="884"/>
      <c r="Q196" s="885"/>
      <c r="R196" s="3"/>
      <c r="S196" s="890" t="s">
        <v>31</v>
      </c>
      <c r="T196" s="891"/>
      <c r="U196" s="883">
        <f t="shared" si="44"/>
        <v>0</v>
      </c>
      <c r="V196" s="884"/>
      <c r="W196" s="885"/>
      <c r="Y196" s="890" t="s">
        <v>31</v>
      </c>
      <c r="Z196" s="891"/>
      <c r="AA196" s="883">
        <f t="shared" si="45"/>
        <v>0</v>
      </c>
      <c r="AB196" s="884"/>
      <c r="AC196" s="885"/>
    </row>
    <row r="197" spans="1:32" ht="27" customHeight="1">
      <c r="A197" s="899"/>
      <c r="B197" s="906"/>
      <c r="C197" s="907"/>
      <c r="D197" s="908"/>
      <c r="E197" s="4"/>
      <c r="G197" s="890" t="s">
        <v>40</v>
      </c>
      <c r="H197" s="891"/>
      <c r="I197" s="883">
        <f t="shared" si="46"/>
        <v>0</v>
      </c>
      <c r="J197" s="884"/>
      <c r="K197" s="885"/>
      <c r="L197" s="3"/>
      <c r="M197" s="890" t="s">
        <v>40</v>
      </c>
      <c r="N197" s="891"/>
      <c r="O197" s="883">
        <f t="shared" si="43"/>
        <v>0</v>
      </c>
      <c r="P197" s="884"/>
      <c r="Q197" s="885"/>
      <c r="R197" s="3"/>
      <c r="S197" s="890" t="s">
        <v>40</v>
      </c>
      <c r="T197" s="891"/>
      <c r="U197" s="883">
        <f t="shared" si="44"/>
        <v>0</v>
      </c>
      <c r="V197" s="884"/>
      <c r="W197" s="885"/>
      <c r="Y197" s="890" t="s">
        <v>40</v>
      </c>
      <c r="Z197" s="891"/>
      <c r="AA197" s="883">
        <f t="shared" si="45"/>
        <v>0</v>
      </c>
      <c r="AB197" s="884"/>
      <c r="AC197" s="885"/>
    </row>
    <row r="198" spans="1:32" ht="27" customHeight="1">
      <c r="B198" s="892" t="str">
        <f>'【様式２】計画書（自動計算）（変更）'!B198:D198</f>
        <v>補助基準額上限：63000円</v>
      </c>
      <c r="C198" s="892"/>
      <c r="D198" s="892"/>
      <c r="E198" s="4"/>
      <c r="G198" s="890" t="s">
        <v>32</v>
      </c>
      <c r="H198" s="891"/>
      <c r="I198" s="883">
        <f t="shared" si="46"/>
        <v>0</v>
      </c>
      <c r="J198" s="884"/>
      <c r="K198" s="885"/>
      <c r="L198" s="3"/>
      <c r="M198" s="890" t="s">
        <v>32</v>
      </c>
      <c r="N198" s="891"/>
      <c r="O198" s="883">
        <f t="shared" si="43"/>
        <v>0</v>
      </c>
      <c r="P198" s="884"/>
      <c r="Q198" s="885"/>
      <c r="R198" s="3"/>
      <c r="S198" s="890" t="s">
        <v>32</v>
      </c>
      <c r="T198" s="891"/>
      <c r="U198" s="883">
        <f t="shared" si="44"/>
        <v>0</v>
      </c>
      <c r="V198" s="884"/>
      <c r="W198" s="885"/>
      <c r="Y198" s="890" t="s">
        <v>32</v>
      </c>
      <c r="Z198" s="891"/>
      <c r="AA198" s="883">
        <f t="shared" si="45"/>
        <v>0</v>
      </c>
      <c r="AB198" s="884"/>
      <c r="AC198" s="885"/>
    </row>
    <row r="199" spans="1:32" ht="27" customHeight="1">
      <c r="B199" s="896" t="str">
        <f>'【様式２】計画書（自動計算）（変更）'!B199:D199</f>
        <v/>
      </c>
      <c r="C199" s="896"/>
      <c r="D199" s="896"/>
      <c r="E199" s="4"/>
      <c r="G199" s="897" t="s">
        <v>33</v>
      </c>
      <c r="H199" s="431"/>
      <c r="I199" s="883">
        <f t="shared" si="46"/>
        <v>0</v>
      </c>
      <c r="J199" s="884"/>
      <c r="K199" s="885"/>
      <c r="L199" s="3"/>
      <c r="M199" s="897" t="s">
        <v>33</v>
      </c>
      <c r="N199" s="431"/>
      <c r="O199" s="883">
        <f t="shared" si="43"/>
        <v>0</v>
      </c>
      <c r="P199" s="884"/>
      <c r="Q199" s="885"/>
      <c r="R199" s="3"/>
      <c r="S199" s="897" t="s">
        <v>33</v>
      </c>
      <c r="T199" s="431"/>
      <c r="U199" s="883">
        <f t="shared" si="44"/>
        <v>0</v>
      </c>
      <c r="V199" s="884"/>
      <c r="W199" s="885"/>
      <c r="Y199" s="897" t="s">
        <v>33</v>
      </c>
      <c r="Z199" s="431"/>
      <c r="AA199" s="883">
        <f t="shared" si="45"/>
        <v>0</v>
      </c>
      <c r="AB199" s="884"/>
      <c r="AC199" s="885"/>
    </row>
    <row r="200" spans="1:32" ht="27" customHeight="1" thickBot="1">
      <c r="G200" s="878" t="s">
        <v>35</v>
      </c>
      <c r="H200" s="879"/>
      <c r="I200" s="880">
        <f t="shared" si="46"/>
        <v>0</v>
      </c>
      <c r="J200" s="881"/>
      <c r="K200" s="882"/>
      <c r="L200" s="3"/>
      <c r="M200" s="878" t="s">
        <v>35</v>
      </c>
      <c r="N200" s="879"/>
      <c r="O200" s="883">
        <f t="shared" si="43"/>
        <v>0</v>
      </c>
      <c r="P200" s="884"/>
      <c r="Q200" s="885"/>
      <c r="R200" s="3"/>
      <c r="S200" s="878" t="s">
        <v>35</v>
      </c>
      <c r="T200" s="879"/>
      <c r="U200" s="883">
        <f t="shared" si="44"/>
        <v>0</v>
      </c>
      <c r="V200" s="884"/>
      <c r="W200" s="885"/>
      <c r="Y200" s="878" t="s">
        <v>35</v>
      </c>
      <c r="Z200" s="879"/>
      <c r="AA200" s="883">
        <f t="shared" si="45"/>
        <v>0</v>
      </c>
      <c r="AB200" s="884"/>
      <c r="AC200" s="885"/>
    </row>
    <row r="201" spans="1:32" ht="45" customHeight="1" thickBot="1">
      <c r="G201" s="886" t="s">
        <v>78</v>
      </c>
      <c r="H201" s="887"/>
      <c r="I201" s="888">
        <f>ROUNDDOWN(SUM(G192:L192),-2)</f>
        <v>0</v>
      </c>
      <c r="J201" s="889"/>
      <c r="K201" s="889"/>
      <c r="M201" s="886" t="s">
        <v>78</v>
      </c>
      <c r="N201" s="887"/>
      <c r="O201" s="888">
        <f>ROUNDDOWN(SUM(M192:R192),-2)</f>
        <v>0</v>
      </c>
      <c r="P201" s="889"/>
      <c r="Q201" s="889"/>
      <c r="S201" s="886" t="s">
        <v>78</v>
      </c>
      <c r="T201" s="887"/>
      <c r="U201" s="888">
        <f>ROUNDDOWN(SUM(S192:X192),-2)</f>
        <v>0</v>
      </c>
      <c r="V201" s="889"/>
      <c r="W201" s="889"/>
      <c r="Y201" s="886" t="s">
        <v>78</v>
      </c>
      <c r="Z201" s="887"/>
      <c r="AA201" s="888">
        <f>AE192-I201-O201-U201</f>
        <v>0</v>
      </c>
      <c r="AB201" s="889"/>
      <c r="AC201" s="889"/>
      <c r="AF201" s="14" t="s">
        <v>94</v>
      </c>
    </row>
    <row r="202" spans="1:32" ht="17.25" customHeight="1"/>
    <row r="203" spans="1:32" ht="17.25" customHeight="1"/>
    <row r="204" spans="1:32" ht="17.25" customHeight="1">
      <c r="A204" s="1181" t="str">
        <f>$A$1</f>
        <v>様式第１２号別紙１</v>
      </c>
      <c r="B204" s="1181"/>
      <c r="C204" s="1181"/>
      <c r="D204" s="1181"/>
    </row>
    <row r="205" spans="1:32" ht="17.25" customHeight="1">
      <c r="A205" s="1181"/>
      <c r="B205" s="1181"/>
      <c r="C205" s="1181"/>
      <c r="D205" s="1181"/>
      <c r="Z205" s="982" t="str">
        <f>$Z$2</f>
        <v>令和</v>
      </c>
      <c r="AA205" s="966">
        <f>IF($AA$2="","",$AA$2)</f>
        <v>6</v>
      </c>
      <c r="AB205" s="966" t="s">
        <v>8</v>
      </c>
      <c r="AC205" s="966">
        <f>IF($AC$2="","",$AC$2)</f>
        <v>3</v>
      </c>
      <c r="AD205" s="966" t="s">
        <v>9</v>
      </c>
      <c r="AE205" s="966">
        <f>IF($AE$2="","",$AE$2)</f>
        <v>31</v>
      </c>
      <c r="AF205" s="966" t="s">
        <v>10</v>
      </c>
    </row>
    <row r="206" spans="1:32" ht="17.25" customHeight="1">
      <c r="A206" s="967" t="s">
        <v>357</v>
      </c>
      <c r="B206" s="967"/>
      <c r="C206" s="967"/>
      <c r="D206" s="967"/>
      <c r="E206" s="967"/>
      <c r="F206" s="967"/>
      <c r="G206" s="967"/>
      <c r="H206" s="967"/>
      <c r="I206" s="967"/>
      <c r="L206" s="968" t="s">
        <v>12</v>
      </c>
      <c r="M206" s="968"/>
      <c r="N206" s="969">
        <v>8</v>
      </c>
      <c r="O206" s="969"/>
      <c r="P206" s="970" t="s">
        <v>13</v>
      </c>
      <c r="Q206" s="970"/>
      <c r="R206" s="5"/>
      <c r="S206" s="5"/>
      <c r="Y206" s="5"/>
      <c r="Z206" s="982"/>
      <c r="AA206" s="966"/>
      <c r="AB206" s="966"/>
      <c r="AC206" s="966"/>
      <c r="AD206" s="966"/>
      <c r="AE206" s="966"/>
      <c r="AF206" s="966"/>
    </row>
    <row r="207" spans="1:32" ht="17.25" customHeight="1">
      <c r="A207" s="967"/>
      <c r="B207" s="967"/>
      <c r="C207" s="967"/>
      <c r="D207" s="967"/>
      <c r="E207" s="967"/>
      <c r="F207" s="967"/>
      <c r="G207" s="967"/>
      <c r="H207" s="967"/>
      <c r="I207" s="967"/>
      <c r="L207" s="968"/>
      <c r="M207" s="968"/>
      <c r="N207" s="969"/>
      <c r="O207" s="969"/>
      <c r="P207" s="970"/>
      <c r="Q207" s="970"/>
      <c r="R207" s="5"/>
      <c r="S207" s="5"/>
      <c r="Z207" s="15"/>
      <c r="AA207" s="15"/>
      <c r="AB207" s="15"/>
      <c r="AC207" s="15"/>
      <c r="AD207" s="15"/>
      <c r="AE207" s="15"/>
      <c r="AF207" s="15"/>
    </row>
    <row r="208" spans="1:32" ht="17.25" customHeight="1">
      <c r="A208" s="967"/>
      <c r="B208" s="967"/>
      <c r="C208" s="967"/>
      <c r="D208" s="967"/>
      <c r="E208" s="967"/>
      <c r="F208" s="967"/>
      <c r="G208" s="967"/>
      <c r="H208" s="967"/>
      <c r="I208" s="967"/>
      <c r="L208" s="968"/>
      <c r="M208" s="968"/>
      <c r="N208" s="969"/>
      <c r="O208" s="969"/>
      <c r="P208" s="970"/>
      <c r="Q208" s="970"/>
      <c r="R208" s="5"/>
      <c r="S208" s="5"/>
    </row>
    <row r="209" spans="1:32" ht="17.25" customHeight="1" thickBot="1">
      <c r="D209" s="3"/>
      <c r="E209" s="3"/>
      <c r="F209" s="3"/>
      <c r="G209" s="3"/>
      <c r="H209" s="3"/>
      <c r="I209" s="3"/>
      <c r="J209" s="3"/>
      <c r="K209" s="3"/>
    </row>
    <row r="210" spans="1:32" ht="42" customHeight="1" thickBot="1">
      <c r="A210" s="971" t="s">
        <v>81</v>
      </c>
      <c r="B210" s="972"/>
      <c r="C210" s="973" t="str">
        <f>IF($C$7="","",$C$7)</f>
        <v/>
      </c>
      <c r="D210" s="973"/>
      <c r="E210" s="973"/>
      <c r="F210" s="973"/>
      <c r="G210" s="973"/>
      <c r="H210" s="973"/>
      <c r="I210" s="974"/>
      <c r="J210" s="4"/>
      <c r="K210" s="4"/>
    </row>
    <row r="211" spans="1:32" ht="17.25" customHeight="1">
      <c r="C211" s="6"/>
      <c r="D211" s="6"/>
      <c r="E211" s="16"/>
      <c r="F211" s="6"/>
      <c r="G211" s="6"/>
      <c r="H211" s="6"/>
      <c r="I211" s="6"/>
      <c r="J211" s="6"/>
    </row>
    <row r="212" spans="1:32" ht="17.25" customHeight="1" thickBot="1">
      <c r="E212" s="4"/>
    </row>
    <row r="213" spans="1:32" ht="23.25" customHeight="1" thickBot="1">
      <c r="A213" s="975" t="s">
        <v>14</v>
      </c>
      <c r="B213" s="976"/>
      <c r="C213" s="976"/>
      <c r="D213" s="977"/>
      <c r="E213" s="4"/>
      <c r="F213" s="7" t="s">
        <v>15</v>
      </c>
      <c r="G213" s="971" t="s">
        <v>16</v>
      </c>
      <c r="H213" s="972"/>
      <c r="I213" s="978" t="s">
        <v>17</v>
      </c>
      <c r="J213" s="972"/>
      <c r="K213" s="978" t="s">
        <v>18</v>
      </c>
      <c r="L213" s="979"/>
      <c r="M213" s="971" t="s">
        <v>19</v>
      </c>
      <c r="N213" s="972"/>
      <c r="O213" s="978" t="s">
        <v>20</v>
      </c>
      <c r="P213" s="972"/>
      <c r="Q213" s="978" t="s">
        <v>21</v>
      </c>
      <c r="R213" s="979"/>
      <c r="S213" s="971" t="s">
        <v>22</v>
      </c>
      <c r="T213" s="972"/>
      <c r="U213" s="978" t="s">
        <v>23</v>
      </c>
      <c r="V213" s="972"/>
      <c r="W213" s="978" t="s">
        <v>24</v>
      </c>
      <c r="X213" s="979"/>
      <c r="Y213" s="971" t="s">
        <v>25</v>
      </c>
      <c r="Z213" s="972"/>
      <c r="AA213" s="978" t="s">
        <v>26</v>
      </c>
      <c r="AB213" s="972"/>
      <c r="AC213" s="978" t="s">
        <v>27</v>
      </c>
      <c r="AD213" s="979"/>
      <c r="AE213" s="995" t="s">
        <v>28</v>
      </c>
      <c r="AF213" s="979"/>
    </row>
    <row r="214" spans="1:32" ht="37.5" customHeight="1">
      <c r="A214" s="959" t="s">
        <v>86</v>
      </c>
      <c r="B214" s="960"/>
      <c r="C214" s="961" t="str">
        <f>'【様式２】計画書（自動計算）（変更）'!C214:D214</f>
        <v/>
      </c>
      <c r="D214" s="962"/>
      <c r="E214" s="4"/>
      <c r="F214" s="307" t="s">
        <v>71</v>
      </c>
      <c r="G214" s="953">
        <f>'【様式２】計画書（自動計算）（変更）'!G214:H214</f>
        <v>0</v>
      </c>
      <c r="H214" s="953"/>
      <c r="I214" s="953">
        <f>'【様式２】計画書（自動計算）（変更）'!I214:J214</f>
        <v>0</v>
      </c>
      <c r="J214" s="953"/>
      <c r="K214" s="953">
        <f>'【様式２】計画書（自動計算）（変更）'!K214:L214</f>
        <v>0</v>
      </c>
      <c r="L214" s="953"/>
      <c r="M214" s="953">
        <f>'【様式２】計画書（自動計算）（変更）'!M214:N214</f>
        <v>0</v>
      </c>
      <c r="N214" s="953"/>
      <c r="O214" s="953">
        <f>'【様式２】計画書（自動計算）（変更）'!O214:P214</f>
        <v>0</v>
      </c>
      <c r="P214" s="953"/>
      <c r="Q214" s="953">
        <f>'【様式２】計画書（自動計算）（変更）'!Q214:R214</f>
        <v>0</v>
      </c>
      <c r="R214" s="953"/>
      <c r="S214" s="953">
        <f>'【様式２】計画書（自動計算）（変更）'!S214:T214</f>
        <v>0</v>
      </c>
      <c r="T214" s="953"/>
      <c r="U214" s="953">
        <f>'【様式２】計画書（自動計算）（変更）'!U214:V214</f>
        <v>0</v>
      </c>
      <c r="V214" s="953"/>
      <c r="W214" s="953">
        <f>'【様式２】計画書（自動計算）（変更）'!W214:X214</f>
        <v>0</v>
      </c>
      <c r="X214" s="953"/>
      <c r="Y214" s="953">
        <f>'【様式２】計画書（自動計算）（変更）'!Y214:Z214</f>
        <v>0</v>
      </c>
      <c r="Z214" s="953"/>
      <c r="AA214" s="953">
        <f>'【様式２】計画書（自動計算）（変更）'!AA214:AB214</f>
        <v>0</v>
      </c>
      <c r="AB214" s="953"/>
      <c r="AC214" s="953">
        <f>'【様式２】計画書（自動計算）（変更）'!AC214:AD214</f>
        <v>0</v>
      </c>
      <c r="AD214" s="953"/>
      <c r="AE214" s="935">
        <f t="shared" ref="AE214:AE218" si="47">SUM(G214:AD214)</f>
        <v>0</v>
      </c>
      <c r="AF214" s="936"/>
    </row>
    <row r="215" spans="1:32" ht="37.5" customHeight="1">
      <c r="A215" s="963" t="s">
        <v>30</v>
      </c>
      <c r="B215" s="964"/>
      <c r="C215" s="949" t="str">
        <f>'【様式２】計画書（自動計算）（変更）'!C215:D216</f>
        <v/>
      </c>
      <c r="D215" s="950"/>
      <c r="E215" s="4"/>
      <c r="F215" s="8" t="s">
        <v>72</v>
      </c>
      <c r="G215" s="991">
        <f>'【様式２】計画書（自動計算）（変更）'!G215:H215</f>
        <v>0</v>
      </c>
      <c r="H215" s="992"/>
      <c r="I215" s="991">
        <f>'【様式２】計画書（自動計算）（変更）'!I215:J215</f>
        <v>0</v>
      </c>
      <c r="J215" s="992"/>
      <c r="K215" s="991">
        <f>'【様式２】計画書（自動計算）（変更）'!K215:L215</f>
        <v>0</v>
      </c>
      <c r="L215" s="992"/>
      <c r="M215" s="991">
        <f>'【様式２】計画書（自動計算）（変更）'!M215:N215</f>
        <v>0</v>
      </c>
      <c r="N215" s="992"/>
      <c r="O215" s="991">
        <f>'【様式２】計画書（自動計算）（変更）'!O215:P215</f>
        <v>0</v>
      </c>
      <c r="P215" s="992"/>
      <c r="Q215" s="991">
        <f>'【様式２】計画書（自動計算）（変更）'!Q215:R215</f>
        <v>0</v>
      </c>
      <c r="R215" s="992"/>
      <c r="S215" s="991">
        <f>'【様式２】計画書（自動計算）（変更）'!S215:T215</f>
        <v>0</v>
      </c>
      <c r="T215" s="992"/>
      <c r="U215" s="991">
        <f>'【様式２】計画書（自動計算）（変更）'!U215:V215</f>
        <v>0</v>
      </c>
      <c r="V215" s="992"/>
      <c r="W215" s="991">
        <f>'【様式２】計画書（自動計算）（変更）'!W215:X215</f>
        <v>0</v>
      </c>
      <c r="X215" s="992"/>
      <c r="Y215" s="991">
        <f>'【様式２】計画書（自動計算）（変更）'!Y215:Z215</f>
        <v>0</v>
      </c>
      <c r="Z215" s="992"/>
      <c r="AA215" s="991">
        <f>'【様式２】計画書（自動計算）（変更）'!AA215:AB215</f>
        <v>0</v>
      </c>
      <c r="AB215" s="992"/>
      <c r="AC215" s="991">
        <f>'【様式２】計画書（自動計算）（変更）'!AC215:AD215</f>
        <v>0</v>
      </c>
      <c r="AD215" s="992"/>
      <c r="AE215" s="935">
        <f t="shared" si="47"/>
        <v>0</v>
      </c>
      <c r="AF215" s="936"/>
    </row>
    <row r="216" spans="1:32" ht="37.5" customHeight="1">
      <c r="A216" s="965"/>
      <c r="B216" s="964"/>
      <c r="C216" s="951"/>
      <c r="D216" s="952"/>
      <c r="E216" s="4"/>
      <c r="F216" s="8" t="s">
        <v>73</v>
      </c>
      <c r="G216" s="991">
        <f>'【様式２】計画書（自動計算）（変更）'!G216:H216</f>
        <v>0</v>
      </c>
      <c r="H216" s="992"/>
      <c r="I216" s="991">
        <f>'【様式２】計画書（自動計算）（変更）'!I216:J216</f>
        <v>0</v>
      </c>
      <c r="J216" s="992"/>
      <c r="K216" s="991">
        <f>'【様式２】計画書（自動計算）（変更）'!K216:L216</f>
        <v>0</v>
      </c>
      <c r="L216" s="992"/>
      <c r="M216" s="991">
        <f>'【様式２】計画書（自動計算）（変更）'!M216:N216</f>
        <v>0</v>
      </c>
      <c r="N216" s="992"/>
      <c r="O216" s="991">
        <f>'【様式２】計画書（自動計算）（変更）'!O216:P216</f>
        <v>0</v>
      </c>
      <c r="P216" s="992"/>
      <c r="Q216" s="991">
        <f>'【様式２】計画書（自動計算）（変更）'!Q216:R216</f>
        <v>0</v>
      </c>
      <c r="R216" s="992"/>
      <c r="S216" s="991">
        <f>'【様式２】計画書（自動計算）（変更）'!S216:T216</f>
        <v>0</v>
      </c>
      <c r="T216" s="992"/>
      <c r="U216" s="991">
        <f>'【様式２】計画書（自動計算）（変更）'!U216:V216</f>
        <v>0</v>
      </c>
      <c r="V216" s="992"/>
      <c r="W216" s="991">
        <f>'【様式２】計画書（自動計算）（変更）'!W216:X216</f>
        <v>0</v>
      </c>
      <c r="X216" s="992"/>
      <c r="Y216" s="991">
        <f>'【様式２】計画書（自動計算）（変更）'!Y216:Z216</f>
        <v>0</v>
      </c>
      <c r="Z216" s="992"/>
      <c r="AA216" s="991">
        <f>'【様式２】計画書（自動計算）（変更）'!AA216:AB216</f>
        <v>0</v>
      </c>
      <c r="AB216" s="992"/>
      <c r="AC216" s="991">
        <f>'【様式２】計画書（自動計算）（変更）'!AC216:AD216</f>
        <v>0</v>
      </c>
      <c r="AD216" s="992"/>
      <c r="AE216" s="935">
        <f t="shared" si="47"/>
        <v>0</v>
      </c>
      <c r="AF216" s="936"/>
    </row>
    <row r="217" spans="1:32" ht="37.5" customHeight="1">
      <c r="A217" s="965"/>
      <c r="B217" s="964"/>
      <c r="C217" s="903" t="str">
        <f>'【様式２】計画書（自動計算）（変更）'!C217:D218</f>
        <v/>
      </c>
      <c r="D217" s="989"/>
      <c r="E217" s="4"/>
      <c r="F217" s="9" t="s">
        <v>74</v>
      </c>
      <c r="G217" s="991">
        <v>0</v>
      </c>
      <c r="H217" s="992"/>
      <c r="I217" s="991">
        <v>0</v>
      </c>
      <c r="J217" s="992"/>
      <c r="K217" s="991">
        <v>0</v>
      </c>
      <c r="L217" s="992"/>
      <c r="M217" s="1180">
        <v>0</v>
      </c>
      <c r="N217" s="992"/>
      <c r="O217" s="991">
        <v>0</v>
      </c>
      <c r="P217" s="992"/>
      <c r="Q217" s="991">
        <v>0</v>
      </c>
      <c r="R217" s="992"/>
      <c r="S217" s="1180">
        <v>0</v>
      </c>
      <c r="T217" s="992"/>
      <c r="U217" s="991">
        <v>0</v>
      </c>
      <c r="V217" s="992"/>
      <c r="W217" s="991">
        <v>0</v>
      </c>
      <c r="X217" s="992"/>
      <c r="Y217" s="1180">
        <v>0</v>
      </c>
      <c r="Z217" s="992"/>
      <c r="AA217" s="991">
        <v>0</v>
      </c>
      <c r="AB217" s="992"/>
      <c r="AC217" s="991">
        <v>0</v>
      </c>
      <c r="AD217" s="996"/>
      <c r="AE217" s="957">
        <f t="shared" si="47"/>
        <v>0</v>
      </c>
      <c r="AF217" s="958"/>
    </row>
    <row r="218" spans="1:32" ht="37.5" customHeight="1" thickBot="1">
      <c r="A218" s="965"/>
      <c r="B218" s="964"/>
      <c r="C218" s="906"/>
      <c r="D218" s="990"/>
      <c r="E218" s="4"/>
      <c r="F218" s="10" t="s">
        <v>75</v>
      </c>
      <c r="G218" s="932">
        <f>'【様式２】計画書（自動計算）（変更）'!G218:H218</f>
        <v>0</v>
      </c>
      <c r="H218" s="933"/>
      <c r="I218" s="932">
        <f>'【様式２】計画書（自動計算）（変更）'!I218:J218</f>
        <v>0</v>
      </c>
      <c r="J218" s="933"/>
      <c r="K218" s="932">
        <f>'【様式２】計画書（自動計算）（変更）'!K218:L218</f>
        <v>0</v>
      </c>
      <c r="L218" s="933"/>
      <c r="M218" s="932">
        <f>'【様式２】計画書（自動計算）（変更）'!M218:N218</f>
        <v>0</v>
      </c>
      <c r="N218" s="933"/>
      <c r="O218" s="932">
        <f>'【様式２】計画書（自動計算）（変更）'!O218:P218</f>
        <v>0</v>
      </c>
      <c r="P218" s="933"/>
      <c r="Q218" s="932">
        <f>'【様式２】計画書（自動計算）（変更）'!Q218:R218</f>
        <v>0</v>
      </c>
      <c r="R218" s="933"/>
      <c r="S218" s="932">
        <f>'【様式２】計画書（自動計算）（変更）'!S218:T218</f>
        <v>0</v>
      </c>
      <c r="T218" s="933"/>
      <c r="U218" s="932">
        <f>'【様式２】計画書（自動計算）（変更）'!U218:V218</f>
        <v>0</v>
      </c>
      <c r="V218" s="933"/>
      <c r="W218" s="932">
        <f>'【様式２】計画書（自動計算）（変更）'!W218:X218</f>
        <v>0</v>
      </c>
      <c r="X218" s="933"/>
      <c r="Y218" s="932">
        <f>'【様式２】計画書（自動計算）（変更）'!Y218:Z218</f>
        <v>0</v>
      </c>
      <c r="Z218" s="933"/>
      <c r="AA218" s="932">
        <f>'【様式２】計画書（自動計算）（変更）'!AA218:AB218</f>
        <v>0</v>
      </c>
      <c r="AB218" s="933"/>
      <c r="AC218" s="932">
        <f>'【様式２】計画書（自動計算）（変更）'!AC218:AD218</f>
        <v>0</v>
      </c>
      <c r="AD218" s="933"/>
      <c r="AE218" s="935">
        <f t="shared" si="47"/>
        <v>0</v>
      </c>
      <c r="AF218" s="936"/>
    </row>
    <row r="219" spans="1:32" ht="37.5" customHeight="1" thickTop="1" thickBot="1">
      <c r="A219" s="937" t="s">
        <v>34</v>
      </c>
      <c r="B219" s="938"/>
      <c r="C219" s="983" t="str">
        <f>'【様式２】計画書（自動計算）（変更）'!C219:D219</f>
        <v/>
      </c>
      <c r="D219" s="984"/>
      <c r="E219" s="4"/>
      <c r="F219" s="11" t="s">
        <v>76</v>
      </c>
      <c r="G219" s="939">
        <f>SUM(G214:H217)-G218</f>
        <v>0</v>
      </c>
      <c r="H219" s="940"/>
      <c r="I219" s="939">
        <f>SUM(I214:J217)-I218</f>
        <v>0</v>
      </c>
      <c r="J219" s="940"/>
      <c r="K219" s="939">
        <f>SUM(K214:L217)-K218</f>
        <v>0</v>
      </c>
      <c r="L219" s="941"/>
      <c r="M219" s="942">
        <f>SUM(M214:N217)-M218</f>
        <v>0</v>
      </c>
      <c r="N219" s="940"/>
      <c r="O219" s="939">
        <f>SUM(O214:P217)-O218</f>
        <v>0</v>
      </c>
      <c r="P219" s="940"/>
      <c r="Q219" s="939">
        <f>SUM(Q214:R217)-Q218</f>
        <v>0</v>
      </c>
      <c r="R219" s="941"/>
      <c r="S219" s="942">
        <f>SUM(S214:T217)-S218</f>
        <v>0</v>
      </c>
      <c r="T219" s="940"/>
      <c r="U219" s="939">
        <f>SUM(U214:V217)-U218</f>
        <v>0</v>
      </c>
      <c r="V219" s="940"/>
      <c r="W219" s="939">
        <f>SUM(W214:X217)-W218</f>
        <v>0</v>
      </c>
      <c r="X219" s="941"/>
      <c r="Y219" s="942">
        <f>SUM(Y214:Z217)-Y218</f>
        <v>0</v>
      </c>
      <c r="Z219" s="940"/>
      <c r="AA219" s="939">
        <f>SUM(AA214:AB217)-AA218</f>
        <v>0</v>
      </c>
      <c r="AB219" s="940"/>
      <c r="AC219" s="939">
        <f>SUM(AC214:AD217)-AC218</f>
        <v>0</v>
      </c>
      <c r="AD219" s="943"/>
      <c r="AE219" s="944">
        <f>SUM(G219:AD219)</f>
        <v>0</v>
      </c>
      <c r="AF219" s="945"/>
    </row>
    <row r="220" spans="1:32" ht="50.25" customHeight="1" thickTop="1" thickBot="1">
      <c r="A220" s="916" t="s">
        <v>358</v>
      </c>
      <c r="B220" s="917"/>
      <c r="C220" s="983" t="str">
        <f>'【様式２】計画書（自動計算）（変更）'!C220:D220</f>
        <v/>
      </c>
      <c r="D220" s="984"/>
      <c r="E220" s="4"/>
      <c r="F220" s="12" t="s">
        <v>77</v>
      </c>
      <c r="G220" s="920">
        <f>IF(入力用!P291=1,IF(AND(入力用!P297&gt;0,入力用!P297&lt;=4),IF(G219&gt;=63000,63000,G219),IF(G219&gt;=82000,82000,G219)),IF(G219&gt;=63000,63000,G219))</f>
        <v>0</v>
      </c>
      <c r="H220" s="921"/>
      <c r="I220" s="920">
        <f>IF(入力用!P291=1,IF(AND(入力用!P297&gt;0,入力用!P297&lt;=5),IF(I219&gt;=63000,63000,I219),IF(I219&gt;=82000,82000,I219)),IF(I219&gt;=63000,63000,I219))</f>
        <v>0</v>
      </c>
      <c r="J220" s="921"/>
      <c r="K220" s="920">
        <f>IF(入力用!P291=1,IF(AND(入力用!P297&gt;0,入力用!P297&lt;=6),IF(K219&gt;=63000,63000,K219),IF(K219&gt;=82000,82000,K219)),IF(K219&gt;=63000,63000,K219))</f>
        <v>0</v>
      </c>
      <c r="L220" s="921"/>
      <c r="M220" s="920">
        <f>IF(入力用!P291=1,IF(AND(入力用!P297&gt;0,入力用!P297&lt;=7),IF(M219&gt;=63000,63000,M219),IF(M219&gt;=82000,82000,M219)),IF(M219&gt;=63000,63000,M219))</f>
        <v>0</v>
      </c>
      <c r="N220" s="921"/>
      <c r="O220" s="920">
        <f>IF(入力用!P291=1,IF(AND(入力用!P297&gt;0,入力用!P297&lt;=8),IF(O219&gt;=63000,63000,O219),IF(O219&gt;=82000,82000,O219)),IF(O219&gt;=63000,63000,O219))</f>
        <v>0</v>
      </c>
      <c r="P220" s="921"/>
      <c r="Q220" s="920">
        <f>IF(入力用!P291=1,IF(AND(入力用!P297&gt;0,入力用!P297&lt;=9),IF(Q219&gt;=63000,63000,Q219),IF(Q219&gt;=82000,82000,Q219)),IF(Q219&gt;=63000,63000,Q219))</f>
        <v>0</v>
      </c>
      <c r="R220" s="921"/>
      <c r="S220" s="920">
        <f>IF(入力用!P291=1,IF(AND(入力用!P297&gt;0,入力用!P297&lt;=10),IF(S219&gt;=63000,63000,S219),IF(S219&gt;=82000,82000,S219)),IF(S219&gt;=63000,63000,S219))</f>
        <v>0</v>
      </c>
      <c r="T220" s="921"/>
      <c r="U220" s="920">
        <f>IF(入力用!P291=1,IF(AND(入力用!P297&gt;0,入力用!P297&lt;=11),IF(U219&gt;=63000,63000,U219),IF(U219&gt;=82000,82000,U219)),IF(U219&gt;=63000,63000,U219))</f>
        <v>0</v>
      </c>
      <c r="V220" s="921"/>
      <c r="W220" s="920">
        <f>IF(入力用!P291=1,IF(AND(入力用!P297&gt;0,入力用!P297&lt;=12),IF(W219&gt;=63000,63000,W219),IF(W219&gt;=82000,82000,W219)),IF(W219&gt;=63000,63000,W219))</f>
        <v>0</v>
      </c>
      <c r="X220" s="921"/>
      <c r="Y220" s="920">
        <f>IF(入力用!P291=1,IF(AND(入力用!P297&gt;0,入力用!P297&lt;=13),IF(Y219&gt;=63000,63000,Y219),IF(Y219&gt;=82000,82000,Y219)),IF(Y219&gt;=63000,63000,Y219))</f>
        <v>0</v>
      </c>
      <c r="Z220" s="921"/>
      <c r="AA220" s="920">
        <f>IF(入力用!P291=1,IF(AND(入力用!P297&gt;0,入力用!P297&lt;=14),IF(AA219&gt;=63000,63000,AA219),IF(AA219&gt;=82000,82000,AA219)),IF(AA219&gt;=63000,63000,AA219))</f>
        <v>0</v>
      </c>
      <c r="AB220" s="921"/>
      <c r="AC220" s="920">
        <f>IF(入力用!P291=1,IF(AND(入力用!P297&gt;0,入力用!P297&lt;=15),IF(AC219&gt;=63000,63000,AC219),IF(AC219&gt;=82000,82000,AC219)),IF(AC219&gt;=63000,63000,AC219))</f>
        <v>0</v>
      </c>
      <c r="AD220" s="987"/>
      <c r="AE220" s="922"/>
      <c r="AF220" s="923"/>
    </row>
    <row r="221" spans="1:32" ht="50.25" customHeight="1" thickBot="1">
      <c r="A221" s="924" t="s">
        <v>359</v>
      </c>
      <c r="B221" s="925"/>
      <c r="C221" s="985" t="str">
        <f>'【様式２】計画書（自動計算）（変更）'!C221:D221</f>
        <v/>
      </c>
      <c r="D221" s="986"/>
      <c r="E221" s="4"/>
      <c r="F221" s="13" t="s">
        <v>262</v>
      </c>
      <c r="G221" s="926">
        <f>ROUNDDOWN(G220*3/4,0)</f>
        <v>0</v>
      </c>
      <c r="H221" s="926"/>
      <c r="I221" s="926">
        <f>ROUNDDOWN(I220*3/4,0)</f>
        <v>0</v>
      </c>
      <c r="J221" s="926"/>
      <c r="K221" s="926">
        <f>ROUNDDOWN(K220*3/4,0)</f>
        <v>0</v>
      </c>
      <c r="L221" s="927"/>
      <c r="M221" s="928">
        <f>ROUNDDOWN(M220*3/4,0)</f>
        <v>0</v>
      </c>
      <c r="N221" s="926"/>
      <c r="O221" s="926">
        <f>ROUNDDOWN(O220*3/4,0)</f>
        <v>0</v>
      </c>
      <c r="P221" s="926"/>
      <c r="Q221" s="926">
        <f>ROUNDDOWN(Q220*3/4,0)</f>
        <v>0</v>
      </c>
      <c r="R221" s="927"/>
      <c r="S221" s="928">
        <f>ROUNDDOWN(S220*3/4,0)</f>
        <v>0</v>
      </c>
      <c r="T221" s="926"/>
      <c r="U221" s="926">
        <f>ROUNDDOWN(U220*3/4,0)</f>
        <v>0</v>
      </c>
      <c r="V221" s="926"/>
      <c r="W221" s="926">
        <f>ROUNDDOWN(W220*3/4,0)</f>
        <v>0</v>
      </c>
      <c r="X221" s="927"/>
      <c r="Y221" s="928">
        <f>ROUNDDOWN(Y220*3/4,0)</f>
        <v>0</v>
      </c>
      <c r="Z221" s="926"/>
      <c r="AA221" s="926">
        <f>ROUNDDOWN(AA220*3/4,0)</f>
        <v>0</v>
      </c>
      <c r="AB221" s="926"/>
      <c r="AC221" s="926">
        <f>ROUNDDOWN(AC220*3/4,0)</f>
        <v>0</v>
      </c>
      <c r="AD221" s="929"/>
      <c r="AE221" s="930">
        <f>ROUNDDOWN(SUM(G221:AD221),-2)</f>
        <v>0</v>
      </c>
      <c r="AF221" s="931"/>
    </row>
    <row r="222" spans="1:32" ht="17.25" customHeight="1">
      <c r="A222" s="898" t="s">
        <v>85</v>
      </c>
      <c r="B222" s="900" t="str">
        <f>'【様式２】計画書（自動計算）（変更）'!B222:D226</f>
        <v/>
      </c>
      <c r="C222" s="901"/>
      <c r="D222" s="902"/>
      <c r="E222" s="4"/>
    </row>
    <row r="223" spans="1:32" ht="34.5" customHeight="1">
      <c r="A223" s="899"/>
      <c r="B223" s="903"/>
      <c r="C223" s="904"/>
      <c r="D223" s="905"/>
      <c r="E223" s="4"/>
      <c r="G223" s="909"/>
      <c r="H223" s="910"/>
      <c r="I223" s="911" t="s">
        <v>36</v>
      </c>
      <c r="J223" s="912"/>
      <c r="K223" s="913"/>
      <c r="L223" s="4"/>
      <c r="M223" s="914"/>
      <c r="N223" s="914"/>
      <c r="O223" s="915" t="s">
        <v>37</v>
      </c>
      <c r="P223" s="914"/>
      <c r="Q223" s="914"/>
      <c r="R223" s="4"/>
      <c r="S223" s="914"/>
      <c r="T223" s="914"/>
      <c r="U223" s="915" t="s">
        <v>38</v>
      </c>
      <c r="V223" s="914"/>
      <c r="W223" s="914"/>
      <c r="X223" s="4"/>
      <c r="Y223" s="914"/>
      <c r="Z223" s="914"/>
      <c r="AA223" s="915" t="s">
        <v>39</v>
      </c>
      <c r="AB223" s="914"/>
      <c r="AC223" s="914"/>
      <c r="AD223" s="4"/>
      <c r="AE223" s="3"/>
      <c r="AF223" s="3"/>
    </row>
    <row r="224" spans="1:32" ht="27" customHeight="1">
      <c r="A224" s="899"/>
      <c r="B224" s="903"/>
      <c r="C224" s="904"/>
      <c r="D224" s="905"/>
      <c r="E224" s="4"/>
      <c r="G224" s="897" t="s">
        <v>29</v>
      </c>
      <c r="H224" s="431"/>
      <c r="I224" s="883">
        <f t="shared" ref="I224:I229" si="48">SUM(G214:L214)</f>
        <v>0</v>
      </c>
      <c r="J224" s="884"/>
      <c r="K224" s="885"/>
      <c r="L224" s="3"/>
      <c r="M224" s="897" t="s">
        <v>29</v>
      </c>
      <c r="N224" s="431"/>
      <c r="O224" s="883">
        <f t="shared" ref="O224:O229" si="49">SUM(M214:R214)</f>
        <v>0</v>
      </c>
      <c r="P224" s="884"/>
      <c r="Q224" s="885"/>
      <c r="R224" s="3"/>
      <c r="S224" s="897" t="s">
        <v>29</v>
      </c>
      <c r="T224" s="431"/>
      <c r="U224" s="883">
        <f t="shared" ref="U224:U229" si="50">SUM(S214:X214)</f>
        <v>0</v>
      </c>
      <c r="V224" s="884"/>
      <c r="W224" s="885"/>
      <c r="Y224" s="897" t="s">
        <v>29</v>
      </c>
      <c r="Z224" s="431"/>
      <c r="AA224" s="883">
        <f t="shared" ref="AA224:AA229" si="51">SUM(Y214:AD214)</f>
        <v>0</v>
      </c>
      <c r="AB224" s="884"/>
      <c r="AC224" s="885"/>
    </row>
    <row r="225" spans="1:32" ht="27" customHeight="1">
      <c r="A225" s="899"/>
      <c r="B225" s="903"/>
      <c r="C225" s="904"/>
      <c r="D225" s="905"/>
      <c r="E225" s="4"/>
      <c r="G225" s="890" t="s">
        <v>31</v>
      </c>
      <c r="H225" s="891"/>
      <c r="I225" s="883">
        <f t="shared" si="48"/>
        <v>0</v>
      </c>
      <c r="J225" s="884"/>
      <c r="K225" s="885"/>
      <c r="L225" s="3"/>
      <c r="M225" s="890" t="s">
        <v>31</v>
      </c>
      <c r="N225" s="891"/>
      <c r="O225" s="883">
        <f t="shared" si="49"/>
        <v>0</v>
      </c>
      <c r="P225" s="884"/>
      <c r="Q225" s="885"/>
      <c r="R225" s="3"/>
      <c r="S225" s="890" t="s">
        <v>31</v>
      </c>
      <c r="T225" s="891"/>
      <c r="U225" s="883">
        <f t="shared" si="50"/>
        <v>0</v>
      </c>
      <c r="V225" s="884"/>
      <c r="W225" s="885"/>
      <c r="Y225" s="890" t="s">
        <v>31</v>
      </c>
      <c r="Z225" s="891"/>
      <c r="AA225" s="883">
        <f t="shared" si="51"/>
        <v>0</v>
      </c>
      <c r="AB225" s="884"/>
      <c r="AC225" s="885"/>
    </row>
    <row r="226" spans="1:32" ht="27" customHeight="1">
      <c r="A226" s="899"/>
      <c r="B226" s="906"/>
      <c r="C226" s="907"/>
      <c r="D226" s="908"/>
      <c r="E226" s="4"/>
      <c r="G226" s="890" t="s">
        <v>40</v>
      </c>
      <c r="H226" s="891"/>
      <c r="I226" s="883">
        <f t="shared" si="48"/>
        <v>0</v>
      </c>
      <c r="J226" s="884"/>
      <c r="K226" s="885"/>
      <c r="L226" s="3"/>
      <c r="M226" s="890" t="s">
        <v>40</v>
      </c>
      <c r="N226" s="891"/>
      <c r="O226" s="883">
        <f t="shared" si="49"/>
        <v>0</v>
      </c>
      <c r="P226" s="884"/>
      <c r="Q226" s="885"/>
      <c r="R226" s="3"/>
      <c r="S226" s="890" t="s">
        <v>40</v>
      </c>
      <c r="T226" s="891"/>
      <c r="U226" s="883">
        <f t="shared" si="50"/>
        <v>0</v>
      </c>
      <c r="V226" s="884"/>
      <c r="W226" s="885"/>
      <c r="Y226" s="890" t="s">
        <v>40</v>
      </c>
      <c r="Z226" s="891"/>
      <c r="AA226" s="883">
        <f t="shared" si="51"/>
        <v>0</v>
      </c>
      <c r="AB226" s="884"/>
      <c r="AC226" s="885"/>
    </row>
    <row r="227" spans="1:32" ht="27" customHeight="1">
      <c r="B227" s="892" t="str">
        <f>'【様式２】計画書（自動計算）（変更）'!B227:D227</f>
        <v>補助基準額上限：63000円</v>
      </c>
      <c r="C227" s="892"/>
      <c r="D227" s="892"/>
      <c r="E227" s="4"/>
      <c r="G227" s="890" t="s">
        <v>32</v>
      </c>
      <c r="H227" s="891"/>
      <c r="I227" s="893">
        <f t="shared" si="48"/>
        <v>0</v>
      </c>
      <c r="J227" s="894"/>
      <c r="K227" s="895"/>
      <c r="L227" s="3"/>
      <c r="M227" s="890" t="s">
        <v>32</v>
      </c>
      <c r="N227" s="891"/>
      <c r="O227" s="893">
        <f t="shared" si="49"/>
        <v>0</v>
      </c>
      <c r="P227" s="894"/>
      <c r="Q227" s="895"/>
      <c r="R227" s="3"/>
      <c r="S227" s="890" t="s">
        <v>32</v>
      </c>
      <c r="T227" s="891"/>
      <c r="U227" s="893">
        <f t="shared" si="50"/>
        <v>0</v>
      </c>
      <c r="V227" s="894"/>
      <c r="W227" s="895"/>
      <c r="Y227" s="890" t="s">
        <v>32</v>
      </c>
      <c r="Z227" s="891"/>
      <c r="AA227" s="893">
        <f t="shared" si="51"/>
        <v>0</v>
      </c>
      <c r="AB227" s="894"/>
      <c r="AC227" s="895"/>
    </row>
    <row r="228" spans="1:32" ht="27" customHeight="1">
      <c r="B228" s="896" t="str">
        <f>'【様式２】計画書（自動計算）（変更）'!B228:D228</f>
        <v/>
      </c>
      <c r="C228" s="896"/>
      <c r="D228" s="896"/>
      <c r="E228" s="4"/>
      <c r="G228" s="897" t="s">
        <v>33</v>
      </c>
      <c r="H228" s="431"/>
      <c r="I228" s="883">
        <f t="shared" si="48"/>
        <v>0</v>
      </c>
      <c r="J228" s="884"/>
      <c r="K228" s="885"/>
      <c r="L228" s="3"/>
      <c r="M228" s="897" t="s">
        <v>33</v>
      </c>
      <c r="N228" s="431"/>
      <c r="O228" s="883">
        <f t="shared" si="49"/>
        <v>0</v>
      </c>
      <c r="P228" s="884"/>
      <c r="Q228" s="885"/>
      <c r="R228" s="3"/>
      <c r="S228" s="897" t="s">
        <v>33</v>
      </c>
      <c r="T228" s="431"/>
      <c r="U228" s="883">
        <f t="shared" si="50"/>
        <v>0</v>
      </c>
      <c r="V228" s="884"/>
      <c r="W228" s="885"/>
      <c r="Y228" s="897" t="s">
        <v>33</v>
      </c>
      <c r="Z228" s="431"/>
      <c r="AA228" s="883">
        <f t="shared" si="51"/>
        <v>0</v>
      </c>
      <c r="AB228" s="884"/>
      <c r="AC228" s="885"/>
    </row>
    <row r="229" spans="1:32" ht="27" customHeight="1" thickBot="1">
      <c r="G229" s="878" t="s">
        <v>35</v>
      </c>
      <c r="H229" s="879"/>
      <c r="I229" s="880">
        <f t="shared" si="48"/>
        <v>0</v>
      </c>
      <c r="J229" s="881"/>
      <c r="K229" s="882"/>
      <c r="L229" s="3"/>
      <c r="M229" s="878" t="s">
        <v>35</v>
      </c>
      <c r="N229" s="879"/>
      <c r="O229" s="883">
        <f t="shared" si="49"/>
        <v>0</v>
      </c>
      <c r="P229" s="884"/>
      <c r="Q229" s="885"/>
      <c r="R229" s="3"/>
      <c r="S229" s="878" t="s">
        <v>35</v>
      </c>
      <c r="T229" s="879"/>
      <c r="U229" s="883">
        <f t="shared" si="50"/>
        <v>0</v>
      </c>
      <c r="V229" s="884"/>
      <c r="W229" s="885"/>
      <c r="Y229" s="878" t="s">
        <v>35</v>
      </c>
      <c r="Z229" s="879"/>
      <c r="AA229" s="883">
        <f t="shared" si="51"/>
        <v>0</v>
      </c>
      <c r="AB229" s="884"/>
      <c r="AC229" s="885"/>
    </row>
    <row r="230" spans="1:32" ht="45" customHeight="1" thickBot="1">
      <c r="G230" s="886" t="s">
        <v>78</v>
      </c>
      <c r="H230" s="887"/>
      <c r="I230" s="888">
        <f>ROUNDDOWN(SUM(G221:L221),-2)</f>
        <v>0</v>
      </c>
      <c r="J230" s="889"/>
      <c r="K230" s="889"/>
      <c r="M230" s="886" t="s">
        <v>78</v>
      </c>
      <c r="N230" s="887"/>
      <c r="O230" s="888">
        <f>ROUNDDOWN(SUM(M221:R221),-2)</f>
        <v>0</v>
      </c>
      <c r="P230" s="889"/>
      <c r="Q230" s="889"/>
      <c r="S230" s="886" t="s">
        <v>78</v>
      </c>
      <c r="T230" s="887"/>
      <c r="U230" s="888">
        <f>ROUNDDOWN(SUM(S221:X221),-2)</f>
        <v>0</v>
      </c>
      <c r="V230" s="889"/>
      <c r="W230" s="889"/>
      <c r="Y230" s="886" t="s">
        <v>78</v>
      </c>
      <c r="Z230" s="887"/>
      <c r="AA230" s="888">
        <f>AE221-I230-O230-U230</f>
        <v>0</v>
      </c>
      <c r="AB230" s="889"/>
      <c r="AC230" s="889"/>
      <c r="AF230" s="14" t="s">
        <v>93</v>
      </c>
    </row>
    <row r="231" spans="1:32" ht="17.25" customHeight="1"/>
    <row r="232" spans="1:32" ht="17.25" customHeight="1"/>
    <row r="233" spans="1:32" ht="17.25" customHeight="1">
      <c r="A233" s="1181" t="str">
        <f>$A$1</f>
        <v>様式第１２号別紙１</v>
      </c>
      <c r="B233" s="1181"/>
      <c r="C233" s="1181"/>
      <c r="D233" s="1181"/>
    </row>
    <row r="234" spans="1:32" ht="17.25" customHeight="1">
      <c r="A234" s="1181"/>
      <c r="B234" s="1181"/>
      <c r="C234" s="1181"/>
      <c r="D234" s="1181"/>
      <c r="Z234" s="982" t="str">
        <f>$Z$2</f>
        <v>令和</v>
      </c>
      <c r="AA234" s="966">
        <f>IF($AA$2="","",$AA$2)</f>
        <v>6</v>
      </c>
      <c r="AB234" s="966" t="s">
        <v>8</v>
      </c>
      <c r="AC234" s="966">
        <f>IF($AC$2="","",$AC$2)</f>
        <v>3</v>
      </c>
      <c r="AD234" s="966" t="s">
        <v>9</v>
      </c>
      <c r="AE234" s="966">
        <f>IF($AE$2="","",$AE$2)</f>
        <v>31</v>
      </c>
      <c r="AF234" s="966" t="s">
        <v>10</v>
      </c>
    </row>
    <row r="235" spans="1:32" ht="17.25" customHeight="1">
      <c r="A235" s="967" t="s">
        <v>357</v>
      </c>
      <c r="B235" s="967"/>
      <c r="C235" s="967"/>
      <c r="D235" s="967"/>
      <c r="E235" s="967"/>
      <c r="F235" s="967"/>
      <c r="G235" s="967"/>
      <c r="H235" s="967"/>
      <c r="I235" s="967"/>
      <c r="L235" s="968" t="s">
        <v>12</v>
      </c>
      <c r="M235" s="968"/>
      <c r="N235" s="969">
        <v>9</v>
      </c>
      <c r="O235" s="969"/>
      <c r="P235" s="970" t="s">
        <v>13</v>
      </c>
      <c r="Q235" s="970"/>
      <c r="R235" s="5"/>
      <c r="S235" s="5"/>
      <c r="Y235" s="5"/>
      <c r="Z235" s="982"/>
      <c r="AA235" s="966"/>
      <c r="AB235" s="966"/>
      <c r="AC235" s="966"/>
      <c r="AD235" s="966"/>
      <c r="AE235" s="966"/>
      <c r="AF235" s="966"/>
    </row>
    <row r="236" spans="1:32" ht="17.25" customHeight="1">
      <c r="A236" s="967"/>
      <c r="B236" s="967"/>
      <c r="C236" s="967"/>
      <c r="D236" s="967"/>
      <c r="E236" s="967"/>
      <c r="F236" s="967"/>
      <c r="G236" s="967"/>
      <c r="H236" s="967"/>
      <c r="I236" s="967"/>
      <c r="L236" s="968"/>
      <c r="M236" s="968"/>
      <c r="N236" s="969"/>
      <c r="O236" s="969"/>
      <c r="P236" s="970"/>
      <c r="Q236" s="970"/>
      <c r="R236" s="5"/>
      <c r="S236" s="5"/>
      <c r="Z236" s="15"/>
      <c r="AA236" s="15"/>
      <c r="AB236" s="15"/>
      <c r="AC236" s="15"/>
      <c r="AD236" s="15"/>
      <c r="AE236" s="15"/>
      <c r="AF236" s="15"/>
    </row>
    <row r="237" spans="1:32" ht="17.25" customHeight="1">
      <c r="A237" s="967"/>
      <c r="B237" s="967"/>
      <c r="C237" s="967"/>
      <c r="D237" s="967"/>
      <c r="E237" s="967"/>
      <c r="F237" s="967"/>
      <c r="G237" s="967"/>
      <c r="H237" s="967"/>
      <c r="I237" s="967"/>
      <c r="L237" s="968"/>
      <c r="M237" s="968"/>
      <c r="N237" s="969"/>
      <c r="O237" s="969"/>
      <c r="P237" s="970"/>
      <c r="Q237" s="970"/>
      <c r="R237" s="5"/>
      <c r="S237" s="5"/>
    </row>
    <row r="238" spans="1:32" ht="17.25" customHeight="1" thickBot="1">
      <c r="D238" s="3"/>
      <c r="E238" s="3"/>
      <c r="F238" s="3"/>
      <c r="G238" s="3"/>
      <c r="H238" s="3"/>
      <c r="I238" s="3"/>
      <c r="J238" s="3"/>
      <c r="K238" s="3"/>
    </row>
    <row r="239" spans="1:32" ht="42" customHeight="1" thickBot="1">
      <c r="A239" s="971" t="s">
        <v>81</v>
      </c>
      <c r="B239" s="972"/>
      <c r="C239" s="973" t="str">
        <f>IF($C$7="","",$C$7)</f>
        <v/>
      </c>
      <c r="D239" s="973"/>
      <c r="E239" s="973"/>
      <c r="F239" s="973"/>
      <c r="G239" s="973"/>
      <c r="H239" s="973"/>
      <c r="I239" s="974"/>
      <c r="J239" s="4"/>
      <c r="K239" s="4"/>
    </row>
    <row r="240" spans="1:32" ht="17.25" customHeight="1">
      <c r="C240" s="6"/>
      <c r="D240" s="6"/>
      <c r="E240" s="16"/>
      <c r="F240" s="6"/>
      <c r="G240" s="6"/>
      <c r="H240" s="6"/>
      <c r="I240" s="6"/>
      <c r="J240" s="6"/>
    </row>
    <row r="241" spans="1:32" ht="17.25" customHeight="1" thickBot="1">
      <c r="E241" s="4"/>
    </row>
    <row r="242" spans="1:32" ht="23.25" customHeight="1" thickBot="1">
      <c r="A242" s="975" t="s">
        <v>14</v>
      </c>
      <c r="B242" s="976"/>
      <c r="C242" s="976"/>
      <c r="D242" s="977"/>
      <c r="E242" s="4"/>
      <c r="F242" s="7" t="s">
        <v>15</v>
      </c>
      <c r="G242" s="971" t="s">
        <v>16</v>
      </c>
      <c r="H242" s="972"/>
      <c r="I242" s="978" t="s">
        <v>17</v>
      </c>
      <c r="J242" s="972"/>
      <c r="K242" s="978" t="s">
        <v>18</v>
      </c>
      <c r="L242" s="979"/>
      <c r="M242" s="971" t="s">
        <v>19</v>
      </c>
      <c r="N242" s="972"/>
      <c r="O242" s="978" t="s">
        <v>20</v>
      </c>
      <c r="P242" s="972"/>
      <c r="Q242" s="978" t="s">
        <v>21</v>
      </c>
      <c r="R242" s="979"/>
      <c r="S242" s="971" t="s">
        <v>22</v>
      </c>
      <c r="T242" s="972"/>
      <c r="U242" s="978" t="s">
        <v>23</v>
      </c>
      <c r="V242" s="972"/>
      <c r="W242" s="978" t="s">
        <v>24</v>
      </c>
      <c r="X242" s="979"/>
      <c r="Y242" s="971" t="s">
        <v>25</v>
      </c>
      <c r="Z242" s="972"/>
      <c r="AA242" s="978" t="s">
        <v>26</v>
      </c>
      <c r="AB242" s="972"/>
      <c r="AC242" s="978" t="s">
        <v>27</v>
      </c>
      <c r="AD242" s="979"/>
      <c r="AE242" s="995" t="s">
        <v>28</v>
      </c>
      <c r="AF242" s="979"/>
    </row>
    <row r="243" spans="1:32" ht="37.5" customHeight="1">
      <c r="A243" s="959" t="s">
        <v>86</v>
      </c>
      <c r="B243" s="960"/>
      <c r="C243" s="961" t="str">
        <f>'【様式２】計画書（自動計算）（変更）'!C243:D243</f>
        <v/>
      </c>
      <c r="D243" s="962"/>
      <c r="E243" s="4"/>
      <c r="F243" s="307" t="s">
        <v>71</v>
      </c>
      <c r="G243" s="953">
        <f>'【様式２】計画書（自動計算）（変更）'!G243:H243</f>
        <v>0</v>
      </c>
      <c r="H243" s="953"/>
      <c r="I243" s="953">
        <f>'【様式２】計画書（自動計算）（変更）'!I243:J243</f>
        <v>0</v>
      </c>
      <c r="J243" s="953"/>
      <c r="K243" s="953">
        <f>'【様式２】計画書（自動計算）（変更）'!K243:L243</f>
        <v>0</v>
      </c>
      <c r="L243" s="953"/>
      <c r="M243" s="953">
        <f>'【様式２】計画書（自動計算）（変更）'!M243:N243</f>
        <v>0</v>
      </c>
      <c r="N243" s="953"/>
      <c r="O243" s="953">
        <f>'【様式２】計画書（自動計算）（変更）'!O243:P243</f>
        <v>0</v>
      </c>
      <c r="P243" s="953"/>
      <c r="Q243" s="953">
        <f>'【様式２】計画書（自動計算）（変更）'!Q243:R243</f>
        <v>0</v>
      </c>
      <c r="R243" s="953"/>
      <c r="S243" s="953">
        <f>'【様式２】計画書（自動計算）（変更）'!S243:T243</f>
        <v>0</v>
      </c>
      <c r="T243" s="953"/>
      <c r="U243" s="953">
        <f>'【様式２】計画書（自動計算）（変更）'!U243:V243</f>
        <v>0</v>
      </c>
      <c r="V243" s="953"/>
      <c r="W243" s="953">
        <f>'【様式２】計画書（自動計算）（変更）'!W243:X243</f>
        <v>0</v>
      </c>
      <c r="X243" s="953"/>
      <c r="Y243" s="953">
        <f>'【様式２】計画書（自動計算）（変更）'!Y243:Z243</f>
        <v>0</v>
      </c>
      <c r="Z243" s="953"/>
      <c r="AA243" s="953">
        <f>'【様式２】計画書（自動計算）（変更）'!AA243:AB243</f>
        <v>0</v>
      </c>
      <c r="AB243" s="953"/>
      <c r="AC243" s="953">
        <f>'【様式２】計画書（自動計算）（変更）'!AC243:AD243</f>
        <v>0</v>
      </c>
      <c r="AD243" s="953"/>
      <c r="AE243" s="935">
        <f t="shared" ref="AE243:AE247" si="52">SUM(G243:AD243)</f>
        <v>0</v>
      </c>
      <c r="AF243" s="936"/>
    </row>
    <row r="244" spans="1:32" ht="37.5" customHeight="1">
      <c r="A244" s="963" t="s">
        <v>30</v>
      </c>
      <c r="B244" s="964"/>
      <c r="C244" s="949" t="str">
        <f>'【様式２】計画書（自動計算）（変更）'!C244:D245</f>
        <v/>
      </c>
      <c r="D244" s="950"/>
      <c r="E244" s="4"/>
      <c r="F244" s="8" t="s">
        <v>72</v>
      </c>
      <c r="G244" s="991">
        <f>'【様式２】計画書（自動計算）（変更）'!G244:H244</f>
        <v>0</v>
      </c>
      <c r="H244" s="992"/>
      <c r="I244" s="991">
        <f>'【様式２】計画書（自動計算）（変更）'!I244:J244</f>
        <v>0</v>
      </c>
      <c r="J244" s="992"/>
      <c r="K244" s="991">
        <f>'【様式２】計画書（自動計算）（変更）'!K244:L244</f>
        <v>0</v>
      </c>
      <c r="L244" s="992"/>
      <c r="M244" s="991">
        <f>'【様式２】計画書（自動計算）（変更）'!M244:N244</f>
        <v>0</v>
      </c>
      <c r="N244" s="992"/>
      <c r="O244" s="991">
        <f>'【様式２】計画書（自動計算）（変更）'!O244:P244</f>
        <v>0</v>
      </c>
      <c r="P244" s="992"/>
      <c r="Q244" s="991">
        <f>'【様式２】計画書（自動計算）（変更）'!Q244:R244</f>
        <v>0</v>
      </c>
      <c r="R244" s="992"/>
      <c r="S244" s="991">
        <f>'【様式２】計画書（自動計算）（変更）'!S244:T244</f>
        <v>0</v>
      </c>
      <c r="T244" s="992"/>
      <c r="U244" s="991">
        <f>'【様式２】計画書（自動計算）（変更）'!U244:V244</f>
        <v>0</v>
      </c>
      <c r="V244" s="992"/>
      <c r="W244" s="991">
        <f>'【様式２】計画書（自動計算）（変更）'!W244:X244</f>
        <v>0</v>
      </c>
      <c r="X244" s="992"/>
      <c r="Y244" s="991">
        <f>'【様式２】計画書（自動計算）（変更）'!Y244:Z244</f>
        <v>0</v>
      </c>
      <c r="Z244" s="992"/>
      <c r="AA244" s="991">
        <f>'【様式２】計画書（自動計算）（変更）'!AA244:AB244</f>
        <v>0</v>
      </c>
      <c r="AB244" s="992"/>
      <c r="AC244" s="991">
        <f>'【様式２】計画書（自動計算）（変更）'!AC244:AD244</f>
        <v>0</v>
      </c>
      <c r="AD244" s="992"/>
      <c r="AE244" s="935">
        <f t="shared" si="52"/>
        <v>0</v>
      </c>
      <c r="AF244" s="936"/>
    </row>
    <row r="245" spans="1:32" ht="37.5" customHeight="1">
      <c r="A245" s="965"/>
      <c r="B245" s="964"/>
      <c r="C245" s="951"/>
      <c r="D245" s="952"/>
      <c r="E245" s="4"/>
      <c r="F245" s="8" t="s">
        <v>73</v>
      </c>
      <c r="G245" s="991">
        <f>'【様式２】計画書（自動計算）（変更）'!G245:H245</f>
        <v>0</v>
      </c>
      <c r="H245" s="992"/>
      <c r="I245" s="991">
        <f>'【様式２】計画書（自動計算）（変更）'!I245:J245</f>
        <v>0</v>
      </c>
      <c r="J245" s="992"/>
      <c r="K245" s="991">
        <f>'【様式２】計画書（自動計算）（変更）'!K245:L245</f>
        <v>0</v>
      </c>
      <c r="L245" s="992"/>
      <c r="M245" s="991">
        <f>'【様式２】計画書（自動計算）（変更）'!M245:N245</f>
        <v>0</v>
      </c>
      <c r="N245" s="992"/>
      <c r="O245" s="991">
        <f>'【様式２】計画書（自動計算）（変更）'!O245:P245</f>
        <v>0</v>
      </c>
      <c r="P245" s="992"/>
      <c r="Q245" s="991">
        <f>'【様式２】計画書（自動計算）（変更）'!Q245:R245</f>
        <v>0</v>
      </c>
      <c r="R245" s="992"/>
      <c r="S245" s="991">
        <f>'【様式２】計画書（自動計算）（変更）'!S245:T245</f>
        <v>0</v>
      </c>
      <c r="T245" s="992"/>
      <c r="U245" s="991">
        <f>'【様式２】計画書（自動計算）（変更）'!U245:V245</f>
        <v>0</v>
      </c>
      <c r="V245" s="992"/>
      <c r="W245" s="991">
        <f>'【様式２】計画書（自動計算）（変更）'!W245:X245</f>
        <v>0</v>
      </c>
      <c r="X245" s="992"/>
      <c r="Y245" s="991">
        <f>'【様式２】計画書（自動計算）（変更）'!Y245:Z245</f>
        <v>0</v>
      </c>
      <c r="Z245" s="992"/>
      <c r="AA245" s="991">
        <f>'【様式２】計画書（自動計算）（変更）'!AA245:AB245</f>
        <v>0</v>
      </c>
      <c r="AB245" s="992"/>
      <c r="AC245" s="991">
        <f>'【様式２】計画書（自動計算）（変更）'!AC245:AD245</f>
        <v>0</v>
      </c>
      <c r="AD245" s="992"/>
      <c r="AE245" s="935">
        <f t="shared" si="52"/>
        <v>0</v>
      </c>
      <c r="AF245" s="936"/>
    </row>
    <row r="246" spans="1:32" ht="37.5" customHeight="1">
      <c r="A246" s="965"/>
      <c r="B246" s="964"/>
      <c r="C246" s="903" t="str">
        <f>'【様式２】計画書（自動計算）（変更）'!C246:D247</f>
        <v/>
      </c>
      <c r="D246" s="989"/>
      <c r="E246" s="4"/>
      <c r="F246" s="9" t="s">
        <v>74</v>
      </c>
      <c r="G246" s="991">
        <v>0</v>
      </c>
      <c r="H246" s="992"/>
      <c r="I246" s="991">
        <v>0</v>
      </c>
      <c r="J246" s="992"/>
      <c r="K246" s="991">
        <v>0</v>
      </c>
      <c r="L246" s="992"/>
      <c r="M246" s="1180">
        <v>0</v>
      </c>
      <c r="N246" s="992"/>
      <c r="O246" s="991">
        <v>0</v>
      </c>
      <c r="P246" s="992"/>
      <c r="Q246" s="991">
        <v>0</v>
      </c>
      <c r="R246" s="992"/>
      <c r="S246" s="1180">
        <v>0</v>
      </c>
      <c r="T246" s="992"/>
      <c r="U246" s="991">
        <v>0</v>
      </c>
      <c r="V246" s="992"/>
      <c r="W246" s="991">
        <v>0</v>
      </c>
      <c r="X246" s="992"/>
      <c r="Y246" s="1180">
        <v>0</v>
      </c>
      <c r="Z246" s="992"/>
      <c r="AA246" s="991">
        <v>0</v>
      </c>
      <c r="AB246" s="992"/>
      <c r="AC246" s="991">
        <v>0</v>
      </c>
      <c r="AD246" s="996"/>
      <c r="AE246" s="957">
        <f t="shared" si="52"/>
        <v>0</v>
      </c>
      <c r="AF246" s="958"/>
    </row>
    <row r="247" spans="1:32" ht="37.5" customHeight="1" thickBot="1">
      <c r="A247" s="965"/>
      <c r="B247" s="964"/>
      <c r="C247" s="906"/>
      <c r="D247" s="990"/>
      <c r="E247" s="4"/>
      <c r="F247" s="10" t="s">
        <v>75</v>
      </c>
      <c r="G247" s="932">
        <f>'【様式２】計画書（自動計算）（変更）'!G247:H247</f>
        <v>0</v>
      </c>
      <c r="H247" s="933"/>
      <c r="I247" s="932">
        <f>'【様式２】計画書（自動計算）（変更）'!I247:J247</f>
        <v>0</v>
      </c>
      <c r="J247" s="933"/>
      <c r="K247" s="932">
        <f>'【様式２】計画書（自動計算）（変更）'!K247:L247</f>
        <v>0</v>
      </c>
      <c r="L247" s="933"/>
      <c r="M247" s="932">
        <f>'【様式２】計画書（自動計算）（変更）'!M247:N247</f>
        <v>0</v>
      </c>
      <c r="N247" s="933"/>
      <c r="O247" s="932">
        <f>'【様式２】計画書（自動計算）（変更）'!O247:P247</f>
        <v>0</v>
      </c>
      <c r="P247" s="933"/>
      <c r="Q247" s="932">
        <f>'【様式２】計画書（自動計算）（変更）'!Q247:R247</f>
        <v>0</v>
      </c>
      <c r="R247" s="933"/>
      <c r="S247" s="932">
        <f>'【様式２】計画書（自動計算）（変更）'!S247:T247</f>
        <v>0</v>
      </c>
      <c r="T247" s="933"/>
      <c r="U247" s="932">
        <f>'【様式２】計画書（自動計算）（変更）'!U247:V247</f>
        <v>0</v>
      </c>
      <c r="V247" s="933"/>
      <c r="W247" s="932">
        <f>'【様式２】計画書（自動計算）（変更）'!W247:X247</f>
        <v>0</v>
      </c>
      <c r="X247" s="933"/>
      <c r="Y247" s="932">
        <f>'【様式２】計画書（自動計算）（変更）'!Y247:Z247</f>
        <v>0</v>
      </c>
      <c r="Z247" s="933"/>
      <c r="AA247" s="932">
        <f>'【様式２】計画書（自動計算）（変更）'!AA247:AB247</f>
        <v>0</v>
      </c>
      <c r="AB247" s="933"/>
      <c r="AC247" s="932">
        <f>'【様式２】計画書（自動計算）（変更）'!AC247:AD247</f>
        <v>0</v>
      </c>
      <c r="AD247" s="933"/>
      <c r="AE247" s="935">
        <f t="shared" si="52"/>
        <v>0</v>
      </c>
      <c r="AF247" s="936"/>
    </row>
    <row r="248" spans="1:32" ht="37.5" customHeight="1" thickTop="1" thickBot="1">
      <c r="A248" s="937" t="s">
        <v>34</v>
      </c>
      <c r="B248" s="938"/>
      <c r="C248" s="983" t="str">
        <f>'【様式２】計画書（自動計算）（変更）'!C248:D248</f>
        <v/>
      </c>
      <c r="D248" s="984"/>
      <c r="E248" s="4"/>
      <c r="F248" s="11" t="s">
        <v>76</v>
      </c>
      <c r="G248" s="939">
        <f>SUM(G243:H246)-G247</f>
        <v>0</v>
      </c>
      <c r="H248" s="940"/>
      <c r="I248" s="939">
        <f>SUM(I243:J246)-I247</f>
        <v>0</v>
      </c>
      <c r="J248" s="940"/>
      <c r="K248" s="939">
        <f>SUM(K243:L246)-K247</f>
        <v>0</v>
      </c>
      <c r="L248" s="941"/>
      <c r="M248" s="942">
        <f>SUM(M243:N246)-M247</f>
        <v>0</v>
      </c>
      <c r="N248" s="940"/>
      <c r="O248" s="939">
        <f>SUM(O243:P246)-O247</f>
        <v>0</v>
      </c>
      <c r="P248" s="940"/>
      <c r="Q248" s="939">
        <f>SUM(Q243:R246)-Q247</f>
        <v>0</v>
      </c>
      <c r="R248" s="941"/>
      <c r="S248" s="942">
        <f>SUM(S243:T246)-S247</f>
        <v>0</v>
      </c>
      <c r="T248" s="940"/>
      <c r="U248" s="939">
        <f>SUM(U243:V246)-U247</f>
        <v>0</v>
      </c>
      <c r="V248" s="940"/>
      <c r="W248" s="939">
        <f>SUM(W243:X246)-W247</f>
        <v>0</v>
      </c>
      <c r="X248" s="941"/>
      <c r="Y248" s="942">
        <f>SUM(Y243:Z246)-Y247</f>
        <v>0</v>
      </c>
      <c r="Z248" s="940"/>
      <c r="AA248" s="939">
        <f>SUM(AA243:AB246)-AA247</f>
        <v>0</v>
      </c>
      <c r="AB248" s="940"/>
      <c r="AC248" s="939">
        <f>SUM(AC243:AD246)-AC247</f>
        <v>0</v>
      </c>
      <c r="AD248" s="943"/>
      <c r="AE248" s="944">
        <f>SUM(G248:AD248)</f>
        <v>0</v>
      </c>
      <c r="AF248" s="945"/>
    </row>
    <row r="249" spans="1:32" ht="50.25" customHeight="1" thickTop="1" thickBot="1">
      <c r="A249" s="916" t="s">
        <v>358</v>
      </c>
      <c r="B249" s="917"/>
      <c r="C249" s="983" t="str">
        <f>'【様式２】計画書（自動計算）（変更）'!C249:D249</f>
        <v/>
      </c>
      <c r="D249" s="984"/>
      <c r="E249" s="4"/>
      <c r="F249" s="12" t="s">
        <v>77</v>
      </c>
      <c r="G249" s="920">
        <f>IF(入力用!P330=1,IF(AND(入力用!P336&gt;0,入力用!P336&lt;=4),IF(G248&gt;=63000,63000,G248),IF(G248&gt;=82000,82000,G248)),IF(G248&gt;=63000,63000,G248))</f>
        <v>0</v>
      </c>
      <c r="H249" s="921"/>
      <c r="I249" s="920">
        <f>IF(入力用!P330=1,IF(AND(入力用!P336&gt;0,入力用!P336&lt;=5),IF(I248&gt;=63000,63000,I248),IF(I248&gt;=82000,82000,I248)),IF(I248&gt;=63000,63000,I248))</f>
        <v>0</v>
      </c>
      <c r="J249" s="921"/>
      <c r="K249" s="920">
        <f>IF(入力用!P330=1,IF(AND(入力用!P336&gt;0,入力用!P336&lt;=6),IF(K248&gt;=63000,63000,K248),IF(K248&gt;=82000,82000,K248)),IF(K248&gt;=63000,63000,K248))</f>
        <v>0</v>
      </c>
      <c r="L249" s="921"/>
      <c r="M249" s="920">
        <f>IF(入力用!P330=1,IF(AND(入力用!P336&gt;0,入力用!P336&lt;=7),IF(M248&gt;=63000,63000,M248),IF(M248&gt;=82000,82000,M248)),IF(M248&gt;=63000,63000,M248))</f>
        <v>0</v>
      </c>
      <c r="N249" s="921"/>
      <c r="O249" s="920">
        <f>IF(入力用!P330=1,IF(AND(入力用!P336&gt;0,入力用!P336&lt;=8),IF(O248&gt;=63000,63000,O248),IF(O248&gt;=82000,82000,O248)),IF(O248&gt;=63000,63000,O248))</f>
        <v>0</v>
      </c>
      <c r="P249" s="921"/>
      <c r="Q249" s="920">
        <f>IF(入力用!P330=1,IF(AND(入力用!P336&gt;0,入力用!P336&lt;=9),IF(Q248&gt;=63000,63000,Q248),IF(Q248&gt;=82000,82000,Q248)),IF(Q248&gt;=63000,63000,Q248))</f>
        <v>0</v>
      </c>
      <c r="R249" s="921"/>
      <c r="S249" s="920">
        <f>IF(入力用!P330=1,IF(AND(入力用!P336&gt;0,入力用!P336&lt;=10),IF(S248&gt;=63000,63000,S248),IF(S248&gt;=82000,82000,S248)),IF(S248&gt;=63000,63000,S248))</f>
        <v>0</v>
      </c>
      <c r="T249" s="921"/>
      <c r="U249" s="920">
        <f>IF(入力用!P330=1,IF(AND(入力用!P336&gt;0,入力用!P336&lt;=11),IF(U248&gt;=63000,63000,U248),IF(U248&gt;=82000,82000,U248)),IF(U248&gt;=63000,63000,U248))</f>
        <v>0</v>
      </c>
      <c r="V249" s="921"/>
      <c r="W249" s="920">
        <f>IF(入力用!P330=1,IF(AND(入力用!P336&gt;0,入力用!P336&lt;=12),IF(W248&gt;=63000,63000,W248),IF(W248&gt;=82000,82000,W248)),IF(W248&gt;=63000,63000,W248))</f>
        <v>0</v>
      </c>
      <c r="X249" s="921"/>
      <c r="Y249" s="920">
        <f>IF(入力用!P330=1,IF(AND(入力用!P336&gt;0,入力用!P336&lt;=13),IF(Y248&gt;=63000,63000,Y248),IF(Y248&gt;=82000,82000,Y248)),IF(Y248&gt;=63000,63000,Y248))</f>
        <v>0</v>
      </c>
      <c r="Z249" s="921"/>
      <c r="AA249" s="920">
        <f>IF(入力用!P330=1,IF(AND(入力用!P336&gt;0,入力用!P336&lt;=14),IF(AA248&gt;=63000,63000,AA248),IF(AA248&gt;=82000,82000,AA248)),IF(AA248&gt;=63000,63000,AA248))</f>
        <v>0</v>
      </c>
      <c r="AB249" s="921"/>
      <c r="AC249" s="920">
        <f>IF(入力用!P330=1,IF(AND(入力用!P336&gt;0,入力用!P336&lt;=15),IF(AC248&gt;=63000,63000,AC248),IF(AC248&gt;=82000,82000,AC248)),IF(AC248&gt;=63000,63000,AC248))</f>
        <v>0</v>
      </c>
      <c r="AD249" s="987"/>
      <c r="AE249" s="922"/>
      <c r="AF249" s="923"/>
    </row>
    <row r="250" spans="1:32" ht="50.25" customHeight="1" thickBot="1">
      <c r="A250" s="924" t="s">
        <v>359</v>
      </c>
      <c r="B250" s="925"/>
      <c r="C250" s="985" t="str">
        <f>'【様式２】計画書（自動計算）（変更）'!C250:D250</f>
        <v/>
      </c>
      <c r="D250" s="986"/>
      <c r="E250" s="4"/>
      <c r="F250" s="13" t="s">
        <v>262</v>
      </c>
      <c r="G250" s="926">
        <f>ROUNDDOWN(G249*3/4,0)</f>
        <v>0</v>
      </c>
      <c r="H250" s="926"/>
      <c r="I250" s="926">
        <f>ROUNDDOWN(I249*3/4,0)</f>
        <v>0</v>
      </c>
      <c r="J250" s="926"/>
      <c r="K250" s="926">
        <f>ROUNDDOWN(K249*3/4,0)</f>
        <v>0</v>
      </c>
      <c r="L250" s="927"/>
      <c r="M250" s="928">
        <f>ROUNDDOWN(M249*3/4,0)</f>
        <v>0</v>
      </c>
      <c r="N250" s="926"/>
      <c r="O250" s="926">
        <f>ROUNDDOWN(O249*3/4,0)</f>
        <v>0</v>
      </c>
      <c r="P250" s="926"/>
      <c r="Q250" s="926">
        <f>ROUNDDOWN(Q249*3/4,0)</f>
        <v>0</v>
      </c>
      <c r="R250" s="927"/>
      <c r="S250" s="928">
        <f>ROUNDDOWN(S249*3/4,0)</f>
        <v>0</v>
      </c>
      <c r="T250" s="926"/>
      <c r="U250" s="926">
        <f>ROUNDDOWN(U249*3/4,0)</f>
        <v>0</v>
      </c>
      <c r="V250" s="926"/>
      <c r="W250" s="926">
        <f>ROUNDDOWN(W249*3/4,0)</f>
        <v>0</v>
      </c>
      <c r="X250" s="927"/>
      <c r="Y250" s="928">
        <f>ROUNDDOWN(Y249*3/4,0)</f>
        <v>0</v>
      </c>
      <c r="Z250" s="926"/>
      <c r="AA250" s="926">
        <f>ROUNDDOWN(AA249*3/4,0)</f>
        <v>0</v>
      </c>
      <c r="AB250" s="926"/>
      <c r="AC250" s="926">
        <f>ROUNDDOWN(AC249*3/4,0)</f>
        <v>0</v>
      </c>
      <c r="AD250" s="929"/>
      <c r="AE250" s="930">
        <f>ROUNDDOWN(SUM(G250:AD250),-2)</f>
        <v>0</v>
      </c>
      <c r="AF250" s="931"/>
    </row>
    <row r="251" spans="1:32" ht="17.25" customHeight="1">
      <c r="A251" s="898" t="s">
        <v>85</v>
      </c>
      <c r="B251" s="900" t="str">
        <f>'【様式２】計画書（自動計算）（変更）'!B251:D255</f>
        <v/>
      </c>
      <c r="C251" s="901"/>
      <c r="D251" s="902"/>
      <c r="E251" s="4"/>
    </row>
    <row r="252" spans="1:32" ht="34.5" customHeight="1">
      <c r="A252" s="899"/>
      <c r="B252" s="903"/>
      <c r="C252" s="904"/>
      <c r="D252" s="905"/>
      <c r="E252" s="4"/>
      <c r="G252" s="909"/>
      <c r="H252" s="910"/>
      <c r="I252" s="911" t="s">
        <v>36</v>
      </c>
      <c r="J252" s="912"/>
      <c r="K252" s="913"/>
      <c r="L252" s="4"/>
      <c r="M252" s="914"/>
      <c r="N252" s="914"/>
      <c r="O252" s="915" t="s">
        <v>37</v>
      </c>
      <c r="P252" s="914"/>
      <c r="Q252" s="914"/>
      <c r="R252" s="4"/>
      <c r="S252" s="914"/>
      <c r="T252" s="914"/>
      <c r="U252" s="915" t="s">
        <v>38</v>
      </c>
      <c r="V252" s="914"/>
      <c r="W252" s="914"/>
      <c r="X252" s="4"/>
      <c r="Y252" s="914"/>
      <c r="Z252" s="914"/>
      <c r="AA252" s="915" t="s">
        <v>39</v>
      </c>
      <c r="AB252" s="914"/>
      <c r="AC252" s="914"/>
      <c r="AD252" s="4"/>
      <c r="AE252" s="3"/>
      <c r="AF252" s="3"/>
    </row>
    <row r="253" spans="1:32" ht="27" customHeight="1">
      <c r="A253" s="899"/>
      <c r="B253" s="903"/>
      <c r="C253" s="904"/>
      <c r="D253" s="905"/>
      <c r="E253" s="4"/>
      <c r="G253" s="897" t="s">
        <v>29</v>
      </c>
      <c r="H253" s="431"/>
      <c r="I253" s="883">
        <f t="shared" ref="I253:I258" si="53">SUM(G243:L243)</f>
        <v>0</v>
      </c>
      <c r="J253" s="884"/>
      <c r="K253" s="885"/>
      <c r="L253" s="3"/>
      <c r="M253" s="897" t="s">
        <v>29</v>
      </c>
      <c r="N253" s="431"/>
      <c r="O253" s="883">
        <f t="shared" ref="O253:O258" si="54">SUM(M243:R243)</f>
        <v>0</v>
      </c>
      <c r="P253" s="884"/>
      <c r="Q253" s="885"/>
      <c r="R253" s="3"/>
      <c r="S253" s="897" t="s">
        <v>29</v>
      </c>
      <c r="T253" s="431"/>
      <c r="U253" s="883">
        <f t="shared" ref="U253:U258" si="55">SUM(S243:X243)</f>
        <v>0</v>
      </c>
      <c r="V253" s="884"/>
      <c r="W253" s="885"/>
      <c r="Y253" s="897" t="s">
        <v>29</v>
      </c>
      <c r="Z253" s="431"/>
      <c r="AA253" s="883">
        <f t="shared" ref="AA253:AA258" si="56">SUM(Y243:AD243)</f>
        <v>0</v>
      </c>
      <c r="AB253" s="884"/>
      <c r="AC253" s="885"/>
    </row>
    <row r="254" spans="1:32" ht="27" customHeight="1">
      <c r="A254" s="899"/>
      <c r="B254" s="903"/>
      <c r="C254" s="904"/>
      <c r="D254" s="905"/>
      <c r="E254" s="4"/>
      <c r="G254" s="890" t="s">
        <v>31</v>
      </c>
      <c r="H254" s="891"/>
      <c r="I254" s="883">
        <f t="shared" si="53"/>
        <v>0</v>
      </c>
      <c r="J254" s="884"/>
      <c r="K254" s="885"/>
      <c r="L254" s="3"/>
      <c r="M254" s="890" t="s">
        <v>31</v>
      </c>
      <c r="N254" s="891"/>
      <c r="O254" s="883">
        <f t="shared" si="54"/>
        <v>0</v>
      </c>
      <c r="P254" s="884"/>
      <c r="Q254" s="885"/>
      <c r="R254" s="3"/>
      <c r="S254" s="890" t="s">
        <v>31</v>
      </c>
      <c r="T254" s="891"/>
      <c r="U254" s="883">
        <f t="shared" si="55"/>
        <v>0</v>
      </c>
      <c r="V254" s="884"/>
      <c r="W254" s="885"/>
      <c r="Y254" s="890" t="s">
        <v>31</v>
      </c>
      <c r="Z254" s="891"/>
      <c r="AA254" s="883">
        <f t="shared" si="56"/>
        <v>0</v>
      </c>
      <c r="AB254" s="884"/>
      <c r="AC254" s="885"/>
    </row>
    <row r="255" spans="1:32" ht="27" customHeight="1">
      <c r="A255" s="899"/>
      <c r="B255" s="906"/>
      <c r="C255" s="907"/>
      <c r="D255" s="908"/>
      <c r="E255" s="4"/>
      <c r="G255" s="890" t="s">
        <v>40</v>
      </c>
      <c r="H255" s="891"/>
      <c r="I255" s="883">
        <f t="shared" si="53"/>
        <v>0</v>
      </c>
      <c r="J255" s="884"/>
      <c r="K255" s="885"/>
      <c r="L255" s="3"/>
      <c r="M255" s="890" t="s">
        <v>40</v>
      </c>
      <c r="N255" s="891"/>
      <c r="O255" s="883">
        <f t="shared" si="54"/>
        <v>0</v>
      </c>
      <c r="P255" s="884"/>
      <c r="Q255" s="885"/>
      <c r="R255" s="3"/>
      <c r="S255" s="890" t="s">
        <v>40</v>
      </c>
      <c r="T255" s="891"/>
      <c r="U255" s="883">
        <f t="shared" si="55"/>
        <v>0</v>
      </c>
      <c r="V255" s="884"/>
      <c r="W255" s="885"/>
      <c r="Y255" s="890" t="s">
        <v>40</v>
      </c>
      <c r="Z255" s="891"/>
      <c r="AA255" s="883">
        <f t="shared" si="56"/>
        <v>0</v>
      </c>
      <c r="AB255" s="884"/>
      <c r="AC255" s="885"/>
    </row>
    <row r="256" spans="1:32" ht="27" customHeight="1">
      <c r="B256" s="892" t="str">
        <f>'【様式２】計画書（自動計算）（変更）'!B256:D256</f>
        <v>補助基準額上限：63000円</v>
      </c>
      <c r="C256" s="892"/>
      <c r="D256" s="892"/>
      <c r="E256" s="4"/>
      <c r="G256" s="890" t="s">
        <v>32</v>
      </c>
      <c r="H256" s="891"/>
      <c r="I256" s="893">
        <f t="shared" si="53"/>
        <v>0</v>
      </c>
      <c r="J256" s="894"/>
      <c r="K256" s="895"/>
      <c r="L256" s="3"/>
      <c r="M256" s="890" t="s">
        <v>32</v>
      </c>
      <c r="N256" s="891"/>
      <c r="O256" s="893">
        <f t="shared" si="54"/>
        <v>0</v>
      </c>
      <c r="P256" s="894"/>
      <c r="Q256" s="895"/>
      <c r="R256" s="3"/>
      <c r="S256" s="890" t="s">
        <v>32</v>
      </c>
      <c r="T256" s="891"/>
      <c r="U256" s="893">
        <f t="shared" si="55"/>
        <v>0</v>
      </c>
      <c r="V256" s="894"/>
      <c r="W256" s="895"/>
      <c r="Y256" s="890" t="s">
        <v>32</v>
      </c>
      <c r="Z256" s="891"/>
      <c r="AA256" s="893">
        <f t="shared" si="56"/>
        <v>0</v>
      </c>
      <c r="AB256" s="894"/>
      <c r="AC256" s="895"/>
    </row>
    <row r="257" spans="1:32" ht="27" customHeight="1">
      <c r="B257" s="896" t="str">
        <f>'【様式２】計画書（自動計算）（変更）'!B257:D257</f>
        <v/>
      </c>
      <c r="C257" s="896"/>
      <c r="D257" s="896"/>
      <c r="E257" s="4"/>
      <c r="G257" s="897" t="s">
        <v>33</v>
      </c>
      <c r="H257" s="431"/>
      <c r="I257" s="883">
        <f t="shared" si="53"/>
        <v>0</v>
      </c>
      <c r="J257" s="884"/>
      <c r="K257" s="885"/>
      <c r="L257" s="3"/>
      <c r="M257" s="897" t="s">
        <v>33</v>
      </c>
      <c r="N257" s="431"/>
      <c r="O257" s="883">
        <f t="shared" si="54"/>
        <v>0</v>
      </c>
      <c r="P257" s="884"/>
      <c r="Q257" s="885"/>
      <c r="R257" s="3"/>
      <c r="S257" s="897" t="s">
        <v>33</v>
      </c>
      <c r="T257" s="431"/>
      <c r="U257" s="883">
        <f t="shared" si="55"/>
        <v>0</v>
      </c>
      <c r="V257" s="884"/>
      <c r="W257" s="885"/>
      <c r="Y257" s="897" t="s">
        <v>33</v>
      </c>
      <c r="Z257" s="431"/>
      <c r="AA257" s="883">
        <f t="shared" si="56"/>
        <v>0</v>
      </c>
      <c r="AB257" s="884"/>
      <c r="AC257" s="885"/>
    </row>
    <row r="258" spans="1:32" ht="27" customHeight="1" thickBot="1">
      <c r="G258" s="878" t="s">
        <v>35</v>
      </c>
      <c r="H258" s="879"/>
      <c r="I258" s="880">
        <f t="shared" si="53"/>
        <v>0</v>
      </c>
      <c r="J258" s="881"/>
      <c r="K258" s="882"/>
      <c r="L258" s="3"/>
      <c r="M258" s="878" t="s">
        <v>35</v>
      </c>
      <c r="N258" s="879"/>
      <c r="O258" s="883">
        <f t="shared" si="54"/>
        <v>0</v>
      </c>
      <c r="P258" s="884"/>
      <c r="Q258" s="885"/>
      <c r="R258" s="3"/>
      <c r="S258" s="878" t="s">
        <v>35</v>
      </c>
      <c r="T258" s="879"/>
      <c r="U258" s="883">
        <f t="shared" si="55"/>
        <v>0</v>
      </c>
      <c r="V258" s="884"/>
      <c r="W258" s="885"/>
      <c r="Y258" s="878" t="s">
        <v>35</v>
      </c>
      <c r="Z258" s="879"/>
      <c r="AA258" s="883">
        <f t="shared" si="56"/>
        <v>0</v>
      </c>
      <c r="AB258" s="884"/>
      <c r="AC258" s="885"/>
    </row>
    <row r="259" spans="1:32" ht="45" customHeight="1" thickBot="1">
      <c r="G259" s="886" t="s">
        <v>78</v>
      </c>
      <c r="H259" s="887"/>
      <c r="I259" s="888">
        <f>ROUNDDOWN(SUM(G250:L250),-2)</f>
        <v>0</v>
      </c>
      <c r="J259" s="889"/>
      <c r="K259" s="889"/>
      <c r="M259" s="886" t="s">
        <v>78</v>
      </c>
      <c r="N259" s="887"/>
      <c r="O259" s="888">
        <f>ROUNDDOWN(SUM(M250:R250),-2)</f>
        <v>0</v>
      </c>
      <c r="P259" s="889"/>
      <c r="Q259" s="889"/>
      <c r="S259" s="886" t="s">
        <v>78</v>
      </c>
      <c r="T259" s="887"/>
      <c r="U259" s="888">
        <f>ROUNDDOWN(SUM(S250:X250),-2)</f>
        <v>0</v>
      </c>
      <c r="V259" s="889"/>
      <c r="W259" s="889"/>
      <c r="Y259" s="886" t="s">
        <v>78</v>
      </c>
      <c r="Z259" s="887"/>
      <c r="AA259" s="888">
        <f>AE250-I259-O259-U259</f>
        <v>0</v>
      </c>
      <c r="AB259" s="889"/>
      <c r="AC259" s="889"/>
      <c r="AF259" s="14" t="s">
        <v>92</v>
      </c>
    </row>
    <row r="260" spans="1:32" ht="17.25" customHeight="1"/>
    <row r="261" spans="1:32" ht="17.25" customHeight="1"/>
    <row r="262" spans="1:32" ht="17.25" customHeight="1">
      <c r="A262" s="1181" t="str">
        <f>$A$1</f>
        <v>様式第１２号別紙１</v>
      </c>
      <c r="B262" s="1181"/>
      <c r="C262" s="1181"/>
      <c r="D262" s="1181"/>
    </row>
    <row r="263" spans="1:32" ht="17.25" customHeight="1">
      <c r="A263" s="1181"/>
      <c r="B263" s="1181"/>
      <c r="C263" s="1181"/>
      <c r="D263" s="1181"/>
      <c r="Z263" s="982" t="str">
        <f>$Z$2</f>
        <v>令和</v>
      </c>
      <c r="AA263" s="966">
        <f>IF($AA$2="","",$AA$2)</f>
        <v>6</v>
      </c>
      <c r="AB263" s="966" t="s">
        <v>8</v>
      </c>
      <c r="AC263" s="966">
        <f>IF($AC$2="","",$AC$2)</f>
        <v>3</v>
      </c>
      <c r="AD263" s="966" t="s">
        <v>9</v>
      </c>
      <c r="AE263" s="966">
        <f>IF($AE$2="","",$AE$2)</f>
        <v>31</v>
      </c>
      <c r="AF263" s="966" t="s">
        <v>10</v>
      </c>
    </row>
    <row r="264" spans="1:32" ht="17.25" customHeight="1">
      <c r="A264" s="967" t="s">
        <v>357</v>
      </c>
      <c r="B264" s="967"/>
      <c r="C264" s="967"/>
      <c r="D264" s="967"/>
      <c r="E264" s="967"/>
      <c r="F264" s="967"/>
      <c r="G264" s="967"/>
      <c r="H264" s="967"/>
      <c r="I264" s="967"/>
      <c r="L264" s="968" t="s">
        <v>12</v>
      </c>
      <c r="M264" s="968"/>
      <c r="N264" s="969">
        <v>10</v>
      </c>
      <c r="O264" s="969"/>
      <c r="P264" s="970" t="s">
        <v>13</v>
      </c>
      <c r="Q264" s="970"/>
      <c r="R264" s="5"/>
      <c r="S264" s="5"/>
      <c r="Y264" s="5"/>
      <c r="Z264" s="982"/>
      <c r="AA264" s="966"/>
      <c r="AB264" s="966"/>
      <c r="AC264" s="966"/>
      <c r="AD264" s="966"/>
      <c r="AE264" s="966"/>
      <c r="AF264" s="966"/>
    </row>
    <row r="265" spans="1:32" ht="17.25" customHeight="1">
      <c r="A265" s="967"/>
      <c r="B265" s="967"/>
      <c r="C265" s="967"/>
      <c r="D265" s="967"/>
      <c r="E265" s="967"/>
      <c r="F265" s="967"/>
      <c r="G265" s="967"/>
      <c r="H265" s="967"/>
      <c r="I265" s="967"/>
      <c r="L265" s="968"/>
      <c r="M265" s="968"/>
      <c r="N265" s="969"/>
      <c r="O265" s="969"/>
      <c r="P265" s="970"/>
      <c r="Q265" s="970"/>
      <c r="R265" s="5"/>
      <c r="S265" s="5"/>
      <c r="Z265" s="15"/>
      <c r="AA265" s="15"/>
      <c r="AB265" s="15"/>
      <c r="AC265" s="15"/>
      <c r="AD265" s="15"/>
      <c r="AE265" s="15"/>
      <c r="AF265" s="15"/>
    </row>
    <row r="266" spans="1:32" ht="17.25" customHeight="1">
      <c r="A266" s="967"/>
      <c r="B266" s="967"/>
      <c r="C266" s="967"/>
      <c r="D266" s="967"/>
      <c r="E266" s="967"/>
      <c r="F266" s="967"/>
      <c r="G266" s="967"/>
      <c r="H266" s="967"/>
      <c r="I266" s="967"/>
      <c r="L266" s="968"/>
      <c r="M266" s="968"/>
      <c r="N266" s="969"/>
      <c r="O266" s="969"/>
      <c r="P266" s="970"/>
      <c r="Q266" s="970"/>
      <c r="R266" s="5"/>
      <c r="S266" s="5"/>
    </row>
    <row r="267" spans="1:32" ht="17.25" customHeight="1" thickBot="1">
      <c r="D267" s="3"/>
      <c r="E267" s="3"/>
      <c r="F267" s="3"/>
      <c r="G267" s="3"/>
      <c r="H267" s="3"/>
      <c r="I267" s="3"/>
      <c r="J267" s="3"/>
      <c r="K267" s="3"/>
    </row>
    <row r="268" spans="1:32" ht="42" customHeight="1" thickBot="1">
      <c r="A268" s="971" t="s">
        <v>81</v>
      </c>
      <c r="B268" s="972"/>
      <c r="C268" s="973" t="str">
        <f>IF($C$7="","",$C$7)</f>
        <v/>
      </c>
      <c r="D268" s="973"/>
      <c r="E268" s="973"/>
      <c r="F268" s="973"/>
      <c r="G268" s="973"/>
      <c r="H268" s="973"/>
      <c r="I268" s="974"/>
      <c r="J268" s="4"/>
      <c r="K268" s="4"/>
    </row>
    <row r="269" spans="1:32" ht="17.25" customHeight="1">
      <c r="C269" s="6"/>
      <c r="D269" s="6"/>
      <c r="E269" s="16"/>
      <c r="F269" s="6"/>
      <c r="G269" s="6"/>
      <c r="H269" s="6"/>
      <c r="I269" s="6"/>
      <c r="J269" s="6"/>
    </row>
    <row r="270" spans="1:32" ht="17.25" customHeight="1" thickBot="1">
      <c r="E270" s="4"/>
    </row>
    <row r="271" spans="1:32" ht="24" customHeight="1" thickBot="1">
      <c r="A271" s="975" t="s">
        <v>14</v>
      </c>
      <c r="B271" s="976"/>
      <c r="C271" s="976"/>
      <c r="D271" s="977"/>
      <c r="E271" s="4"/>
      <c r="F271" s="319" t="s">
        <v>15</v>
      </c>
      <c r="G271" s="971" t="s">
        <v>16</v>
      </c>
      <c r="H271" s="972"/>
      <c r="I271" s="978" t="s">
        <v>17</v>
      </c>
      <c r="J271" s="972"/>
      <c r="K271" s="978" t="s">
        <v>18</v>
      </c>
      <c r="L271" s="979"/>
      <c r="M271" s="971" t="s">
        <v>19</v>
      </c>
      <c r="N271" s="972"/>
      <c r="O271" s="978" t="s">
        <v>20</v>
      </c>
      <c r="P271" s="972"/>
      <c r="Q271" s="978" t="s">
        <v>21</v>
      </c>
      <c r="R271" s="979"/>
      <c r="S271" s="971" t="s">
        <v>22</v>
      </c>
      <c r="T271" s="972"/>
      <c r="U271" s="978" t="s">
        <v>23</v>
      </c>
      <c r="V271" s="972"/>
      <c r="W271" s="978" t="s">
        <v>24</v>
      </c>
      <c r="X271" s="979"/>
      <c r="Y271" s="971" t="s">
        <v>25</v>
      </c>
      <c r="Z271" s="972"/>
      <c r="AA271" s="978" t="s">
        <v>26</v>
      </c>
      <c r="AB271" s="972"/>
      <c r="AC271" s="978" t="s">
        <v>27</v>
      </c>
      <c r="AD271" s="979"/>
      <c r="AE271" s="980" t="s">
        <v>28</v>
      </c>
      <c r="AF271" s="979"/>
    </row>
    <row r="272" spans="1:32" ht="37.5" customHeight="1">
      <c r="A272" s="959" t="s">
        <v>86</v>
      </c>
      <c r="B272" s="960"/>
      <c r="C272" s="961" t="str">
        <f>'【様式２】計画書（自動計算）（変更）'!C272:D272</f>
        <v/>
      </c>
      <c r="D272" s="962"/>
      <c r="E272" s="4"/>
      <c r="F272" s="307" t="s">
        <v>71</v>
      </c>
      <c r="G272" s="953">
        <f>'【様式２】計画書（自動計算）（変更）'!G272:H272</f>
        <v>0</v>
      </c>
      <c r="H272" s="953"/>
      <c r="I272" s="953">
        <f>'【様式２】計画書（自動計算）（変更）'!I272:J272</f>
        <v>0</v>
      </c>
      <c r="J272" s="953"/>
      <c r="K272" s="953">
        <f>'【様式２】計画書（自動計算）（変更）'!K272:L272</f>
        <v>0</v>
      </c>
      <c r="L272" s="953"/>
      <c r="M272" s="953">
        <f>'【様式２】計画書（自動計算）（変更）'!M272:N272</f>
        <v>0</v>
      </c>
      <c r="N272" s="953"/>
      <c r="O272" s="953">
        <f>'【様式２】計画書（自動計算）（変更）'!O272:P272</f>
        <v>0</v>
      </c>
      <c r="P272" s="953"/>
      <c r="Q272" s="953">
        <f>'【様式２】計画書（自動計算）（変更）'!Q272:R272</f>
        <v>0</v>
      </c>
      <c r="R272" s="953"/>
      <c r="S272" s="953">
        <f>'【様式２】計画書（自動計算）（変更）'!S272:T272</f>
        <v>0</v>
      </c>
      <c r="T272" s="953"/>
      <c r="U272" s="953">
        <f>'【様式２】計画書（自動計算）（変更）'!U272:V272</f>
        <v>0</v>
      </c>
      <c r="V272" s="953"/>
      <c r="W272" s="953">
        <f>'【様式２】計画書（自動計算）（変更）'!W272:X272</f>
        <v>0</v>
      </c>
      <c r="X272" s="953"/>
      <c r="Y272" s="953">
        <f>'【様式２】計画書（自動計算）（変更）'!Y272:Z272</f>
        <v>0</v>
      </c>
      <c r="Z272" s="953"/>
      <c r="AA272" s="953">
        <f>'【様式２】計画書（自動計算）（変更）'!AA272:AB272</f>
        <v>0</v>
      </c>
      <c r="AB272" s="953"/>
      <c r="AC272" s="953">
        <f>'【様式２】計画書（自動計算）（変更）'!AC272:AD272</f>
        <v>0</v>
      </c>
      <c r="AD272" s="953"/>
      <c r="AE272" s="935">
        <f t="shared" ref="AE272:AE276" si="57">SUM(G272:AD272)</f>
        <v>0</v>
      </c>
      <c r="AF272" s="936"/>
    </row>
    <row r="273" spans="1:32" ht="37.5" customHeight="1">
      <c r="A273" s="963" t="s">
        <v>30</v>
      </c>
      <c r="B273" s="964"/>
      <c r="C273" s="949" t="str">
        <f>'【様式２】計画書（自動計算）（変更）'!C273:D274</f>
        <v/>
      </c>
      <c r="D273" s="950"/>
      <c r="E273" s="4"/>
      <c r="F273" s="8" t="s">
        <v>72</v>
      </c>
      <c r="G273" s="991">
        <f>'【様式２】計画書（自動計算）（変更）'!G273:H273</f>
        <v>0</v>
      </c>
      <c r="H273" s="992"/>
      <c r="I273" s="991">
        <f>'【様式２】計画書（自動計算）（変更）'!I273:J273</f>
        <v>0</v>
      </c>
      <c r="J273" s="992"/>
      <c r="K273" s="991">
        <f>'【様式２】計画書（自動計算）（変更）'!K273:L273</f>
        <v>0</v>
      </c>
      <c r="L273" s="992"/>
      <c r="M273" s="991">
        <f>'【様式２】計画書（自動計算）（変更）'!M273:N273</f>
        <v>0</v>
      </c>
      <c r="N273" s="992"/>
      <c r="O273" s="991">
        <f>'【様式２】計画書（自動計算）（変更）'!O273:P273</f>
        <v>0</v>
      </c>
      <c r="P273" s="992"/>
      <c r="Q273" s="991">
        <f>'【様式２】計画書（自動計算）（変更）'!Q273:R273</f>
        <v>0</v>
      </c>
      <c r="R273" s="992"/>
      <c r="S273" s="991">
        <f>'【様式２】計画書（自動計算）（変更）'!S273:T273</f>
        <v>0</v>
      </c>
      <c r="T273" s="992"/>
      <c r="U273" s="991">
        <f>'【様式２】計画書（自動計算）（変更）'!U273:V273</f>
        <v>0</v>
      </c>
      <c r="V273" s="992"/>
      <c r="W273" s="991">
        <f>'【様式２】計画書（自動計算）（変更）'!W273:X273</f>
        <v>0</v>
      </c>
      <c r="X273" s="992"/>
      <c r="Y273" s="991">
        <f>'【様式２】計画書（自動計算）（変更）'!Y273:Z273</f>
        <v>0</v>
      </c>
      <c r="Z273" s="992"/>
      <c r="AA273" s="991">
        <f>'【様式２】計画書（自動計算）（変更）'!AA273:AB273</f>
        <v>0</v>
      </c>
      <c r="AB273" s="992"/>
      <c r="AC273" s="991">
        <f>'【様式２】計画書（自動計算）（変更）'!AC273:AD273</f>
        <v>0</v>
      </c>
      <c r="AD273" s="992"/>
      <c r="AE273" s="935">
        <f t="shared" si="57"/>
        <v>0</v>
      </c>
      <c r="AF273" s="936"/>
    </row>
    <row r="274" spans="1:32" ht="37.5" customHeight="1">
      <c r="A274" s="965"/>
      <c r="B274" s="964"/>
      <c r="C274" s="951"/>
      <c r="D274" s="952"/>
      <c r="E274" s="4"/>
      <c r="F274" s="8" t="s">
        <v>73</v>
      </c>
      <c r="G274" s="991">
        <f>'【様式２】計画書（自動計算）（変更）'!G274:H274</f>
        <v>0</v>
      </c>
      <c r="H274" s="992"/>
      <c r="I274" s="991">
        <f>'【様式２】計画書（自動計算）（変更）'!I274:J274</f>
        <v>0</v>
      </c>
      <c r="J274" s="992"/>
      <c r="K274" s="991">
        <f>'【様式２】計画書（自動計算）（変更）'!K274:L274</f>
        <v>0</v>
      </c>
      <c r="L274" s="992"/>
      <c r="M274" s="991">
        <f>'【様式２】計画書（自動計算）（変更）'!M274:N274</f>
        <v>0</v>
      </c>
      <c r="N274" s="992"/>
      <c r="O274" s="991">
        <f>'【様式２】計画書（自動計算）（変更）'!O274:P274</f>
        <v>0</v>
      </c>
      <c r="P274" s="992"/>
      <c r="Q274" s="991">
        <f>'【様式２】計画書（自動計算）（変更）'!Q274:R274</f>
        <v>0</v>
      </c>
      <c r="R274" s="992"/>
      <c r="S274" s="991">
        <f>'【様式２】計画書（自動計算）（変更）'!S274:T274</f>
        <v>0</v>
      </c>
      <c r="T274" s="992"/>
      <c r="U274" s="991">
        <f>'【様式２】計画書（自動計算）（変更）'!U274:V274</f>
        <v>0</v>
      </c>
      <c r="V274" s="992"/>
      <c r="W274" s="991">
        <f>'【様式２】計画書（自動計算）（変更）'!W274:X274</f>
        <v>0</v>
      </c>
      <c r="X274" s="992"/>
      <c r="Y274" s="991">
        <f>'【様式２】計画書（自動計算）（変更）'!Y274:Z274</f>
        <v>0</v>
      </c>
      <c r="Z274" s="992"/>
      <c r="AA274" s="991">
        <f>'【様式２】計画書（自動計算）（変更）'!AA274:AB274</f>
        <v>0</v>
      </c>
      <c r="AB274" s="992"/>
      <c r="AC274" s="991">
        <f>'【様式２】計画書（自動計算）（変更）'!AC274:AD274</f>
        <v>0</v>
      </c>
      <c r="AD274" s="992"/>
      <c r="AE274" s="935">
        <f t="shared" si="57"/>
        <v>0</v>
      </c>
      <c r="AF274" s="936"/>
    </row>
    <row r="275" spans="1:32" ht="37.5" customHeight="1">
      <c r="A275" s="965"/>
      <c r="B275" s="964"/>
      <c r="C275" s="903" t="str">
        <f>'【様式２】計画書（自動計算）（変更）'!C275:D276</f>
        <v/>
      </c>
      <c r="D275" s="989"/>
      <c r="E275" s="4"/>
      <c r="F275" s="9" t="s">
        <v>74</v>
      </c>
      <c r="G275" s="991">
        <v>0</v>
      </c>
      <c r="H275" s="992"/>
      <c r="I275" s="991">
        <v>0</v>
      </c>
      <c r="J275" s="992"/>
      <c r="K275" s="991">
        <v>0</v>
      </c>
      <c r="L275" s="992"/>
      <c r="M275" s="1180">
        <v>0</v>
      </c>
      <c r="N275" s="992"/>
      <c r="O275" s="991">
        <v>0</v>
      </c>
      <c r="P275" s="992"/>
      <c r="Q275" s="991">
        <v>0</v>
      </c>
      <c r="R275" s="992"/>
      <c r="S275" s="1180">
        <v>0</v>
      </c>
      <c r="T275" s="992"/>
      <c r="U275" s="991">
        <v>0</v>
      </c>
      <c r="V275" s="992"/>
      <c r="W275" s="991">
        <v>0</v>
      </c>
      <c r="X275" s="992"/>
      <c r="Y275" s="1180">
        <v>0</v>
      </c>
      <c r="Z275" s="992"/>
      <c r="AA275" s="991">
        <v>0</v>
      </c>
      <c r="AB275" s="992"/>
      <c r="AC275" s="991">
        <v>0</v>
      </c>
      <c r="AD275" s="996"/>
      <c r="AE275" s="957">
        <f t="shared" si="57"/>
        <v>0</v>
      </c>
      <c r="AF275" s="958"/>
    </row>
    <row r="276" spans="1:32" ht="37.5" customHeight="1" thickBot="1">
      <c r="A276" s="965"/>
      <c r="B276" s="964"/>
      <c r="C276" s="906"/>
      <c r="D276" s="990"/>
      <c r="E276" s="4"/>
      <c r="F276" s="10" t="s">
        <v>75</v>
      </c>
      <c r="G276" s="932">
        <f>'【様式２】計画書（自動計算）（変更）'!G276:H276</f>
        <v>0</v>
      </c>
      <c r="H276" s="933"/>
      <c r="I276" s="932">
        <f>'【様式２】計画書（自動計算）（変更）'!I276:J276</f>
        <v>0</v>
      </c>
      <c r="J276" s="933"/>
      <c r="K276" s="932">
        <f>'【様式２】計画書（自動計算）（変更）'!K276:L276</f>
        <v>0</v>
      </c>
      <c r="L276" s="933"/>
      <c r="M276" s="932">
        <f>'【様式２】計画書（自動計算）（変更）'!M276:N276</f>
        <v>0</v>
      </c>
      <c r="N276" s="933"/>
      <c r="O276" s="932">
        <f>'【様式２】計画書（自動計算）（変更）'!O276:P276</f>
        <v>0</v>
      </c>
      <c r="P276" s="933"/>
      <c r="Q276" s="932">
        <f>'【様式２】計画書（自動計算）（変更）'!Q276:R276</f>
        <v>0</v>
      </c>
      <c r="R276" s="933"/>
      <c r="S276" s="932">
        <f>'【様式２】計画書（自動計算）（変更）'!S276:T276</f>
        <v>0</v>
      </c>
      <c r="T276" s="933"/>
      <c r="U276" s="932">
        <f>'【様式２】計画書（自動計算）（変更）'!U276:V276</f>
        <v>0</v>
      </c>
      <c r="V276" s="933"/>
      <c r="W276" s="932">
        <f>'【様式２】計画書（自動計算）（変更）'!W276:X276</f>
        <v>0</v>
      </c>
      <c r="X276" s="933"/>
      <c r="Y276" s="932">
        <f>'【様式２】計画書（自動計算）（変更）'!Y276:Z276</f>
        <v>0</v>
      </c>
      <c r="Z276" s="933"/>
      <c r="AA276" s="932">
        <f>'【様式２】計画書（自動計算）（変更）'!AA276:AB276</f>
        <v>0</v>
      </c>
      <c r="AB276" s="933"/>
      <c r="AC276" s="932">
        <f>'【様式２】計画書（自動計算）（変更）'!AC276:AD276</f>
        <v>0</v>
      </c>
      <c r="AD276" s="933"/>
      <c r="AE276" s="935">
        <f t="shared" si="57"/>
        <v>0</v>
      </c>
      <c r="AF276" s="936"/>
    </row>
    <row r="277" spans="1:32" ht="37.5" customHeight="1" thickTop="1" thickBot="1">
      <c r="A277" s="937" t="s">
        <v>34</v>
      </c>
      <c r="B277" s="938"/>
      <c r="C277" s="983" t="str">
        <f>'【様式２】計画書（自動計算）（変更）'!C277:D277</f>
        <v/>
      </c>
      <c r="D277" s="984"/>
      <c r="E277" s="4"/>
      <c r="F277" s="11" t="s">
        <v>76</v>
      </c>
      <c r="G277" s="939">
        <f>SUM(G272:H275)-G276</f>
        <v>0</v>
      </c>
      <c r="H277" s="940"/>
      <c r="I277" s="939">
        <f>SUM(I272:J275)-I276</f>
        <v>0</v>
      </c>
      <c r="J277" s="940"/>
      <c r="K277" s="939">
        <f>SUM(K272:L275)-K276</f>
        <v>0</v>
      </c>
      <c r="L277" s="941"/>
      <c r="M277" s="942">
        <f>SUM(M272:N275)-M276</f>
        <v>0</v>
      </c>
      <c r="N277" s="940"/>
      <c r="O277" s="939">
        <f>SUM(O272:P275)-O276</f>
        <v>0</v>
      </c>
      <c r="P277" s="940"/>
      <c r="Q277" s="939">
        <f>SUM(Q272:R275)-Q276</f>
        <v>0</v>
      </c>
      <c r="R277" s="941"/>
      <c r="S277" s="942">
        <f>SUM(S272:T275)-S276</f>
        <v>0</v>
      </c>
      <c r="T277" s="940"/>
      <c r="U277" s="939">
        <f>SUM(U272:V275)-U276</f>
        <v>0</v>
      </c>
      <c r="V277" s="940"/>
      <c r="W277" s="939">
        <f>SUM(W272:X275)-W276</f>
        <v>0</v>
      </c>
      <c r="X277" s="941"/>
      <c r="Y277" s="942">
        <f>SUM(Y272:Z275)-Y276</f>
        <v>0</v>
      </c>
      <c r="Z277" s="940"/>
      <c r="AA277" s="939">
        <f>SUM(AA272:AB275)-AA276</f>
        <v>0</v>
      </c>
      <c r="AB277" s="940"/>
      <c r="AC277" s="939">
        <f>SUM(AC272:AD275)-AC276</f>
        <v>0</v>
      </c>
      <c r="AD277" s="943"/>
      <c r="AE277" s="944">
        <f>SUM(G277:AD277)</f>
        <v>0</v>
      </c>
      <c r="AF277" s="945"/>
    </row>
    <row r="278" spans="1:32" ht="50.25" customHeight="1" thickTop="1" thickBot="1">
      <c r="A278" s="916" t="s">
        <v>358</v>
      </c>
      <c r="B278" s="917"/>
      <c r="C278" s="983" t="str">
        <f>'【様式２】計画書（自動計算）（変更）'!C278:D278</f>
        <v/>
      </c>
      <c r="D278" s="984"/>
      <c r="E278" s="4"/>
      <c r="F278" s="12" t="s">
        <v>77</v>
      </c>
      <c r="G278" s="920">
        <f>IF(入力用!P369=1,IF(AND(入力用!P375&gt;0,入力用!P375&lt;=4),IF(G277&gt;=63000,63000,G277),IF(G277&gt;=82000,82000,G277)),IF(G277&gt;=63000,63000,G277))</f>
        <v>0</v>
      </c>
      <c r="H278" s="921"/>
      <c r="I278" s="920">
        <f>IF(入力用!P369=1,IF(AND(入力用!P375&gt;0,入力用!P375&lt;=5),IF(I277&gt;=63000,63000,I277),IF(I277&gt;=82000,82000,I277)),IF(I277&gt;=63000,63000,I277))</f>
        <v>0</v>
      </c>
      <c r="J278" s="921"/>
      <c r="K278" s="920">
        <f>IF(入力用!P369=1,IF(AND(入力用!P375&gt;0,入力用!P375&lt;=6),IF(K277&gt;=63000,63000,K277),IF(K277&gt;=82000,82000,K277)),IF(K277&gt;=63000,63000,K277))</f>
        <v>0</v>
      </c>
      <c r="L278" s="921"/>
      <c r="M278" s="920">
        <f>IF(入力用!P369=1,IF(AND(入力用!P375&gt;0,入力用!P375&lt;=7),IF(M277&gt;=63000,63000,M277),IF(M277&gt;=82000,82000,M277)),IF(M277&gt;=63000,63000,M277))</f>
        <v>0</v>
      </c>
      <c r="N278" s="921"/>
      <c r="O278" s="920">
        <f>IF(入力用!P369=1,IF(AND(入力用!P375&gt;0,入力用!P375&lt;=8),IF(O277&gt;=63000,63000,O277),IF(O277&gt;=82000,82000,O277)),IF(O277&gt;=63000,63000,O277))</f>
        <v>0</v>
      </c>
      <c r="P278" s="921"/>
      <c r="Q278" s="920">
        <f>IF(入力用!P369=1,IF(AND(入力用!P375&gt;0,入力用!P375&lt;=9),IF(Q277&gt;=63000,63000,Q277),IF(Q277&gt;=82000,82000,Q277)),IF(Q277&gt;=63000,63000,Q277))</f>
        <v>0</v>
      </c>
      <c r="R278" s="921"/>
      <c r="S278" s="920">
        <f>IF(入力用!P369=1,IF(AND(入力用!P375&gt;0,入力用!P375&lt;=10),IF(S277&gt;=63000,63000,S277),IF(S277&gt;=82000,82000,S277)),IF(S277&gt;=63000,63000,S277))</f>
        <v>0</v>
      </c>
      <c r="T278" s="921"/>
      <c r="U278" s="920">
        <f>IF(入力用!P369=1,IF(AND(入力用!P375&gt;0,入力用!P375&lt;=11),IF(U277&gt;=63000,63000,U277),IF(U277&gt;=82000,82000,U277)),IF(U277&gt;=63000,63000,U277))</f>
        <v>0</v>
      </c>
      <c r="V278" s="921"/>
      <c r="W278" s="920">
        <f>IF(入力用!P369=1,IF(AND(入力用!P375&gt;0,入力用!P375&lt;=12),IF(W277&gt;=63000,63000,W277),IF(W277&gt;=82000,82000,W277)),IF(W277&gt;=63000,63000,W277))</f>
        <v>0</v>
      </c>
      <c r="X278" s="921"/>
      <c r="Y278" s="920">
        <f>IF(入力用!P369=1,IF(AND(入力用!P375&gt;0,入力用!P375&lt;=13),IF(Y277&gt;=63000,63000,Y277),IF(Y277&gt;=82000,82000,Y277)),IF(Y277&gt;=63000,63000,Y277))</f>
        <v>0</v>
      </c>
      <c r="Z278" s="921"/>
      <c r="AA278" s="920">
        <f>IF(入力用!P369=1,IF(AND(入力用!P375&gt;0,入力用!P375&lt;=14),IF(AA277&gt;=63000,63000,AA277),IF(AA277&gt;=82000,82000,AA277)),IF(AA277&gt;=63000,63000,AA277))</f>
        <v>0</v>
      </c>
      <c r="AB278" s="921"/>
      <c r="AC278" s="920">
        <f>IF(入力用!P369=1,IF(AND(入力用!P375&gt;0,入力用!P375&lt;=15),IF(AC277&gt;=63000,63000,AC277),IF(AC277&gt;=82000,82000,AC277)),IF(AC277&gt;=63000,63000,AC277))</f>
        <v>0</v>
      </c>
      <c r="AD278" s="987"/>
      <c r="AE278" s="922"/>
      <c r="AF278" s="923"/>
    </row>
    <row r="279" spans="1:32" ht="50.25" customHeight="1" thickBot="1">
      <c r="A279" s="924" t="s">
        <v>359</v>
      </c>
      <c r="B279" s="925"/>
      <c r="C279" s="985" t="str">
        <f>'【様式２】計画書（自動計算）（変更）'!C279:D279</f>
        <v/>
      </c>
      <c r="D279" s="986"/>
      <c r="E279" s="4"/>
      <c r="F279" s="13" t="s">
        <v>262</v>
      </c>
      <c r="G279" s="926">
        <f>ROUNDDOWN(G278*3/4,0)</f>
        <v>0</v>
      </c>
      <c r="H279" s="926"/>
      <c r="I279" s="926">
        <f>ROUNDDOWN(I278*3/4,0)</f>
        <v>0</v>
      </c>
      <c r="J279" s="926"/>
      <c r="K279" s="926">
        <f>ROUNDDOWN(K278*3/4,0)</f>
        <v>0</v>
      </c>
      <c r="L279" s="927"/>
      <c r="M279" s="928">
        <f>ROUNDDOWN(M278*3/4,0)</f>
        <v>0</v>
      </c>
      <c r="N279" s="926"/>
      <c r="O279" s="926">
        <f>ROUNDDOWN(O278*3/4,0)</f>
        <v>0</v>
      </c>
      <c r="P279" s="926"/>
      <c r="Q279" s="926">
        <f>ROUNDDOWN(Q278*3/4,0)</f>
        <v>0</v>
      </c>
      <c r="R279" s="927"/>
      <c r="S279" s="928">
        <f>ROUNDDOWN(S278*3/4,0)</f>
        <v>0</v>
      </c>
      <c r="T279" s="926"/>
      <c r="U279" s="926">
        <f>ROUNDDOWN(U278*3/4,0)</f>
        <v>0</v>
      </c>
      <c r="V279" s="926"/>
      <c r="W279" s="926">
        <f>ROUNDDOWN(W278*3/4,0)</f>
        <v>0</v>
      </c>
      <c r="X279" s="927"/>
      <c r="Y279" s="928">
        <f>ROUNDDOWN(Y278*3/4,0)</f>
        <v>0</v>
      </c>
      <c r="Z279" s="926"/>
      <c r="AA279" s="926">
        <f>ROUNDDOWN(AA278*3/4,0)</f>
        <v>0</v>
      </c>
      <c r="AB279" s="926"/>
      <c r="AC279" s="926">
        <f>ROUNDDOWN(AC278*3/4,0)</f>
        <v>0</v>
      </c>
      <c r="AD279" s="929"/>
      <c r="AE279" s="930">
        <f>ROUNDDOWN(SUM(G279:AD279),-2)</f>
        <v>0</v>
      </c>
      <c r="AF279" s="931"/>
    </row>
    <row r="280" spans="1:32" ht="17.25" customHeight="1">
      <c r="A280" s="898" t="s">
        <v>85</v>
      </c>
      <c r="B280" s="900" t="str">
        <f>'【様式２】計画書（自動計算）（変更）'!B280:D284</f>
        <v/>
      </c>
      <c r="C280" s="901"/>
      <c r="D280" s="902"/>
      <c r="E280" s="4"/>
    </row>
    <row r="281" spans="1:32" ht="34.5" customHeight="1">
      <c r="A281" s="899"/>
      <c r="B281" s="903"/>
      <c r="C281" s="904"/>
      <c r="D281" s="905"/>
      <c r="E281" s="4"/>
      <c r="G281" s="909"/>
      <c r="H281" s="910"/>
      <c r="I281" s="911" t="s">
        <v>36</v>
      </c>
      <c r="J281" s="912"/>
      <c r="K281" s="913"/>
      <c r="L281" s="4"/>
      <c r="M281" s="914"/>
      <c r="N281" s="914"/>
      <c r="O281" s="915" t="s">
        <v>37</v>
      </c>
      <c r="P281" s="914"/>
      <c r="Q281" s="914"/>
      <c r="R281" s="4"/>
      <c r="S281" s="914"/>
      <c r="T281" s="914"/>
      <c r="U281" s="915" t="s">
        <v>38</v>
      </c>
      <c r="V281" s="914"/>
      <c r="W281" s="914"/>
      <c r="X281" s="4"/>
      <c r="Y281" s="914"/>
      <c r="Z281" s="914"/>
      <c r="AA281" s="915" t="s">
        <v>39</v>
      </c>
      <c r="AB281" s="914"/>
      <c r="AC281" s="914"/>
      <c r="AD281" s="4"/>
      <c r="AE281" s="3"/>
      <c r="AF281" s="3"/>
    </row>
    <row r="282" spans="1:32" ht="27" customHeight="1">
      <c r="A282" s="899"/>
      <c r="B282" s="903"/>
      <c r="C282" s="904"/>
      <c r="D282" s="905"/>
      <c r="E282" s="4"/>
      <c r="G282" s="897" t="s">
        <v>29</v>
      </c>
      <c r="H282" s="431"/>
      <c r="I282" s="883">
        <f t="shared" ref="I282:I287" si="58">SUM(G272:L272)</f>
        <v>0</v>
      </c>
      <c r="J282" s="884"/>
      <c r="K282" s="885"/>
      <c r="L282" s="3"/>
      <c r="M282" s="897" t="s">
        <v>29</v>
      </c>
      <c r="N282" s="431"/>
      <c r="O282" s="883">
        <f t="shared" ref="O282:O287" si="59">SUM(M272:R272)</f>
        <v>0</v>
      </c>
      <c r="P282" s="884"/>
      <c r="Q282" s="885"/>
      <c r="R282" s="3"/>
      <c r="S282" s="897" t="s">
        <v>29</v>
      </c>
      <c r="T282" s="431"/>
      <c r="U282" s="883">
        <f t="shared" ref="U282:U287" si="60">SUM(S272:X272)</f>
        <v>0</v>
      </c>
      <c r="V282" s="884"/>
      <c r="W282" s="885"/>
      <c r="Y282" s="897" t="s">
        <v>29</v>
      </c>
      <c r="Z282" s="431"/>
      <c r="AA282" s="883">
        <f t="shared" ref="AA282:AA287" si="61">SUM(Y272:AD272)</f>
        <v>0</v>
      </c>
      <c r="AB282" s="884"/>
      <c r="AC282" s="885"/>
    </row>
    <row r="283" spans="1:32" ht="27" customHeight="1">
      <c r="A283" s="899"/>
      <c r="B283" s="903"/>
      <c r="C283" s="904"/>
      <c r="D283" s="905"/>
      <c r="E283" s="4"/>
      <c r="G283" s="890" t="s">
        <v>31</v>
      </c>
      <c r="H283" s="891"/>
      <c r="I283" s="883">
        <f t="shared" si="58"/>
        <v>0</v>
      </c>
      <c r="J283" s="884"/>
      <c r="K283" s="885"/>
      <c r="L283" s="3"/>
      <c r="M283" s="890" t="s">
        <v>31</v>
      </c>
      <c r="N283" s="891"/>
      <c r="O283" s="883">
        <f t="shared" si="59"/>
        <v>0</v>
      </c>
      <c r="P283" s="884"/>
      <c r="Q283" s="885"/>
      <c r="R283" s="3"/>
      <c r="S283" s="890" t="s">
        <v>31</v>
      </c>
      <c r="T283" s="891"/>
      <c r="U283" s="883">
        <f t="shared" si="60"/>
        <v>0</v>
      </c>
      <c r="V283" s="884"/>
      <c r="W283" s="885"/>
      <c r="Y283" s="890" t="s">
        <v>31</v>
      </c>
      <c r="Z283" s="891"/>
      <c r="AA283" s="883">
        <f t="shared" si="61"/>
        <v>0</v>
      </c>
      <c r="AB283" s="884"/>
      <c r="AC283" s="885"/>
    </row>
    <row r="284" spans="1:32" ht="27" customHeight="1">
      <c r="A284" s="899"/>
      <c r="B284" s="906"/>
      <c r="C284" s="907"/>
      <c r="D284" s="908"/>
      <c r="E284" s="4"/>
      <c r="G284" s="890" t="s">
        <v>40</v>
      </c>
      <c r="H284" s="891"/>
      <c r="I284" s="883">
        <f t="shared" si="58"/>
        <v>0</v>
      </c>
      <c r="J284" s="884"/>
      <c r="K284" s="885"/>
      <c r="L284" s="3"/>
      <c r="M284" s="890" t="s">
        <v>40</v>
      </c>
      <c r="N284" s="891"/>
      <c r="O284" s="883">
        <f t="shared" si="59"/>
        <v>0</v>
      </c>
      <c r="P284" s="884"/>
      <c r="Q284" s="885"/>
      <c r="R284" s="3"/>
      <c r="S284" s="890" t="s">
        <v>40</v>
      </c>
      <c r="T284" s="891"/>
      <c r="U284" s="883">
        <f t="shared" si="60"/>
        <v>0</v>
      </c>
      <c r="V284" s="884"/>
      <c r="W284" s="885"/>
      <c r="Y284" s="890" t="s">
        <v>40</v>
      </c>
      <c r="Z284" s="891"/>
      <c r="AA284" s="883">
        <f t="shared" si="61"/>
        <v>0</v>
      </c>
      <c r="AB284" s="884"/>
      <c r="AC284" s="885"/>
    </row>
    <row r="285" spans="1:32" ht="27" customHeight="1">
      <c r="B285" s="892" t="str">
        <f>'【様式２】計画書（自動計算）（変更）'!B285:D285</f>
        <v>補助基準額上限：63000円</v>
      </c>
      <c r="C285" s="892"/>
      <c r="D285" s="892"/>
      <c r="E285" s="4"/>
      <c r="G285" s="890" t="s">
        <v>32</v>
      </c>
      <c r="H285" s="891"/>
      <c r="I285" s="893">
        <f t="shared" si="58"/>
        <v>0</v>
      </c>
      <c r="J285" s="894"/>
      <c r="K285" s="895"/>
      <c r="L285" s="3"/>
      <c r="M285" s="890" t="s">
        <v>32</v>
      </c>
      <c r="N285" s="891"/>
      <c r="O285" s="893">
        <f t="shared" si="59"/>
        <v>0</v>
      </c>
      <c r="P285" s="894"/>
      <c r="Q285" s="895"/>
      <c r="R285" s="3"/>
      <c r="S285" s="890" t="s">
        <v>32</v>
      </c>
      <c r="T285" s="891"/>
      <c r="U285" s="893">
        <f t="shared" si="60"/>
        <v>0</v>
      </c>
      <c r="V285" s="894"/>
      <c r="W285" s="895"/>
      <c r="Y285" s="890" t="s">
        <v>32</v>
      </c>
      <c r="Z285" s="891"/>
      <c r="AA285" s="893">
        <f t="shared" si="61"/>
        <v>0</v>
      </c>
      <c r="AB285" s="894"/>
      <c r="AC285" s="895"/>
    </row>
    <row r="286" spans="1:32" ht="27" customHeight="1">
      <c r="B286" s="896" t="str">
        <f>'【様式２】計画書（自動計算）（変更）'!B286:D286</f>
        <v/>
      </c>
      <c r="C286" s="896"/>
      <c r="D286" s="896"/>
      <c r="E286" s="4"/>
      <c r="G286" s="897" t="s">
        <v>33</v>
      </c>
      <c r="H286" s="431"/>
      <c r="I286" s="883">
        <f t="shared" si="58"/>
        <v>0</v>
      </c>
      <c r="J286" s="884"/>
      <c r="K286" s="885"/>
      <c r="L286" s="3"/>
      <c r="M286" s="897" t="s">
        <v>33</v>
      </c>
      <c r="N286" s="431"/>
      <c r="O286" s="883">
        <f t="shared" si="59"/>
        <v>0</v>
      </c>
      <c r="P286" s="884"/>
      <c r="Q286" s="885"/>
      <c r="R286" s="3"/>
      <c r="S286" s="897" t="s">
        <v>33</v>
      </c>
      <c r="T286" s="431"/>
      <c r="U286" s="883">
        <f t="shared" si="60"/>
        <v>0</v>
      </c>
      <c r="V286" s="884"/>
      <c r="W286" s="885"/>
      <c r="Y286" s="897" t="s">
        <v>33</v>
      </c>
      <c r="Z286" s="431"/>
      <c r="AA286" s="883">
        <f t="shared" si="61"/>
        <v>0</v>
      </c>
      <c r="AB286" s="884"/>
      <c r="AC286" s="885"/>
    </row>
    <row r="287" spans="1:32" ht="27" customHeight="1" thickBot="1">
      <c r="G287" s="878" t="s">
        <v>35</v>
      </c>
      <c r="H287" s="879"/>
      <c r="I287" s="880">
        <f t="shared" si="58"/>
        <v>0</v>
      </c>
      <c r="J287" s="881"/>
      <c r="K287" s="882"/>
      <c r="L287" s="3"/>
      <c r="M287" s="878" t="s">
        <v>35</v>
      </c>
      <c r="N287" s="879"/>
      <c r="O287" s="883">
        <f t="shared" si="59"/>
        <v>0</v>
      </c>
      <c r="P287" s="884"/>
      <c r="Q287" s="885"/>
      <c r="R287" s="3"/>
      <c r="S287" s="878" t="s">
        <v>35</v>
      </c>
      <c r="T287" s="879"/>
      <c r="U287" s="883">
        <f t="shared" si="60"/>
        <v>0</v>
      </c>
      <c r="V287" s="884"/>
      <c r="W287" s="885"/>
      <c r="Y287" s="878" t="s">
        <v>35</v>
      </c>
      <c r="Z287" s="879"/>
      <c r="AA287" s="883">
        <f t="shared" si="61"/>
        <v>0</v>
      </c>
      <c r="AB287" s="884"/>
      <c r="AC287" s="885"/>
    </row>
    <row r="288" spans="1:32" ht="45" customHeight="1" thickBot="1">
      <c r="G288" s="886" t="s">
        <v>78</v>
      </c>
      <c r="H288" s="887"/>
      <c r="I288" s="888">
        <f>ROUNDDOWN(SUM(G279:L279),-2)</f>
        <v>0</v>
      </c>
      <c r="J288" s="889"/>
      <c r="K288" s="889"/>
      <c r="M288" s="886" t="s">
        <v>78</v>
      </c>
      <c r="N288" s="887"/>
      <c r="O288" s="888">
        <f>ROUNDDOWN(SUM(M279:R279),-2)</f>
        <v>0</v>
      </c>
      <c r="P288" s="889"/>
      <c r="Q288" s="889"/>
      <c r="S288" s="886" t="s">
        <v>78</v>
      </c>
      <c r="T288" s="887"/>
      <c r="U288" s="888">
        <f>ROUNDDOWN(SUM(S279:X279),-2)</f>
        <v>0</v>
      </c>
      <c r="V288" s="889"/>
      <c r="W288" s="889"/>
      <c r="Y288" s="886" t="s">
        <v>78</v>
      </c>
      <c r="Z288" s="887"/>
      <c r="AA288" s="888">
        <f>AE279-I288-O288-U288</f>
        <v>0</v>
      </c>
      <c r="AB288" s="889"/>
      <c r="AC288" s="889"/>
      <c r="AF288" s="14" t="s">
        <v>91</v>
      </c>
    </row>
    <row r="289" spans="1:32" ht="17.25" customHeight="1"/>
    <row r="290" spans="1:32" ht="17.25" customHeight="1"/>
    <row r="291" spans="1:32" ht="17.25" customHeight="1">
      <c r="A291" s="1181" t="str">
        <f>$A$1</f>
        <v>様式第１２号別紙１</v>
      </c>
      <c r="B291" s="1181"/>
      <c r="C291" s="1181"/>
      <c r="D291" s="1181"/>
    </row>
    <row r="292" spans="1:32" ht="17.25" customHeight="1">
      <c r="A292" s="1181"/>
      <c r="B292" s="1181"/>
      <c r="C292" s="1181"/>
      <c r="D292" s="1181"/>
      <c r="Z292" s="982" t="str">
        <f>$Z$2</f>
        <v>令和</v>
      </c>
      <c r="AA292" s="966">
        <f>IF($AA$2="","",$AA$2)</f>
        <v>6</v>
      </c>
      <c r="AB292" s="966" t="s">
        <v>8</v>
      </c>
      <c r="AC292" s="966">
        <f>IF($AC$2="","",$AC$2)</f>
        <v>3</v>
      </c>
      <c r="AD292" s="966" t="s">
        <v>9</v>
      </c>
      <c r="AE292" s="966">
        <f>IF($AE$2="","",$AE$2)</f>
        <v>31</v>
      </c>
      <c r="AF292" s="966" t="s">
        <v>10</v>
      </c>
    </row>
    <row r="293" spans="1:32" ht="17.25" customHeight="1">
      <c r="A293" s="967" t="s">
        <v>357</v>
      </c>
      <c r="B293" s="967"/>
      <c r="C293" s="967"/>
      <c r="D293" s="967"/>
      <c r="E293" s="967"/>
      <c r="F293" s="967"/>
      <c r="G293" s="967"/>
      <c r="H293" s="967"/>
      <c r="I293" s="967"/>
      <c r="L293" s="968" t="s">
        <v>12</v>
      </c>
      <c r="M293" s="968"/>
      <c r="N293" s="969">
        <v>11</v>
      </c>
      <c r="O293" s="969"/>
      <c r="P293" s="970" t="s">
        <v>13</v>
      </c>
      <c r="Q293" s="970"/>
      <c r="R293" s="5"/>
      <c r="S293" s="5"/>
      <c r="Y293" s="5"/>
      <c r="Z293" s="982"/>
      <c r="AA293" s="966"/>
      <c r="AB293" s="966"/>
      <c r="AC293" s="966"/>
      <c r="AD293" s="966"/>
      <c r="AE293" s="966"/>
      <c r="AF293" s="966"/>
    </row>
    <row r="294" spans="1:32" ht="17.25" customHeight="1">
      <c r="A294" s="967"/>
      <c r="B294" s="967"/>
      <c r="C294" s="967"/>
      <c r="D294" s="967"/>
      <c r="E294" s="967"/>
      <c r="F294" s="967"/>
      <c r="G294" s="967"/>
      <c r="H294" s="967"/>
      <c r="I294" s="967"/>
      <c r="L294" s="968"/>
      <c r="M294" s="968"/>
      <c r="N294" s="969"/>
      <c r="O294" s="969"/>
      <c r="P294" s="970"/>
      <c r="Q294" s="970"/>
      <c r="R294" s="5"/>
      <c r="S294" s="5"/>
      <c r="Z294" s="15"/>
      <c r="AA294" s="15"/>
      <c r="AB294" s="15"/>
      <c r="AC294" s="15"/>
      <c r="AD294" s="15"/>
      <c r="AE294" s="15"/>
      <c r="AF294" s="15"/>
    </row>
    <row r="295" spans="1:32" ht="17.25" customHeight="1">
      <c r="A295" s="967"/>
      <c r="B295" s="967"/>
      <c r="C295" s="967"/>
      <c r="D295" s="967"/>
      <c r="E295" s="967"/>
      <c r="F295" s="967"/>
      <c r="G295" s="967"/>
      <c r="H295" s="967"/>
      <c r="I295" s="967"/>
      <c r="L295" s="968"/>
      <c r="M295" s="968"/>
      <c r="N295" s="969"/>
      <c r="O295" s="969"/>
      <c r="P295" s="970"/>
      <c r="Q295" s="970"/>
      <c r="R295" s="5"/>
      <c r="S295" s="5"/>
    </row>
    <row r="296" spans="1:32" ht="17.25" customHeight="1" thickBot="1">
      <c r="D296" s="3"/>
      <c r="E296" s="3"/>
      <c r="F296" s="3"/>
      <c r="G296" s="3"/>
      <c r="H296" s="3"/>
      <c r="I296" s="3"/>
      <c r="J296" s="3"/>
      <c r="K296" s="3"/>
    </row>
    <row r="297" spans="1:32" ht="42" customHeight="1" thickBot="1">
      <c r="A297" s="971" t="s">
        <v>81</v>
      </c>
      <c r="B297" s="972"/>
      <c r="C297" s="973" t="str">
        <f>IF($C$7="","",$C$7)</f>
        <v/>
      </c>
      <c r="D297" s="973"/>
      <c r="E297" s="973"/>
      <c r="F297" s="973"/>
      <c r="G297" s="973"/>
      <c r="H297" s="973"/>
      <c r="I297" s="974"/>
      <c r="J297" s="4"/>
      <c r="K297" s="4"/>
    </row>
    <row r="298" spans="1:32" ht="17.25" customHeight="1">
      <c r="C298" s="6"/>
      <c r="D298" s="6"/>
      <c r="E298" s="16"/>
      <c r="F298" s="6"/>
      <c r="G298" s="6"/>
      <c r="H298" s="6"/>
      <c r="I298" s="6"/>
      <c r="J298" s="6"/>
    </row>
    <row r="299" spans="1:32" ht="17.25" customHeight="1" thickBot="1">
      <c r="E299" s="4"/>
    </row>
    <row r="300" spans="1:32" ht="24" customHeight="1" thickBot="1">
      <c r="A300" s="975" t="s">
        <v>14</v>
      </c>
      <c r="B300" s="976"/>
      <c r="C300" s="976"/>
      <c r="D300" s="977"/>
      <c r="E300" s="4"/>
      <c r="F300" s="319" t="s">
        <v>15</v>
      </c>
      <c r="G300" s="971" t="s">
        <v>16</v>
      </c>
      <c r="H300" s="972"/>
      <c r="I300" s="978" t="s">
        <v>17</v>
      </c>
      <c r="J300" s="972"/>
      <c r="K300" s="978" t="s">
        <v>18</v>
      </c>
      <c r="L300" s="979"/>
      <c r="M300" s="971" t="s">
        <v>19</v>
      </c>
      <c r="N300" s="972"/>
      <c r="O300" s="978" t="s">
        <v>20</v>
      </c>
      <c r="P300" s="972"/>
      <c r="Q300" s="978" t="s">
        <v>21</v>
      </c>
      <c r="R300" s="979"/>
      <c r="S300" s="971" t="s">
        <v>22</v>
      </c>
      <c r="T300" s="972"/>
      <c r="U300" s="978" t="s">
        <v>23</v>
      </c>
      <c r="V300" s="972"/>
      <c r="W300" s="978" t="s">
        <v>24</v>
      </c>
      <c r="X300" s="979"/>
      <c r="Y300" s="971" t="s">
        <v>25</v>
      </c>
      <c r="Z300" s="972"/>
      <c r="AA300" s="978" t="s">
        <v>26</v>
      </c>
      <c r="AB300" s="972"/>
      <c r="AC300" s="978" t="s">
        <v>27</v>
      </c>
      <c r="AD300" s="979"/>
      <c r="AE300" s="980" t="s">
        <v>28</v>
      </c>
      <c r="AF300" s="979"/>
    </row>
    <row r="301" spans="1:32" ht="37.5" customHeight="1">
      <c r="A301" s="959" t="s">
        <v>86</v>
      </c>
      <c r="B301" s="960"/>
      <c r="C301" s="961" t="str">
        <f>'【様式２】計画書（自動計算）（変更）'!C301:D301</f>
        <v/>
      </c>
      <c r="D301" s="962"/>
      <c r="E301" s="4"/>
      <c r="F301" s="307" t="s">
        <v>71</v>
      </c>
      <c r="G301" s="953">
        <f>'【様式２】計画書（自動計算）（変更）'!G301:H301</f>
        <v>0</v>
      </c>
      <c r="H301" s="953"/>
      <c r="I301" s="953">
        <f>'【様式２】計画書（自動計算）（変更）'!I301:J301</f>
        <v>0</v>
      </c>
      <c r="J301" s="953"/>
      <c r="K301" s="953">
        <f>'【様式２】計画書（自動計算）（変更）'!K301:L301</f>
        <v>0</v>
      </c>
      <c r="L301" s="953"/>
      <c r="M301" s="953">
        <f>'【様式２】計画書（自動計算）（変更）'!M301:N301</f>
        <v>0</v>
      </c>
      <c r="N301" s="953"/>
      <c r="O301" s="953">
        <f>'【様式２】計画書（自動計算）（変更）'!O301:P301</f>
        <v>0</v>
      </c>
      <c r="P301" s="953"/>
      <c r="Q301" s="953">
        <f>'【様式２】計画書（自動計算）（変更）'!Q301:R301</f>
        <v>0</v>
      </c>
      <c r="R301" s="953"/>
      <c r="S301" s="953">
        <f>'【様式２】計画書（自動計算）（変更）'!S301:T301</f>
        <v>0</v>
      </c>
      <c r="T301" s="953"/>
      <c r="U301" s="953">
        <f>'【様式２】計画書（自動計算）（変更）'!U301:V301</f>
        <v>0</v>
      </c>
      <c r="V301" s="953"/>
      <c r="W301" s="953">
        <f>'【様式２】計画書（自動計算）（変更）'!W301:X301</f>
        <v>0</v>
      </c>
      <c r="X301" s="953"/>
      <c r="Y301" s="953">
        <f>'【様式２】計画書（自動計算）（変更）'!Y301:Z301</f>
        <v>0</v>
      </c>
      <c r="Z301" s="953"/>
      <c r="AA301" s="953">
        <f>'【様式２】計画書（自動計算）（変更）'!AA301:AB301</f>
        <v>0</v>
      </c>
      <c r="AB301" s="953"/>
      <c r="AC301" s="953">
        <f>'【様式２】計画書（自動計算）（変更）'!AC301:AD301</f>
        <v>0</v>
      </c>
      <c r="AD301" s="953"/>
      <c r="AE301" s="935">
        <f t="shared" ref="AE301:AE305" si="62">SUM(G301:AD301)</f>
        <v>0</v>
      </c>
      <c r="AF301" s="936"/>
    </row>
    <row r="302" spans="1:32" ht="37.5" customHeight="1">
      <c r="A302" s="963" t="s">
        <v>30</v>
      </c>
      <c r="B302" s="964"/>
      <c r="C302" s="949" t="str">
        <f>'【様式２】計画書（自動計算）（変更）'!C302:D303</f>
        <v/>
      </c>
      <c r="D302" s="950"/>
      <c r="E302" s="4"/>
      <c r="F302" s="8" t="s">
        <v>72</v>
      </c>
      <c r="G302" s="991">
        <f>'【様式２】計画書（自動計算）（変更）'!G302:H302</f>
        <v>0</v>
      </c>
      <c r="H302" s="992"/>
      <c r="I302" s="991">
        <f>'【様式２】計画書（自動計算）（変更）'!I302:J302</f>
        <v>0</v>
      </c>
      <c r="J302" s="992"/>
      <c r="K302" s="991">
        <f>'【様式２】計画書（自動計算）（変更）'!K302:L302</f>
        <v>0</v>
      </c>
      <c r="L302" s="992"/>
      <c r="M302" s="991">
        <f>'【様式２】計画書（自動計算）（変更）'!M302:N302</f>
        <v>0</v>
      </c>
      <c r="N302" s="992"/>
      <c r="O302" s="991">
        <f>'【様式２】計画書（自動計算）（変更）'!O302:P302</f>
        <v>0</v>
      </c>
      <c r="P302" s="992"/>
      <c r="Q302" s="991">
        <f>'【様式２】計画書（自動計算）（変更）'!Q302:R302</f>
        <v>0</v>
      </c>
      <c r="R302" s="992"/>
      <c r="S302" s="991">
        <f>'【様式２】計画書（自動計算）（変更）'!S302:T302</f>
        <v>0</v>
      </c>
      <c r="T302" s="992"/>
      <c r="U302" s="991">
        <f>'【様式２】計画書（自動計算）（変更）'!U302:V302</f>
        <v>0</v>
      </c>
      <c r="V302" s="992"/>
      <c r="W302" s="991">
        <f>'【様式２】計画書（自動計算）（変更）'!W302:X302</f>
        <v>0</v>
      </c>
      <c r="X302" s="992"/>
      <c r="Y302" s="991">
        <f>'【様式２】計画書（自動計算）（変更）'!Y302:Z302</f>
        <v>0</v>
      </c>
      <c r="Z302" s="992"/>
      <c r="AA302" s="991">
        <f>'【様式２】計画書（自動計算）（変更）'!AA302:AB302</f>
        <v>0</v>
      </c>
      <c r="AB302" s="992"/>
      <c r="AC302" s="991">
        <f>'【様式２】計画書（自動計算）（変更）'!AC302:AD302</f>
        <v>0</v>
      </c>
      <c r="AD302" s="992"/>
      <c r="AE302" s="935">
        <f t="shared" si="62"/>
        <v>0</v>
      </c>
      <c r="AF302" s="936"/>
    </row>
    <row r="303" spans="1:32" ht="37.5" customHeight="1">
      <c r="A303" s="965"/>
      <c r="B303" s="964"/>
      <c r="C303" s="951"/>
      <c r="D303" s="952"/>
      <c r="E303" s="4"/>
      <c r="F303" s="8" t="s">
        <v>73</v>
      </c>
      <c r="G303" s="991">
        <f>'【様式２】計画書（自動計算）（変更）'!G303:H303</f>
        <v>0</v>
      </c>
      <c r="H303" s="992"/>
      <c r="I303" s="991">
        <f>'【様式２】計画書（自動計算）（変更）'!I303:J303</f>
        <v>0</v>
      </c>
      <c r="J303" s="992"/>
      <c r="K303" s="991">
        <f>'【様式２】計画書（自動計算）（変更）'!K303:L303</f>
        <v>0</v>
      </c>
      <c r="L303" s="992"/>
      <c r="M303" s="991">
        <f>'【様式２】計画書（自動計算）（変更）'!M303:N303</f>
        <v>0</v>
      </c>
      <c r="N303" s="992"/>
      <c r="O303" s="991">
        <f>'【様式２】計画書（自動計算）（変更）'!O303:P303</f>
        <v>0</v>
      </c>
      <c r="P303" s="992"/>
      <c r="Q303" s="991">
        <f>'【様式２】計画書（自動計算）（変更）'!Q303:R303</f>
        <v>0</v>
      </c>
      <c r="R303" s="992"/>
      <c r="S303" s="991">
        <f>'【様式２】計画書（自動計算）（変更）'!S303:T303</f>
        <v>0</v>
      </c>
      <c r="T303" s="992"/>
      <c r="U303" s="991">
        <f>'【様式２】計画書（自動計算）（変更）'!U303:V303</f>
        <v>0</v>
      </c>
      <c r="V303" s="992"/>
      <c r="W303" s="991">
        <f>'【様式２】計画書（自動計算）（変更）'!W303:X303</f>
        <v>0</v>
      </c>
      <c r="X303" s="992"/>
      <c r="Y303" s="991">
        <f>'【様式２】計画書（自動計算）（変更）'!Y303:Z303</f>
        <v>0</v>
      </c>
      <c r="Z303" s="992"/>
      <c r="AA303" s="991">
        <f>'【様式２】計画書（自動計算）（変更）'!AA303:AB303</f>
        <v>0</v>
      </c>
      <c r="AB303" s="992"/>
      <c r="AC303" s="991">
        <f>'【様式２】計画書（自動計算）（変更）'!AC303:AD303</f>
        <v>0</v>
      </c>
      <c r="AD303" s="992"/>
      <c r="AE303" s="935">
        <f t="shared" si="62"/>
        <v>0</v>
      </c>
      <c r="AF303" s="936"/>
    </row>
    <row r="304" spans="1:32" ht="37.5" customHeight="1">
      <c r="A304" s="965"/>
      <c r="B304" s="964"/>
      <c r="C304" s="903" t="str">
        <f>'【様式２】計画書（自動計算）（変更）'!C304:D305</f>
        <v/>
      </c>
      <c r="D304" s="989"/>
      <c r="E304" s="4"/>
      <c r="F304" s="9" t="s">
        <v>74</v>
      </c>
      <c r="G304" s="991">
        <v>0</v>
      </c>
      <c r="H304" s="992"/>
      <c r="I304" s="991">
        <v>0</v>
      </c>
      <c r="J304" s="992"/>
      <c r="K304" s="991">
        <v>0</v>
      </c>
      <c r="L304" s="992"/>
      <c r="M304" s="1180">
        <v>0</v>
      </c>
      <c r="N304" s="992"/>
      <c r="O304" s="991">
        <v>0</v>
      </c>
      <c r="P304" s="992"/>
      <c r="Q304" s="991">
        <v>0</v>
      </c>
      <c r="R304" s="992"/>
      <c r="S304" s="1180">
        <v>0</v>
      </c>
      <c r="T304" s="992"/>
      <c r="U304" s="991">
        <v>0</v>
      </c>
      <c r="V304" s="992"/>
      <c r="W304" s="991">
        <v>0</v>
      </c>
      <c r="X304" s="992"/>
      <c r="Y304" s="1180">
        <v>0</v>
      </c>
      <c r="Z304" s="992"/>
      <c r="AA304" s="991">
        <v>0</v>
      </c>
      <c r="AB304" s="992"/>
      <c r="AC304" s="991">
        <v>0</v>
      </c>
      <c r="AD304" s="996"/>
      <c r="AE304" s="957">
        <f t="shared" si="62"/>
        <v>0</v>
      </c>
      <c r="AF304" s="958"/>
    </row>
    <row r="305" spans="1:32" ht="37.5" customHeight="1" thickBot="1">
      <c r="A305" s="965"/>
      <c r="B305" s="964"/>
      <c r="C305" s="906"/>
      <c r="D305" s="990"/>
      <c r="E305" s="4"/>
      <c r="F305" s="10" t="s">
        <v>75</v>
      </c>
      <c r="G305" s="932">
        <f>'【様式２】計画書（自動計算）（変更）'!G305:H305</f>
        <v>0</v>
      </c>
      <c r="H305" s="933"/>
      <c r="I305" s="932">
        <f>'【様式２】計画書（自動計算）（変更）'!I305:J305</f>
        <v>0</v>
      </c>
      <c r="J305" s="933"/>
      <c r="K305" s="932">
        <f>'【様式２】計画書（自動計算）（変更）'!K305:L305</f>
        <v>0</v>
      </c>
      <c r="L305" s="933"/>
      <c r="M305" s="932">
        <f>'【様式２】計画書（自動計算）（変更）'!M305:N305</f>
        <v>0</v>
      </c>
      <c r="N305" s="933"/>
      <c r="O305" s="932">
        <f>'【様式２】計画書（自動計算）（変更）'!O305:P305</f>
        <v>0</v>
      </c>
      <c r="P305" s="933"/>
      <c r="Q305" s="932">
        <f>'【様式２】計画書（自動計算）（変更）'!Q305:R305</f>
        <v>0</v>
      </c>
      <c r="R305" s="933"/>
      <c r="S305" s="932">
        <f>'【様式２】計画書（自動計算）（変更）'!S305:T305</f>
        <v>0</v>
      </c>
      <c r="T305" s="933"/>
      <c r="U305" s="932">
        <f>'【様式２】計画書（自動計算）（変更）'!U305:V305</f>
        <v>0</v>
      </c>
      <c r="V305" s="933"/>
      <c r="W305" s="932">
        <f>'【様式２】計画書（自動計算）（変更）'!W305:X305</f>
        <v>0</v>
      </c>
      <c r="X305" s="933"/>
      <c r="Y305" s="932">
        <f>'【様式２】計画書（自動計算）（変更）'!Y305:Z305</f>
        <v>0</v>
      </c>
      <c r="Z305" s="933"/>
      <c r="AA305" s="932">
        <f>'【様式２】計画書（自動計算）（変更）'!AA305:AB305</f>
        <v>0</v>
      </c>
      <c r="AB305" s="933"/>
      <c r="AC305" s="932">
        <f>'【様式２】計画書（自動計算）（変更）'!AC305:AD305</f>
        <v>0</v>
      </c>
      <c r="AD305" s="933"/>
      <c r="AE305" s="935">
        <f t="shared" si="62"/>
        <v>0</v>
      </c>
      <c r="AF305" s="936"/>
    </row>
    <row r="306" spans="1:32" ht="37.5" customHeight="1" thickTop="1" thickBot="1">
      <c r="A306" s="937" t="s">
        <v>34</v>
      </c>
      <c r="B306" s="938"/>
      <c r="C306" s="983" t="str">
        <f>'【様式２】計画書（自動計算）（変更）'!C306:D306</f>
        <v/>
      </c>
      <c r="D306" s="984"/>
      <c r="E306" s="4"/>
      <c r="F306" s="11" t="s">
        <v>76</v>
      </c>
      <c r="G306" s="939">
        <f>SUM(G301:H304)-G305</f>
        <v>0</v>
      </c>
      <c r="H306" s="940"/>
      <c r="I306" s="939">
        <f>SUM(I301:J304)-I305</f>
        <v>0</v>
      </c>
      <c r="J306" s="940"/>
      <c r="K306" s="939">
        <f>SUM(K301:L304)-K305</f>
        <v>0</v>
      </c>
      <c r="L306" s="941"/>
      <c r="M306" s="942">
        <f>SUM(M301:N304)-M305</f>
        <v>0</v>
      </c>
      <c r="N306" s="940"/>
      <c r="O306" s="939">
        <f>SUM(O301:P304)-O305</f>
        <v>0</v>
      </c>
      <c r="P306" s="940"/>
      <c r="Q306" s="939">
        <f>SUM(Q301:R304)-Q305</f>
        <v>0</v>
      </c>
      <c r="R306" s="941"/>
      <c r="S306" s="942">
        <f>SUM(S301:T304)-S305</f>
        <v>0</v>
      </c>
      <c r="T306" s="940"/>
      <c r="U306" s="939">
        <f>SUM(U301:V304)-U305</f>
        <v>0</v>
      </c>
      <c r="V306" s="940"/>
      <c r="W306" s="939">
        <f>SUM(W301:X304)-W305</f>
        <v>0</v>
      </c>
      <c r="X306" s="941"/>
      <c r="Y306" s="942">
        <f>SUM(Y301:Z304)-Y305</f>
        <v>0</v>
      </c>
      <c r="Z306" s="940"/>
      <c r="AA306" s="939">
        <f>SUM(AA301:AB304)-AA305</f>
        <v>0</v>
      </c>
      <c r="AB306" s="940"/>
      <c r="AC306" s="939">
        <f>SUM(AC301:AD304)-AC305</f>
        <v>0</v>
      </c>
      <c r="AD306" s="943"/>
      <c r="AE306" s="944">
        <f>SUM(G306:AD306)</f>
        <v>0</v>
      </c>
      <c r="AF306" s="945"/>
    </row>
    <row r="307" spans="1:32" ht="50.25" customHeight="1" thickTop="1" thickBot="1">
      <c r="A307" s="916" t="s">
        <v>358</v>
      </c>
      <c r="B307" s="917"/>
      <c r="C307" s="983" t="str">
        <f>'【様式２】計画書（自動計算）（変更）'!C307:D307</f>
        <v/>
      </c>
      <c r="D307" s="984"/>
      <c r="E307" s="4"/>
      <c r="F307" s="12" t="s">
        <v>77</v>
      </c>
      <c r="G307" s="920">
        <f>IF(入力用!P408=1,IF(AND(入力用!P414&gt;0,入力用!P414&lt;=4),IF(G306&gt;=63000,63000,G306),IF(G306&gt;=82000,82000,G306)),IF(G306&gt;=63000,63000,G306))</f>
        <v>0</v>
      </c>
      <c r="H307" s="921"/>
      <c r="I307" s="920">
        <f>IF(入力用!P408=1,IF(AND(入力用!P414&gt;0,入力用!P414&lt;=5),IF(I306&gt;=63000,63000,I306),IF(I306&gt;=82000,82000,I306)),IF(I306&gt;=63000,63000,I306))</f>
        <v>0</v>
      </c>
      <c r="J307" s="921"/>
      <c r="K307" s="920">
        <f>IF(入力用!P408=1,IF(AND(入力用!P414&gt;0,入力用!P414&lt;=6),IF(K306&gt;=63000,63000,K306),IF(K306&gt;=82000,82000,K306)),IF(K306&gt;=63000,63000,K306))</f>
        <v>0</v>
      </c>
      <c r="L307" s="921"/>
      <c r="M307" s="920">
        <f>IF(入力用!P408=1,IF(AND(入力用!P414&gt;0,入力用!P414&lt;=7),IF(M306&gt;=63000,63000,M306),IF(M306&gt;=82000,82000,M306)),IF(M306&gt;=63000,63000,M306))</f>
        <v>0</v>
      </c>
      <c r="N307" s="921"/>
      <c r="O307" s="920">
        <f>IF(入力用!P408=1,IF(AND(入力用!P414&gt;0,入力用!P414&lt;=8),IF(O306&gt;=63000,63000,O306),IF(O306&gt;=82000,82000,O306)),IF(O306&gt;=63000,63000,O306))</f>
        <v>0</v>
      </c>
      <c r="P307" s="921"/>
      <c r="Q307" s="920">
        <f>IF(入力用!P408=1,IF(AND(入力用!P414&gt;0,入力用!P414&lt;=9),IF(Q306&gt;=63000,63000,Q306),IF(Q306&gt;=82000,82000,Q306)),IF(Q306&gt;=63000,63000,Q306))</f>
        <v>0</v>
      </c>
      <c r="R307" s="921"/>
      <c r="S307" s="920">
        <f>IF(入力用!P408=1,IF(AND(入力用!P414&gt;0,入力用!P414&lt;=10),IF(S306&gt;=63000,63000,S306),IF(S306&gt;=82000,82000,S306)),IF(S306&gt;=63000,63000,S306))</f>
        <v>0</v>
      </c>
      <c r="T307" s="921"/>
      <c r="U307" s="920">
        <f>IF(入力用!P408=1,IF(AND(入力用!P414&gt;0,入力用!P414&lt;=11),IF(U306&gt;=63000,63000,U306),IF(U306&gt;=82000,82000,U306)),IF(U306&gt;=63000,63000,U306))</f>
        <v>0</v>
      </c>
      <c r="V307" s="921"/>
      <c r="W307" s="920">
        <f>IF(入力用!P408=1,IF(AND(入力用!P414&gt;0,入力用!P414&lt;=12),IF(W306&gt;=63000,63000,W306),IF(W306&gt;=82000,82000,W306)),IF(W306&gt;=63000,63000,W306))</f>
        <v>0</v>
      </c>
      <c r="X307" s="921"/>
      <c r="Y307" s="920">
        <f>IF(入力用!P408=1,IF(AND(入力用!P414&gt;0,入力用!P414&lt;=13),IF(Y306&gt;=63000,63000,Y306),IF(Y306&gt;=82000,82000,Y306)),IF(Y306&gt;=63000,63000,Y306))</f>
        <v>0</v>
      </c>
      <c r="Z307" s="921"/>
      <c r="AA307" s="920">
        <f>IF(入力用!P408=1,IF(AND(入力用!P414&gt;0,入力用!P414&lt;=14),IF(AA306&gt;=63000,63000,AA306),IF(AA306&gt;=82000,82000,AA306)),IF(AA306&gt;=63000,63000,AA306))</f>
        <v>0</v>
      </c>
      <c r="AB307" s="921"/>
      <c r="AC307" s="920">
        <f>IF(入力用!P408=1,IF(AND(入力用!P414&gt;0,入力用!P414&lt;=15),IF(AC306&gt;=63000,63000,AC306),IF(AC306&gt;=82000,82000,AC306)),IF(AC306&gt;=63000,63000,AC306))</f>
        <v>0</v>
      </c>
      <c r="AD307" s="987"/>
      <c r="AE307" s="922"/>
      <c r="AF307" s="923"/>
    </row>
    <row r="308" spans="1:32" ht="50.25" customHeight="1" thickBot="1">
      <c r="A308" s="924" t="s">
        <v>359</v>
      </c>
      <c r="B308" s="925"/>
      <c r="C308" s="985" t="str">
        <f>'【様式２】計画書（自動計算）（変更）'!C308:D308</f>
        <v/>
      </c>
      <c r="D308" s="986"/>
      <c r="E308" s="4"/>
      <c r="F308" s="13" t="s">
        <v>262</v>
      </c>
      <c r="G308" s="926">
        <f>ROUNDDOWN(G307*3/4,0)</f>
        <v>0</v>
      </c>
      <c r="H308" s="926"/>
      <c r="I308" s="926">
        <f>ROUNDDOWN(I307*3/4,0)</f>
        <v>0</v>
      </c>
      <c r="J308" s="926"/>
      <c r="K308" s="926">
        <f>ROUNDDOWN(K307*3/4,0)</f>
        <v>0</v>
      </c>
      <c r="L308" s="927"/>
      <c r="M308" s="928">
        <f>ROUNDDOWN(M307*3/4,0)</f>
        <v>0</v>
      </c>
      <c r="N308" s="926"/>
      <c r="O308" s="926">
        <f>ROUNDDOWN(O307*3/4,0)</f>
        <v>0</v>
      </c>
      <c r="P308" s="926"/>
      <c r="Q308" s="926">
        <f>ROUNDDOWN(Q307*3/4,0)</f>
        <v>0</v>
      </c>
      <c r="R308" s="927"/>
      <c r="S308" s="928">
        <f>ROUNDDOWN(S307*3/4,0)</f>
        <v>0</v>
      </c>
      <c r="T308" s="926"/>
      <c r="U308" s="926">
        <f>ROUNDDOWN(U307*3/4,0)</f>
        <v>0</v>
      </c>
      <c r="V308" s="926"/>
      <c r="W308" s="926">
        <f>ROUNDDOWN(W307*3/4,0)</f>
        <v>0</v>
      </c>
      <c r="X308" s="927"/>
      <c r="Y308" s="928">
        <f>ROUNDDOWN(Y307*3/4,0)</f>
        <v>0</v>
      </c>
      <c r="Z308" s="926"/>
      <c r="AA308" s="926">
        <f>ROUNDDOWN(AA307*3/4,0)</f>
        <v>0</v>
      </c>
      <c r="AB308" s="926"/>
      <c r="AC308" s="926">
        <f>ROUNDDOWN(AC307*3/4,0)</f>
        <v>0</v>
      </c>
      <c r="AD308" s="929"/>
      <c r="AE308" s="930">
        <f>ROUNDDOWN(SUM(G308:AD308),-2)</f>
        <v>0</v>
      </c>
      <c r="AF308" s="931"/>
    </row>
    <row r="309" spans="1:32" ht="17.25" customHeight="1">
      <c r="A309" s="898" t="s">
        <v>85</v>
      </c>
      <c r="B309" s="900" t="str">
        <f>'【様式２】計画書（自動計算）（変更）'!B309:D313</f>
        <v/>
      </c>
      <c r="C309" s="901"/>
      <c r="D309" s="902"/>
      <c r="E309" s="4"/>
    </row>
    <row r="310" spans="1:32" ht="34.5" customHeight="1">
      <c r="A310" s="899"/>
      <c r="B310" s="903"/>
      <c r="C310" s="904"/>
      <c r="D310" s="905"/>
      <c r="E310" s="4"/>
      <c r="G310" s="909"/>
      <c r="H310" s="910"/>
      <c r="I310" s="911" t="s">
        <v>36</v>
      </c>
      <c r="J310" s="912"/>
      <c r="K310" s="913"/>
      <c r="L310" s="4"/>
      <c r="M310" s="914"/>
      <c r="N310" s="914"/>
      <c r="O310" s="915" t="s">
        <v>37</v>
      </c>
      <c r="P310" s="914"/>
      <c r="Q310" s="914"/>
      <c r="R310" s="4"/>
      <c r="S310" s="914"/>
      <c r="T310" s="914"/>
      <c r="U310" s="915" t="s">
        <v>38</v>
      </c>
      <c r="V310" s="914"/>
      <c r="W310" s="914"/>
      <c r="X310" s="4"/>
      <c r="Y310" s="914"/>
      <c r="Z310" s="914"/>
      <c r="AA310" s="915" t="s">
        <v>39</v>
      </c>
      <c r="AB310" s="914"/>
      <c r="AC310" s="914"/>
      <c r="AD310" s="4"/>
      <c r="AE310" s="3"/>
      <c r="AF310" s="3"/>
    </row>
    <row r="311" spans="1:32" ht="27" customHeight="1">
      <c r="A311" s="899"/>
      <c r="B311" s="903"/>
      <c r="C311" s="904"/>
      <c r="D311" s="905"/>
      <c r="E311" s="4"/>
      <c r="G311" s="897" t="s">
        <v>29</v>
      </c>
      <c r="H311" s="431"/>
      <c r="I311" s="883">
        <f t="shared" ref="I311:I316" si="63">SUM(G301:L301)</f>
        <v>0</v>
      </c>
      <c r="J311" s="884"/>
      <c r="K311" s="885"/>
      <c r="L311" s="3"/>
      <c r="M311" s="897" t="s">
        <v>29</v>
      </c>
      <c r="N311" s="431"/>
      <c r="O311" s="883">
        <f t="shared" ref="O311:O316" si="64">SUM(M301:R301)</f>
        <v>0</v>
      </c>
      <c r="P311" s="884"/>
      <c r="Q311" s="885"/>
      <c r="R311" s="3"/>
      <c r="S311" s="897" t="s">
        <v>29</v>
      </c>
      <c r="T311" s="431"/>
      <c r="U311" s="883">
        <f t="shared" ref="U311:U316" si="65">SUM(S301:X301)</f>
        <v>0</v>
      </c>
      <c r="V311" s="884"/>
      <c r="W311" s="885"/>
      <c r="Y311" s="897" t="s">
        <v>29</v>
      </c>
      <c r="Z311" s="431"/>
      <c r="AA311" s="883">
        <f t="shared" ref="AA311:AA316" si="66">SUM(Y301:AD301)</f>
        <v>0</v>
      </c>
      <c r="AB311" s="884"/>
      <c r="AC311" s="885"/>
    </row>
    <row r="312" spans="1:32" ht="27" customHeight="1">
      <c r="A312" s="899"/>
      <c r="B312" s="903"/>
      <c r="C312" s="904"/>
      <c r="D312" s="905"/>
      <c r="E312" s="4"/>
      <c r="G312" s="890" t="s">
        <v>31</v>
      </c>
      <c r="H312" s="891"/>
      <c r="I312" s="883">
        <f t="shared" si="63"/>
        <v>0</v>
      </c>
      <c r="J312" s="884"/>
      <c r="K312" s="885"/>
      <c r="L312" s="3"/>
      <c r="M312" s="890" t="s">
        <v>31</v>
      </c>
      <c r="N312" s="891"/>
      <c r="O312" s="883">
        <f t="shared" si="64"/>
        <v>0</v>
      </c>
      <c r="P312" s="884"/>
      <c r="Q312" s="885"/>
      <c r="R312" s="3"/>
      <c r="S312" s="890" t="s">
        <v>31</v>
      </c>
      <c r="T312" s="891"/>
      <c r="U312" s="883">
        <f t="shared" si="65"/>
        <v>0</v>
      </c>
      <c r="V312" s="884"/>
      <c r="W312" s="885"/>
      <c r="Y312" s="890" t="s">
        <v>31</v>
      </c>
      <c r="Z312" s="891"/>
      <c r="AA312" s="883">
        <f t="shared" si="66"/>
        <v>0</v>
      </c>
      <c r="AB312" s="884"/>
      <c r="AC312" s="885"/>
    </row>
    <row r="313" spans="1:32" ht="27" customHeight="1">
      <c r="A313" s="899"/>
      <c r="B313" s="906"/>
      <c r="C313" s="907"/>
      <c r="D313" s="908"/>
      <c r="E313" s="4"/>
      <c r="G313" s="890" t="s">
        <v>40</v>
      </c>
      <c r="H313" s="891"/>
      <c r="I313" s="883">
        <f t="shared" si="63"/>
        <v>0</v>
      </c>
      <c r="J313" s="884"/>
      <c r="K313" s="885"/>
      <c r="L313" s="3"/>
      <c r="M313" s="890" t="s">
        <v>40</v>
      </c>
      <c r="N313" s="891"/>
      <c r="O313" s="883">
        <f t="shared" si="64"/>
        <v>0</v>
      </c>
      <c r="P313" s="884"/>
      <c r="Q313" s="885"/>
      <c r="R313" s="3"/>
      <c r="S313" s="890" t="s">
        <v>40</v>
      </c>
      <c r="T313" s="891"/>
      <c r="U313" s="883">
        <f t="shared" si="65"/>
        <v>0</v>
      </c>
      <c r="V313" s="884"/>
      <c r="W313" s="885"/>
      <c r="Y313" s="890" t="s">
        <v>40</v>
      </c>
      <c r="Z313" s="891"/>
      <c r="AA313" s="883">
        <f t="shared" si="66"/>
        <v>0</v>
      </c>
      <c r="AB313" s="884"/>
      <c r="AC313" s="885"/>
    </row>
    <row r="314" spans="1:32" ht="27" customHeight="1">
      <c r="B314" s="892" t="str">
        <f>'【様式２】計画書（自動計算）（変更）'!B314:D314</f>
        <v>補助基準額上限：63000円</v>
      </c>
      <c r="C314" s="892"/>
      <c r="D314" s="892"/>
      <c r="E314" s="4"/>
      <c r="G314" s="890" t="s">
        <v>32</v>
      </c>
      <c r="H314" s="891"/>
      <c r="I314" s="893">
        <f t="shared" si="63"/>
        <v>0</v>
      </c>
      <c r="J314" s="894"/>
      <c r="K314" s="895"/>
      <c r="L314" s="3"/>
      <c r="M314" s="890" t="s">
        <v>32</v>
      </c>
      <c r="N314" s="891"/>
      <c r="O314" s="893">
        <f t="shared" si="64"/>
        <v>0</v>
      </c>
      <c r="P314" s="894"/>
      <c r="Q314" s="895"/>
      <c r="R314" s="3"/>
      <c r="S314" s="890" t="s">
        <v>32</v>
      </c>
      <c r="T314" s="891"/>
      <c r="U314" s="893">
        <f t="shared" si="65"/>
        <v>0</v>
      </c>
      <c r="V314" s="894"/>
      <c r="W314" s="895"/>
      <c r="Y314" s="890" t="s">
        <v>32</v>
      </c>
      <c r="Z314" s="891"/>
      <c r="AA314" s="893">
        <f t="shared" si="66"/>
        <v>0</v>
      </c>
      <c r="AB314" s="894"/>
      <c r="AC314" s="895"/>
    </row>
    <row r="315" spans="1:32" ht="27" customHeight="1">
      <c r="B315" s="896" t="str">
        <f>'【様式２】計画書（自動計算）（変更）'!B315:D315</f>
        <v/>
      </c>
      <c r="C315" s="896"/>
      <c r="D315" s="896"/>
      <c r="E315" s="4"/>
      <c r="G315" s="897" t="s">
        <v>33</v>
      </c>
      <c r="H315" s="431"/>
      <c r="I315" s="883">
        <f t="shared" si="63"/>
        <v>0</v>
      </c>
      <c r="J315" s="884"/>
      <c r="K315" s="885"/>
      <c r="L315" s="3"/>
      <c r="M315" s="897" t="s">
        <v>33</v>
      </c>
      <c r="N315" s="431"/>
      <c r="O315" s="883">
        <f t="shared" si="64"/>
        <v>0</v>
      </c>
      <c r="P315" s="884"/>
      <c r="Q315" s="885"/>
      <c r="R315" s="3"/>
      <c r="S315" s="897" t="s">
        <v>33</v>
      </c>
      <c r="T315" s="431"/>
      <c r="U315" s="883">
        <f t="shared" si="65"/>
        <v>0</v>
      </c>
      <c r="V315" s="884"/>
      <c r="W315" s="885"/>
      <c r="Y315" s="897" t="s">
        <v>33</v>
      </c>
      <c r="Z315" s="431"/>
      <c r="AA315" s="883">
        <f t="shared" si="66"/>
        <v>0</v>
      </c>
      <c r="AB315" s="884"/>
      <c r="AC315" s="885"/>
    </row>
    <row r="316" spans="1:32" ht="27" customHeight="1" thickBot="1">
      <c r="G316" s="878" t="s">
        <v>35</v>
      </c>
      <c r="H316" s="879"/>
      <c r="I316" s="880">
        <f t="shared" si="63"/>
        <v>0</v>
      </c>
      <c r="J316" s="881"/>
      <c r="K316" s="882"/>
      <c r="L316" s="3"/>
      <c r="M316" s="878" t="s">
        <v>35</v>
      </c>
      <c r="N316" s="879"/>
      <c r="O316" s="883">
        <f t="shared" si="64"/>
        <v>0</v>
      </c>
      <c r="P316" s="884"/>
      <c r="Q316" s="885"/>
      <c r="R316" s="3"/>
      <c r="S316" s="878" t="s">
        <v>35</v>
      </c>
      <c r="T316" s="879"/>
      <c r="U316" s="883">
        <f t="shared" si="65"/>
        <v>0</v>
      </c>
      <c r="V316" s="884"/>
      <c r="W316" s="885"/>
      <c r="Y316" s="878" t="s">
        <v>35</v>
      </c>
      <c r="Z316" s="879"/>
      <c r="AA316" s="883">
        <f t="shared" si="66"/>
        <v>0</v>
      </c>
      <c r="AB316" s="884"/>
      <c r="AC316" s="885"/>
    </row>
    <row r="317" spans="1:32" ht="45" customHeight="1" thickBot="1">
      <c r="G317" s="886" t="s">
        <v>78</v>
      </c>
      <c r="H317" s="887"/>
      <c r="I317" s="888">
        <f>ROUNDDOWN(SUM(G308:L308),-2)</f>
        <v>0</v>
      </c>
      <c r="J317" s="889"/>
      <c r="K317" s="889"/>
      <c r="M317" s="886" t="s">
        <v>78</v>
      </c>
      <c r="N317" s="887"/>
      <c r="O317" s="888">
        <f>ROUNDDOWN(SUM(M308:R308),-2)</f>
        <v>0</v>
      </c>
      <c r="P317" s="889"/>
      <c r="Q317" s="889"/>
      <c r="S317" s="886" t="s">
        <v>78</v>
      </c>
      <c r="T317" s="887"/>
      <c r="U317" s="888">
        <f>ROUNDDOWN(SUM(S308:X308),-2)</f>
        <v>0</v>
      </c>
      <c r="V317" s="889"/>
      <c r="W317" s="889"/>
      <c r="Y317" s="886" t="s">
        <v>78</v>
      </c>
      <c r="Z317" s="887"/>
      <c r="AA317" s="888">
        <f>AE308-I317-O317-U317</f>
        <v>0</v>
      </c>
      <c r="AB317" s="889"/>
      <c r="AC317" s="889"/>
      <c r="AF317" s="14" t="s">
        <v>420</v>
      </c>
    </row>
    <row r="318" spans="1:32" ht="17.25" customHeight="1"/>
    <row r="319" spans="1:32" ht="17.25" customHeight="1"/>
    <row r="320" spans="1:32" ht="17.25" customHeight="1">
      <c r="A320" s="1181" t="str">
        <f>$A$1</f>
        <v>様式第１２号別紙１</v>
      </c>
      <c r="B320" s="1181"/>
      <c r="C320" s="1181"/>
      <c r="D320" s="1181"/>
    </row>
    <row r="321" spans="1:32" ht="17.25" customHeight="1">
      <c r="A321" s="1181"/>
      <c r="B321" s="1181"/>
      <c r="C321" s="1181"/>
      <c r="D321" s="1181"/>
      <c r="Z321" s="982" t="str">
        <f>$Z$2</f>
        <v>令和</v>
      </c>
      <c r="AA321" s="966">
        <f>IF($AA$2="","",$AA$2)</f>
        <v>6</v>
      </c>
      <c r="AB321" s="966" t="s">
        <v>8</v>
      </c>
      <c r="AC321" s="966">
        <f>IF($AC$2="","",$AC$2)</f>
        <v>3</v>
      </c>
      <c r="AD321" s="966" t="s">
        <v>9</v>
      </c>
      <c r="AE321" s="966">
        <f>IF($AE$2="","",$AE$2)</f>
        <v>31</v>
      </c>
      <c r="AF321" s="966" t="s">
        <v>10</v>
      </c>
    </row>
    <row r="322" spans="1:32" ht="17.25" customHeight="1">
      <c r="A322" s="967" t="s">
        <v>357</v>
      </c>
      <c r="B322" s="967"/>
      <c r="C322" s="967"/>
      <c r="D322" s="967"/>
      <c r="E322" s="967"/>
      <c r="F322" s="967"/>
      <c r="G322" s="967"/>
      <c r="H322" s="967"/>
      <c r="I322" s="967"/>
      <c r="L322" s="968" t="s">
        <v>12</v>
      </c>
      <c r="M322" s="968"/>
      <c r="N322" s="969">
        <v>12</v>
      </c>
      <c r="O322" s="969"/>
      <c r="P322" s="970" t="s">
        <v>13</v>
      </c>
      <c r="Q322" s="970"/>
      <c r="R322" s="5"/>
      <c r="S322" s="5"/>
      <c r="Y322" s="5"/>
      <c r="Z322" s="982"/>
      <c r="AA322" s="966"/>
      <c r="AB322" s="966"/>
      <c r="AC322" s="966"/>
      <c r="AD322" s="966"/>
      <c r="AE322" s="966"/>
      <c r="AF322" s="966"/>
    </row>
    <row r="323" spans="1:32" ht="17.25" customHeight="1">
      <c r="A323" s="967"/>
      <c r="B323" s="967"/>
      <c r="C323" s="967"/>
      <c r="D323" s="967"/>
      <c r="E323" s="967"/>
      <c r="F323" s="967"/>
      <c r="G323" s="967"/>
      <c r="H323" s="967"/>
      <c r="I323" s="967"/>
      <c r="L323" s="968"/>
      <c r="M323" s="968"/>
      <c r="N323" s="969"/>
      <c r="O323" s="969"/>
      <c r="P323" s="970"/>
      <c r="Q323" s="970"/>
      <c r="R323" s="5"/>
      <c r="S323" s="5"/>
      <c r="Z323" s="15"/>
      <c r="AA323" s="15"/>
      <c r="AB323" s="15"/>
      <c r="AC323" s="15"/>
      <c r="AD323" s="15"/>
      <c r="AE323" s="15"/>
      <c r="AF323" s="15"/>
    </row>
    <row r="324" spans="1:32" ht="17.25" customHeight="1">
      <c r="A324" s="967"/>
      <c r="B324" s="967"/>
      <c r="C324" s="967"/>
      <c r="D324" s="967"/>
      <c r="E324" s="967"/>
      <c r="F324" s="967"/>
      <c r="G324" s="967"/>
      <c r="H324" s="967"/>
      <c r="I324" s="967"/>
      <c r="L324" s="968"/>
      <c r="M324" s="968"/>
      <c r="N324" s="969"/>
      <c r="O324" s="969"/>
      <c r="P324" s="970"/>
      <c r="Q324" s="970"/>
      <c r="R324" s="5"/>
      <c r="S324" s="5"/>
    </row>
    <row r="325" spans="1:32" ht="17.25" customHeight="1" thickBot="1">
      <c r="D325" s="3"/>
      <c r="E325" s="3"/>
      <c r="F325" s="3"/>
      <c r="G325" s="3"/>
      <c r="H325" s="3"/>
      <c r="I325" s="3"/>
      <c r="J325" s="3"/>
      <c r="K325" s="3"/>
    </row>
    <row r="326" spans="1:32" ht="42" customHeight="1" thickBot="1">
      <c r="A326" s="971" t="s">
        <v>81</v>
      </c>
      <c r="B326" s="972"/>
      <c r="C326" s="973" t="str">
        <f>IF($C$7="","",$C$7)</f>
        <v/>
      </c>
      <c r="D326" s="973"/>
      <c r="E326" s="973"/>
      <c r="F326" s="973"/>
      <c r="G326" s="973"/>
      <c r="H326" s="973"/>
      <c r="I326" s="974"/>
      <c r="J326" s="4"/>
      <c r="K326" s="4"/>
    </row>
    <row r="327" spans="1:32" ht="17.25" customHeight="1">
      <c r="C327" s="6"/>
      <c r="D327" s="6"/>
      <c r="E327" s="16"/>
      <c r="F327" s="6"/>
      <c r="G327" s="6"/>
      <c r="H327" s="6"/>
      <c r="I327" s="6"/>
      <c r="J327" s="6"/>
    </row>
    <row r="328" spans="1:32" ht="17.25" customHeight="1" thickBot="1">
      <c r="E328" s="4"/>
    </row>
    <row r="329" spans="1:32" ht="24" customHeight="1" thickBot="1">
      <c r="A329" s="975" t="s">
        <v>14</v>
      </c>
      <c r="B329" s="976"/>
      <c r="C329" s="976"/>
      <c r="D329" s="977"/>
      <c r="E329" s="4"/>
      <c r="F329" s="319" t="s">
        <v>15</v>
      </c>
      <c r="G329" s="971" t="s">
        <v>16</v>
      </c>
      <c r="H329" s="972"/>
      <c r="I329" s="978" t="s">
        <v>17</v>
      </c>
      <c r="J329" s="972"/>
      <c r="K329" s="978" t="s">
        <v>18</v>
      </c>
      <c r="L329" s="979"/>
      <c r="M329" s="971" t="s">
        <v>19</v>
      </c>
      <c r="N329" s="972"/>
      <c r="O329" s="978" t="s">
        <v>20</v>
      </c>
      <c r="P329" s="972"/>
      <c r="Q329" s="978" t="s">
        <v>21</v>
      </c>
      <c r="R329" s="979"/>
      <c r="S329" s="971" t="s">
        <v>22</v>
      </c>
      <c r="T329" s="972"/>
      <c r="U329" s="978" t="s">
        <v>23</v>
      </c>
      <c r="V329" s="972"/>
      <c r="W329" s="978" t="s">
        <v>24</v>
      </c>
      <c r="X329" s="979"/>
      <c r="Y329" s="971" t="s">
        <v>25</v>
      </c>
      <c r="Z329" s="972"/>
      <c r="AA329" s="978" t="s">
        <v>26</v>
      </c>
      <c r="AB329" s="972"/>
      <c r="AC329" s="978" t="s">
        <v>27</v>
      </c>
      <c r="AD329" s="979"/>
      <c r="AE329" s="980" t="s">
        <v>28</v>
      </c>
      <c r="AF329" s="979"/>
    </row>
    <row r="330" spans="1:32" ht="37.5" customHeight="1">
      <c r="A330" s="959" t="s">
        <v>86</v>
      </c>
      <c r="B330" s="960"/>
      <c r="C330" s="961" t="str">
        <f>'【様式２】計画書（自動計算）（変更）'!C330:D330</f>
        <v/>
      </c>
      <c r="D330" s="962"/>
      <c r="E330" s="4"/>
      <c r="F330" s="307" t="s">
        <v>71</v>
      </c>
      <c r="G330" s="953">
        <f>'【様式２】計画書（自動計算）（変更）'!G330:H330</f>
        <v>0</v>
      </c>
      <c r="H330" s="953"/>
      <c r="I330" s="953">
        <f>'【様式２】計画書（自動計算）（変更）'!I330:J330</f>
        <v>0</v>
      </c>
      <c r="J330" s="953"/>
      <c r="K330" s="953">
        <f>'【様式２】計画書（自動計算）（変更）'!K330:L330</f>
        <v>0</v>
      </c>
      <c r="L330" s="953"/>
      <c r="M330" s="953">
        <f>'【様式２】計画書（自動計算）（変更）'!M330:N330</f>
        <v>0</v>
      </c>
      <c r="N330" s="953"/>
      <c r="O330" s="953">
        <f>'【様式２】計画書（自動計算）（変更）'!O330:P330</f>
        <v>0</v>
      </c>
      <c r="P330" s="953"/>
      <c r="Q330" s="953">
        <f>'【様式２】計画書（自動計算）（変更）'!Q330:R330</f>
        <v>0</v>
      </c>
      <c r="R330" s="953"/>
      <c r="S330" s="953">
        <f>'【様式２】計画書（自動計算）（変更）'!S330:T330</f>
        <v>0</v>
      </c>
      <c r="T330" s="953"/>
      <c r="U330" s="953">
        <f>'【様式２】計画書（自動計算）（変更）'!U330:V330</f>
        <v>0</v>
      </c>
      <c r="V330" s="953"/>
      <c r="W330" s="953">
        <f>'【様式２】計画書（自動計算）（変更）'!W330:X330</f>
        <v>0</v>
      </c>
      <c r="X330" s="953"/>
      <c r="Y330" s="953">
        <f>'【様式２】計画書（自動計算）（変更）'!Y330:Z330</f>
        <v>0</v>
      </c>
      <c r="Z330" s="953"/>
      <c r="AA330" s="953">
        <f>'【様式２】計画書（自動計算）（変更）'!AA330:AB330</f>
        <v>0</v>
      </c>
      <c r="AB330" s="953"/>
      <c r="AC330" s="953">
        <f>'【様式２】計画書（自動計算）（変更）'!AC330:AD330</f>
        <v>0</v>
      </c>
      <c r="AD330" s="953"/>
      <c r="AE330" s="935">
        <f t="shared" ref="AE330:AE334" si="67">SUM(G330:AD330)</f>
        <v>0</v>
      </c>
      <c r="AF330" s="936"/>
    </row>
    <row r="331" spans="1:32" ht="37.5" customHeight="1">
      <c r="A331" s="963" t="s">
        <v>30</v>
      </c>
      <c r="B331" s="964"/>
      <c r="C331" s="949" t="str">
        <f>'【様式２】計画書（自動計算）（変更）'!C331:D332</f>
        <v/>
      </c>
      <c r="D331" s="950"/>
      <c r="E331" s="4"/>
      <c r="F331" s="8" t="s">
        <v>72</v>
      </c>
      <c r="G331" s="991">
        <f>'【様式２】計画書（自動計算）（変更）'!G331:H331</f>
        <v>0</v>
      </c>
      <c r="H331" s="992"/>
      <c r="I331" s="991">
        <f>'【様式２】計画書（自動計算）（変更）'!I331:J331</f>
        <v>0</v>
      </c>
      <c r="J331" s="992"/>
      <c r="K331" s="991">
        <f>'【様式２】計画書（自動計算）（変更）'!K331:L331</f>
        <v>0</v>
      </c>
      <c r="L331" s="992"/>
      <c r="M331" s="991">
        <f>'【様式２】計画書（自動計算）（変更）'!M331:N331</f>
        <v>0</v>
      </c>
      <c r="N331" s="992"/>
      <c r="O331" s="991">
        <f>'【様式２】計画書（自動計算）（変更）'!O331:P331</f>
        <v>0</v>
      </c>
      <c r="P331" s="992"/>
      <c r="Q331" s="991">
        <f>'【様式２】計画書（自動計算）（変更）'!Q331:R331</f>
        <v>0</v>
      </c>
      <c r="R331" s="992"/>
      <c r="S331" s="991">
        <f>'【様式２】計画書（自動計算）（変更）'!S331:T331</f>
        <v>0</v>
      </c>
      <c r="T331" s="992"/>
      <c r="U331" s="991">
        <f>'【様式２】計画書（自動計算）（変更）'!U331:V331</f>
        <v>0</v>
      </c>
      <c r="V331" s="992"/>
      <c r="W331" s="991">
        <f>'【様式２】計画書（自動計算）（変更）'!W331:X331</f>
        <v>0</v>
      </c>
      <c r="X331" s="992"/>
      <c r="Y331" s="991">
        <f>'【様式２】計画書（自動計算）（変更）'!Y331:Z331</f>
        <v>0</v>
      </c>
      <c r="Z331" s="992"/>
      <c r="AA331" s="991">
        <f>'【様式２】計画書（自動計算）（変更）'!AA331:AB331</f>
        <v>0</v>
      </c>
      <c r="AB331" s="992"/>
      <c r="AC331" s="991">
        <f>'【様式２】計画書（自動計算）（変更）'!AC331:AD331</f>
        <v>0</v>
      </c>
      <c r="AD331" s="992"/>
      <c r="AE331" s="935">
        <f t="shared" si="67"/>
        <v>0</v>
      </c>
      <c r="AF331" s="936"/>
    </row>
    <row r="332" spans="1:32" ht="37.5" customHeight="1">
      <c r="A332" s="965"/>
      <c r="B332" s="964"/>
      <c r="C332" s="951"/>
      <c r="D332" s="952"/>
      <c r="E332" s="4"/>
      <c r="F332" s="8" t="s">
        <v>73</v>
      </c>
      <c r="G332" s="991">
        <f>'【様式２】計画書（自動計算）（変更）'!G332:H332</f>
        <v>0</v>
      </c>
      <c r="H332" s="992"/>
      <c r="I332" s="991">
        <f>'【様式２】計画書（自動計算）（変更）'!I332:J332</f>
        <v>0</v>
      </c>
      <c r="J332" s="992"/>
      <c r="K332" s="991">
        <f>'【様式２】計画書（自動計算）（変更）'!K332:L332</f>
        <v>0</v>
      </c>
      <c r="L332" s="992"/>
      <c r="M332" s="991">
        <f>'【様式２】計画書（自動計算）（変更）'!M332:N332</f>
        <v>0</v>
      </c>
      <c r="N332" s="992"/>
      <c r="O332" s="991">
        <f>'【様式２】計画書（自動計算）（変更）'!O332:P332</f>
        <v>0</v>
      </c>
      <c r="P332" s="992"/>
      <c r="Q332" s="991">
        <f>'【様式２】計画書（自動計算）（変更）'!Q332:R332</f>
        <v>0</v>
      </c>
      <c r="R332" s="992"/>
      <c r="S332" s="991">
        <f>'【様式２】計画書（自動計算）（変更）'!S332:T332</f>
        <v>0</v>
      </c>
      <c r="T332" s="992"/>
      <c r="U332" s="991">
        <f>'【様式２】計画書（自動計算）（変更）'!U332:V332</f>
        <v>0</v>
      </c>
      <c r="V332" s="992"/>
      <c r="W332" s="991">
        <f>'【様式２】計画書（自動計算）（変更）'!W332:X332</f>
        <v>0</v>
      </c>
      <c r="X332" s="992"/>
      <c r="Y332" s="991">
        <f>'【様式２】計画書（自動計算）（変更）'!Y332:Z332</f>
        <v>0</v>
      </c>
      <c r="Z332" s="992"/>
      <c r="AA332" s="991">
        <f>'【様式２】計画書（自動計算）（変更）'!AA332:AB332</f>
        <v>0</v>
      </c>
      <c r="AB332" s="992"/>
      <c r="AC332" s="991">
        <f>'【様式２】計画書（自動計算）（変更）'!AC332:AD332</f>
        <v>0</v>
      </c>
      <c r="AD332" s="992"/>
      <c r="AE332" s="935">
        <f t="shared" si="67"/>
        <v>0</v>
      </c>
      <c r="AF332" s="936"/>
    </row>
    <row r="333" spans="1:32" ht="37.5" customHeight="1">
      <c r="A333" s="965"/>
      <c r="B333" s="964"/>
      <c r="C333" s="903" t="str">
        <f>'【様式２】計画書（自動計算）（変更）'!C333:D334</f>
        <v/>
      </c>
      <c r="D333" s="989"/>
      <c r="E333" s="4"/>
      <c r="F333" s="9" t="s">
        <v>74</v>
      </c>
      <c r="G333" s="991">
        <v>0</v>
      </c>
      <c r="H333" s="992"/>
      <c r="I333" s="991">
        <v>0</v>
      </c>
      <c r="J333" s="992"/>
      <c r="K333" s="991">
        <v>0</v>
      </c>
      <c r="L333" s="992"/>
      <c r="M333" s="1180">
        <v>0</v>
      </c>
      <c r="N333" s="992"/>
      <c r="O333" s="991">
        <v>0</v>
      </c>
      <c r="P333" s="992"/>
      <c r="Q333" s="991">
        <v>0</v>
      </c>
      <c r="R333" s="992"/>
      <c r="S333" s="1180">
        <v>0</v>
      </c>
      <c r="T333" s="992"/>
      <c r="U333" s="991">
        <v>0</v>
      </c>
      <c r="V333" s="992"/>
      <c r="W333" s="991">
        <v>0</v>
      </c>
      <c r="X333" s="992"/>
      <c r="Y333" s="1180">
        <v>0</v>
      </c>
      <c r="Z333" s="992"/>
      <c r="AA333" s="991">
        <v>0</v>
      </c>
      <c r="AB333" s="992"/>
      <c r="AC333" s="991">
        <v>0</v>
      </c>
      <c r="AD333" s="996"/>
      <c r="AE333" s="957">
        <f t="shared" si="67"/>
        <v>0</v>
      </c>
      <c r="AF333" s="958"/>
    </row>
    <row r="334" spans="1:32" ht="37.5" customHeight="1" thickBot="1">
      <c r="A334" s="965"/>
      <c r="B334" s="964"/>
      <c r="C334" s="906"/>
      <c r="D334" s="990"/>
      <c r="E334" s="4"/>
      <c r="F334" s="10" t="s">
        <v>75</v>
      </c>
      <c r="G334" s="932">
        <f>'【様式２】計画書（自動計算）（変更）'!G334:H334</f>
        <v>0</v>
      </c>
      <c r="H334" s="933"/>
      <c r="I334" s="932">
        <f>'【様式２】計画書（自動計算）（変更）'!I334:J334</f>
        <v>0</v>
      </c>
      <c r="J334" s="933"/>
      <c r="K334" s="932">
        <f>'【様式２】計画書（自動計算）（変更）'!K334:L334</f>
        <v>0</v>
      </c>
      <c r="L334" s="933"/>
      <c r="M334" s="932">
        <f>'【様式２】計画書（自動計算）（変更）'!M334:N334</f>
        <v>0</v>
      </c>
      <c r="N334" s="933"/>
      <c r="O334" s="932">
        <f>'【様式２】計画書（自動計算）（変更）'!O334:P334</f>
        <v>0</v>
      </c>
      <c r="P334" s="933"/>
      <c r="Q334" s="932">
        <f>'【様式２】計画書（自動計算）（変更）'!Q334:R334</f>
        <v>0</v>
      </c>
      <c r="R334" s="933"/>
      <c r="S334" s="932">
        <f>'【様式２】計画書（自動計算）（変更）'!S334:T334</f>
        <v>0</v>
      </c>
      <c r="T334" s="933"/>
      <c r="U334" s="932">
        <f>'【様式２】計画書（自動計算）（変更）'!U334:V334</f>
        <v>0</v>
      </c>
      <c r="V334" s="933"/>
      <c r="W334" s="932">
        <f>'【様式２】計画書（自動計算）（変更）'!W334:X334</f>
        <v>0</v>
      </c>
      <c r="X334" s="933"/>
      <c r="Y334" s="932">
        <f>'【様式２】計画書（自動計算）（変更）'!Y334:Z334</f>
        <v>0</v>
      </c>
      <c r="Z334" s="933"/>
      <c r="AA334" s="932">
        <f>'【様式２】計画書（自動計算）（変更）'!AA334:AB334</f>
        <v>0</v>
      </c>
      <c r="AB334" s="933"/>
      <c r="AC334" s="932">
        <f>'【様式２】計画書（自動計算）（変更）'!AC334:AD334</f>
        <v>0</v>
      </c>
      <c r="AD334" s="933"/>
      <c r="AE334" s="935">
        <f t="shared" si="67"/>
        <v>0</v>
      </c>
      <c r="AF334" s="936"/>
    </row>
    <row r="335" spans="1:32" ht="37.5" customHeight="1" thickTop="1" thickBot="1">
      <c r="A335" s="937" t="s">
        <v>34</v>
      </c>
      <c r="B335" s="938"/>
      <c r="C335" s="983" t="str">
        <f>'【様式２】計画書（自動計算）（変更）'!C335:D335</f>
        <v/>
      </c>
      <c r="D335" s="984"/>
      <c r="E335" s="4"/>
      <c r="F335" s="11" t="s">
        <v>76</v>
      </c>
      <c r="G335" s="939">
        <f>SUM(G330:H333)-G334</f>
        <v>0</v>
      </c>
      <c r="H335" s="940"/>
      <c r="I335" s="939">
        <f>SUM(I330:J333)-I334</f>
        <v>0</v>
      </c>
      <c r="J335" s="940"/>
      <c r="K335" s="939">
        <f>SUM(K330:L333)-K334</f>
        <v>0</v>
      </c>
      <c r="L335" s="941"/>
      <c r="M335" s="942">
        <f>SUM(M330:N333)-M334</f>
        <v>0</v>
      </c>
      <c r="N335" s="940"/>
      <c r="O335" s="939">
        <f>SUM(O330:P333)-O334</f>
        <v>0</v>
      </c>
      <c r="P335" s="940"/>
      <c r="Q335" s="939">
        <f>SUM(Q330:R333)-Q334</f>
        <v>0</v>
      </c>
      <c r="R335" s="941"/>
      <c r="S335" s="942">
        <f>SUM(S330:T333)-S334</f>
        <v>0</v>
      </c>
      <c r="T335" s="940"/>
      <c r="U335" s="939">
        <f>SUM(U330:V333)-U334</f>
        <v>0</v>
      </c>
      <c r="V335" s="940"/>
      <c r="W335" s="939">
        <f>SUM(W330:X333)-W334</f>
        <v>0</v>
      </c>
      <c r="X335" s="941"/>
      <c r="Y335" s="942">
        <f>SUM(Y330:Z333)-Y334</f>
        <v>0</v>
      </c>
      <c r="Z335" s="940"/>
      <c r="AA335" s="939">
        <f>SUM(AA330:AB333)-AA334</f>
        <v>0</v>
      </c>
      <c r="AB335" s="940"/>
      <c r="AC335" s="939">
        <f>SUM(AC330:AD333)-AC334</f>
        <v>0</v>
      </c>
      <c r="AD335" s="943"/>
      <c r="AE335" s="944">
        <f>SUM(G335:AD335)</f>
        <v>0</v>
      </c>
      <c r="AF335" s="945"/>
    </row>
    <row r="336" spans="1:32" ht="50.25" customHeight="1" thickTop="1" thickBot="1">
      <c r="A336" s="916" t="s">
        <v>358</v>
      </c>
      <c r="B336" s="917"/>
      <c r="C336" s="983" t="str">
        <f>'【様式２】計画書（自動計算）（変更）'!C336:D336</f>
        <v/>
      </c>
      <c r="D336" s="984"/>
      <c r="E336" s="4"/>
      <c r="F336" s="12" t="s">
        <v>77</v>
      </c>
      <c r="G336" s="920">
        <f>IF(入力用!P447=1,IF(AND(入力用!P453&gt;0,入力用!P453&lt;=4),IF(G335&gt;=63000,63000,G335),IF(G335&gt;=82000,82000,G335)),IF(G335&gt;=63000,63000,G335))</f>
        <v>0</v>
      </c>
      <c r="H336" s="921"/>
      <c r="I336" s="920">
        <f>IF(入力用!P447=1,IF(AND(入力用!P453&gt;0,入力用!P453&lt;=5),IF(I335&gt;=63000,63000,I335),IF(I335&gt;=82000,82000,I335)),IF(I335&gt;=63000,63000,I335))</f>
        <v>0</v>
      </c>
      <c r="J336" s="921"/>
      <c r="K336" s="920">
        <f>IF(入力用!P447=1,IF(AND(入力用!P453&gt;0,入力用!P453&lt;=6),IF(K335&gt;=63000,63000,K335),IF(K335&gt;=82000,82000,K335)),IF(K335&gt;=63000,63000,K335))</f>
        <v>0</v>
      </c>
      <c r="L336" s="921"/>
      <c r="M336" s="920">
        <f>IF(入力用!P447=1,IF(AND(入力用!P453&gt;0,入力用!P453&lt;=7),IF(M335&gt;=63000,63000,M335),IF(M335&gt;=82000,82000,M335)),IF(M335&gt;=63000,63000,M335))</f>
        <v>0</v>
      </c>
      <c r="N336" s="921"/>
      <c r="O336" s="920">
        <f>IF(入力用!P447=1,IF(AND(入力用!P453&gt;0,入力用!P453&lt;=8),IF(O335&gt;=63000,63000,O335),IF(O335&gt;=82000,82000,O335)),IF(O335&gt;=63000,63000,O335))</f>
        <v>0</v>
      </c>
      <c r="P336" s="921"/>
      <c r="Q336" s="920">
        <f>IF(入力用!P447=1,IF(AND(入力用!P453&gt;0,入力用!P453&lt;=9),IF(Q335&gt;=63000,63000,Q335),IF(Q335&gt;=82000,82000,Q335)),IF(Q335&gt;=63000,63000,Q335))</f>
        <v>0</v>
      </c>
      <c r="R336" s="921"/>
      <c r="S336" s="920">
        <f>IF(入力用!P447=1,IF(AND(入力用!P453&gt;0,入力用!P453&lt;=10),IF(S335&gt;=63000,63000,S335),IF(S335&gt;=82000,82000,S335)),IF(S335&gt;=63000,63000,S335))</f>
        <v>0</v>
      </c>
      <c r="T336" s="921"/>
      <c r="U336" s="920">
        <f>IF(入力用!P447=1,IF(AND(入力用!P453&gt;0,入力用!P453&lt;=11),IF(U335&gt;=63000,63000,U335),IF(U335&gt;=82000,82000,U335)),IF(U335&gt;=63000,63000,U335))</f>
        <v>0</v>
      </c>
      <c r="V336" s="921"/>
      <c r="W336" s="920">
        <f>IF(入力用!P447=1,IF(AND(入力用!P453&gt;0,入力用!P453&lt;=12),IF(W335&gt;=63000,63000,W335),IF(W335&gt;=82000,82000,W335)),IF(W335&gt;=63000,63000,W335))</f>
        <v>0</v>
      </c>
      <c r="X336" s="921"/>
      <c r="Y336" s="920">
        <f>IF(入力用!P447=1,IF(AND(入力用!P453&gt;0,入力用!P453&lt;=13),IF(Y335&gt;=63000,63000,Y335),IF(Y335&gt;=82000,82000,Y335)),IF(Y335&gt;=63000,63000,Y335))</f>
        <v>0</v>
      </c>
      <c r="Z336" s="921"/>
      <c r="AA336" s="920">
        <f>IF(入力用!P447=1,IF(AND(入力用!P453&gt;0,入力用!P453&lt;=14),IF(AA335&gt;=63000,63000,AA335),IF(AA335&gt;=82000,82000,AA335)),IF(AA335&gt;=63000,63000,AA335))</f>
        <v>0</v>
      </c>
      <c r="AB336" s="921"/>
      <c r="AC336" s="920">
        <f>IF(入力用!P447=1,IF(AND(入力用!P453&gt;0,入力用!P453&lt;=15),IF(AC335&gt;=63000,63000,AC335),IF(AC335&gt;=82000,82000,AC335)),IF(AC335&gt;=63000,63000,AC335))</f>
        <v>0</v>
      </c>
      <c r="AD336" s="987"/>
      <c r="AE336" s="922"/>
      <c r="AF336" s="923"/>
    </row>
    <row r="337" spans="1:32" ht="50.25" customHeight="1" thickBot="1">
      <c r="A337" s="924" t="s">
        <v>359</v>
      </c>
      <c r="B337" s="925"/>
      <c r="C337" s="985" t="str">
        <f>'【様式２】計画書（自動計算）（変更）'!C337:D337</f>
        <v/>
      </c>
      <c r="D337" s="986"/>
      <c r="E337" s="4"/>
      <c r="F337" s="13" t="s">
        <v>262</v>
      </c>
      <c r="G337" s="926">
        <f>ROUNDDOWN(G336*3/4,0)</f>
        <v>0</v>
      </c>
      <c r="H337" s="926"/>
      <c r="I337" s="926">
        <f>ROUNDDOWN(I336*3/4,0)</f>
        <v>0</v>
      </c>
      <c r="J337" s="926"/>
      <c r="K337" s="926">
        <f>ROUNDDOWN(K336*3/4,0)</f>
        <v>0</v>
      </c>
      <c r="L337" s="927"/>
      <c r="M337" s="928">
        <f>ROUNDDOWN(M336*3/4,0)</f>
        <v>0</v>
      </c>
      <c r="N337" s="926"/>
      <c r="O337" s="926">
        <f>ROUNDDOWN(O336*3/4,0)</f>
        <v>0</v>
      </c>
      <c r="P337" s="926"/>
      <c r="Q337" s="926">
        <f>ROUNDDOWN(Q336*3/4,0)</f>
        <v>0</v>
      </c>
      <c r="R337" s="927"/>
      <c r="S337" s="928">
        <f>ROUNDDOWN(S336*3/4,0)</f>
        <v>0</v>
      </c>
      <c r="T337" s="926"/>
      <c r="U337" s="926">
        <f>ROUNDDOWN(U336*3/4,0)</f>
        <v>0</v>
      </c>
      <c r="V337" s="926"/>
      <c r="W337" s="926">
        <f>ROUNDDOWN(W336*3/4,0)</f>
        <v>0</v>
      </c>
      <c r="X337" s="927"/>
      <c r="Y337" s="928">
        <f>ROUNDDOWN(Y336*3/4,0)</f>
        <v>0</v>
      </c>
      <c r="Z337" s="926"/>
      <c r="AA337" s="926">
        <f>ROUNDDOWN(AA336*3/4,0)</f>
        <v>0</v>
      </c>
      <c r="AB337" s="926"/>
      <c r="AC337" s="926">
        <f>ROUNDDOWN(AC336*3/4,0)</f>
        <v>0</v>
      </c>
      <c r="AD337" s="929"/>
      <c r="AE337" s="930">
        <f>ROUNDDOWN(SUM(G337:AD337),-2)</f>
        <v>0</v>
      </c>
      <c r="AF337" s="931"/>
    </row>
    <row r="338" spans="1:32" ht="17.25" customHeight="1">
      <c r="A338" s="898" t="s">
        <v>85</v>
      </c>
      <c r="B338" s="900" t="str">
        <f>'【様式２】計画書（自動計算）（変更）'!B338:D342</f>
        <v/>
      </c>
      <c r="C338" s="901"/>
      <c r="D338" s="902"/>
      <c r="E338" s="4"/>
    </row>
    <row r="339" spans="1:32" ht="34.5" customHeight="1">
      <c r="A339" s="899"/>
      <c r="B339" s="903"/>
      <c r="C339" s="904"/>
      <c r="D339" s="905"/>
      <c r="E339" s="4"/>
      <c r="G339" s="909"/>
      <c r="H339" s="910"/>
      <c r="I339" s="911" t="s">
        <v>36</v>
      </c>
      <c r="J339" s="912"/>
      <c r="K339" s="913"/>
      <c r="L339" s="4"/>
      <c r="M339" s="914"/>
      <c r="N339" s="914"/>
      <c r="O339" s="915" t="s">
        <v>37</v>
      </c>
      <c r="P339" s="914"/>
      <c r="Q339" s="914"/>
      <c r="R339" s="4"/>
      <c r="S339" s="914"/>
      <c r="T339" s="914"/>
      <c r="U339" s="915" t="s">
        <v>38</v>
      </c>
      <c r="V339" s="914"/>
      <c r="W339" s="914"/>
      <c r="X339" s="4"/>
      <c r="Y339" s="914"/>
      <c r="Z339" s="914"/>
      <c r="AA339" s="915" t="s">
        <v>39</v>
      </c>
      <c r="AB339" s="914"/>
      <c r="AC339" s="914"/>
      <c r="AD339" s="4"/>
      <c r="AE339" s="3"/>
      <c r="AF339" s="3"/>
    </row>
    <row r="340" spans="1:32" ht="27" customHeight="1">
      <c r="A340" s="899"/>
      <c r="B340" s="903"/>
      <c r="C340" s="904"/>
      <c r="D340" s="905"/>
      <c r="E340" s="4"/>
      <c r="G340" s="897" t="s">
        <v>29</v>
      </c>
      <c r="H340" s="431"/>
      <c r="I340" s="883">
        <f t="shared" ref="I340:I345" si="68">SUM(G330:L330)</f>
        <v>0</v>
      </c>
      <c r="J340" s="884"/>
      <c r="K340" s="885"/>
      <c r="L340" s="3"/>
      <c r="M340" s="897" t="s">
        <v>29</v>
      </c>
      <c r="N340" s="431"/>
      <c r="O340" s="883">
        <f t="shared" ref="O340:O345" si="69">SUM(M330:R330)</f>
        <v>0</v>
      </c>
      <c r="P340" s="884"/>
      <c r="Q340" s="885"/>
      <c r="R340" s="3"/>
      <c r="S340" s="897" t="s">
        <v>29</v>
      </c>
      <c r="T340" s="431"/>
      <c r="U340" s="883">
        <f t="shared" ref="U340:U345" si="70">SUM(S330:X330)</f>
        <v>0</v>
      </c>
      <c r="V340" s="884"/>
      <c r="W340" s="885"/>
      <c r="Y340" s="897" t="s">
        <v>29</v>
      </c>
      <c r="Z340" s="431"/>
      <c r="AA340" s="883">
        <f t="shared" ref="AA340:AA345" si="71">SUM(Y330:AD330)</f>
        <v>0</v>
      </c>
      <c r="AB340" s="884"/>
      <c r="AC340" s="885"/>
    </row>
    <row r="341" spans="1:32" ht="27" customHeight="1">
      <c r="A341" s="899"/>
      <c r="B341" s="903"/>
      <c r="C341" s="904"/>
      <c r="D341" s="905"/>
      <c r="E341" s="4"/>
      <c r="G341" s="890" t="s">
        <v>31</v>
      </c>
      <c r="H341" s="891"/>
      <c r="I341" s="883">
        <f t="shared" si="68"/>
        <v>0</v>
      </c>
      <c r="J341" s="884"/>
      <c r="K341" s="885"/>
      <c r="L341" s="3"/>
      <c r="M341" s="890" t="s">
        <v>31</v>
      </c>
      <c r="N341" s="891"/>
      <c r="O341" s="883">
        <f t="shared" si="69"/>
        <v>0</v>
      </c>
      <c r="P341" s="884"/>
      <c r="Q341" s="885"/>
      <c r="R341" s="3"/>
      <c r="S341" s="890" t="s">
        <v>31</v>
      </c>
      <c r="T341" s="891"/>
      <c r="U341" s="883">
        <f t="shared" si="70"/>
        <v>0</v>
      </c>
      <c r="V341" s="884"/>
      <c r="W341" s="885"/>
      <c r="Y341" s="890" t="s">
        <v>31</v>
      </c>
      <c r="Z341" s="891"/>
      <c r="AA341" s="883">
        <f t="shared" si="71"/>
        <v>0</v>
      </c>
      <c r="AB341" s="884"/>
      <c r="AC341" s="885"/>
    </row>
    <row r="342" spans="1:32" ht="27" customHeight="1">
      <c r="A342" s="899"/>
      <c r="B342" s="906"/>
      <c r="C342" s="907"/>
      <c r="D342" s="908"/>
      <c r="E342" s="4"/>
      <c r="G342" s="890" t="s">
        <v>40</v>
      </c>
      <c r="H342" s="891"/>
      <c r="I342" s="883">
        <f t="shared" si="68"/>
        <v>0</v>
      </c>
      <c r="J342" s="884"/>
      <c r="K342" s="885"/>
      <c r="L342" s="3"/>
      <c r="M342" s="890" t="s">
        <v>40</v>
      </c>
      <c r="N342" s="891"/>
      <c r="O342" s="883">
        <f t="shared" si="69"/>
        <v>0</v>
      </c>
      <c r="P342" s="884"/>
      <c r="Q342" s="885"/>
      <c r="R342" s="3"/>
      <c r="S342" s="890" t="s">
        <v>40</v>
      </c>
      <c r="T342" s="891"/>
      <c r="U342" s="883">
        <f t="shared" si="70"/>
        <v>0</v>
      </c>
      <c r="V342" s="884"/>
      <c r="W342" s="885"/>
      <c r="Y342" s="890" t="s">
        <v>40</v>
      </c>
      <c r="Z342" s="891"/>
      <c r="AA342" s="883">
        <f t="shared" si="71"/>
        <v>0</v>
      </c>
      <c r="AB342" s="884"/>
      <c r="AC342" s="885"/>
    </row>
    <row r="343" spans="1:32" ht="27" customHeight="1">
      <c r="B343" s="892" t="str">
        <f>'【様式２】計画書（自動計算）（変更）'!B343:D343</f>
        <v>補助基準額上限：63000円</v>
      </c>
      <c r="C343" s="892"/>
      <c r="D343" s="892"/>
      <c r="E343" s="4"/>
      <c r="G343" s="890" t="s">
        <v>32</v>
      </c>
      <c r="H343" s="891"/>
      <c r="I343" s="893">
        <f t="shared" si="68"/>
        <v>0</v>
      </c>
      <c r="J343" s="894"/>
      <c r="K343" s="895"/>
      <c r="L343" s="3"/>
      <c r="M343" s="890" t="s">
        <v>32</v>
      </c>
      <c r="N343" s="891"/>
      <c r="O343" s="893">
        <f t="shared" si="69"/>
        <v>0</v>
      </c>
      <c r="P343" s="894"/>
      <c r="Q343" s="895"/>
      <c r="R343" s="3"/>
      <c r="S343" s="890" t="s">
        <v>32</v>
      </c>
      <c r="T343" s="891"/>
      <c r="U343" s="893">
        <f t="shared" si="70"/>
        <v>0</v>
      </c>
      <c r="V343" s="894"/>
      <c r="W343" s="895"/>
      <c r="Y343" s="890" t="s">
        <v>32</v>
      </c>
      <c r="Z343" s="891"/>
      <c r="AA343" s="893">
        <f t="shared" si="71"/>
        <v>0</v>
      </c>
      <c r="AB343" s="894"/>
      <c r="AC343" s="895"/>
    </row>
    <row r="344" spans="1:32" ht="27" customHeight="1">
      <c r="B344" s="896" t="str">
        <f>'【様式２】計画書（自動計算）（変更）'!B344:D344</f>
        <v/>
      </c>
      <c r="C344" s="896"/>
      <c r="D344" s="896"/>
      <c r="E344" s="4"/>
      <c r="G344" s="897" t="s">
        <v>33</v>
      </c>
      <c r="H344" s="431"/>
      <c r="I344" s="883">
        <f t="shared" si="68"/>
        <v>0</v>
      </c>
      <c r="J344" s="884"/>
      <c r="K344" s="885"/>
      <c r="L344" s="3"/>
      <c r="M344" s="897" t="s">
        <v>33</v>
      </c>
      <c r="N344" s="431"/>
      <c r="O344" s="883">
        <f t="shared" si="69"/>
        <v>0</v>
      </c>
      <c r="P344" s="884"/>
      <c r="Q344" s="885"/>
      <c r="R344" s="3"/>
      <c r="S344" s="897" t="s">
        <v>33</v>
      </c>
      <c r="T344" s="431"/>
      <c r="U344" s="883">
        <f t="shared" si="70"/>
        <v>0</v>
      </c>
      <c r="V344" s="884"/>
      <c r="W344" s="885"/>
      <c r="Y344" s="897" t="s">
        <v>33</v>
      </c>
      <c r="Z344" s="431"/>
      <c r="AA344" s="883">
        <f t="shared" si="71"/>
        <v>0</v>
      </c>
      <c r="AB344" s="884"/>
      <c r="AC344" s="885"/>
    </row>
    <row r="345" spans="1:32" ht="27" customHeight="1" thickBot="1">
      <c r="G345" s="878" t="s">
        <v>35</v>
      </c>
      <c r="H345" s="879"/>
      <c r="I345" s="880">
        <f t="shared" si="68"/>
        <v>0</v>
      </c>
      <c r="J345" s="881"/>
      <c r="K345" s="882"/>
      <c r="L345" s="3"/>
      <c r="M345" s="878" t="s">
        <v>35</v>
      </c>
      <c r="N345" s="879"/>
      <c r="O345" s="883">
        <f t="shared" si="69"/>
        <v>0</v>
      </c>
      <c r="P345" s="884"/>
      <c r="Q345" s="885"/>
      <c r="R345" s="3"/>
      <c r="S345" s="878" t="s">
        <v>35</v>
      </c>
      <c r="T345" s="879"/>
      <c r="U345" s="883">
        <f t="shared" si="70"/>
        <v>0</v>
      </c>
      <c r="V345" s="884"/>
      <c r="W345" s="885"/>
      <c r="Y345" s="878" t="s">
        <v>35</v>
      </c>
      <c r="Z345" s="879"/>
      <c r="AA345" s="883">
        <f t="shared" si="71"/>
        <v>0</v>
      </c>
      <c r="AB345" s="884"/>
      <c r="AC345" s="885"/>
    </row>
    <row r="346" spans="1:32" ht="45" customHeight="1" thickBot="1">
      <c r="G346" s="886" t="s">
        <v>78</v>
      </c>
      <c r="H346" s="887"/>
      <c r="I346" s="888">
        <f>ROUNDDOWN(SUM(G337:L337),-2)</f>
        <v>0</v>
      </c>
      <c r="J346" s="889"/>
      <c r="K346" s="889"/>
      <c r="M346" s="886" t="s">
        <v>78</v>
      </c>
      <c r="N346" s="887"/>
      <c r="O346" s="888">
        <f>ROUNDDOWN(SUM(M337:R337),-2)</f>
        <v>0</v>
      </c>
      <c r="P346" s="889"/>
      <c r="Q346" s="889"/>
      <c r="S346" s="886" t="s">
        <v>78</v>
      </c>
      <c r="T346" s="887"/>
      <c r="U346" s="888">
        <f>ROUNDDOWN(SUM(S337:X337),-2)</f>
        <v>0</v>
      </c>
      <c r="V346" s="889"/>
      <c r="W346" s="889"/>
      <c r="Y346" s="886" t="s">
        <v>78</v>
      </c>
      <c r="Z346" s="887"/>
      <c r="AA346" s="888">
        <f>AE337-I346-O346-U346</f>
        <v>0</v>
      </c>
      <c r="AB346" s="889"/>
      <c r="AC346" s="889"/>
      <c r="AF346" s="14" t="s">
        <v>422</v>
      </c>
    </row>
    <row r="347" spans="1:32" ht="17.25" customHeight="1"/>
    <row r="348" spans="1:32" ht="17.25" customHeight="1"/>
    <row r="349" spans="1:32" ht="17.25" customHeight="1">
      <c r="A349" s="1181" t="str">
        <f>$A$1</f>
        <v>様式第１２号別紙１</v>
      </c>
      <c r="B349" s="1181"/>
      <c r="C349" s="1181"/>
      <c r="D349" s="1181"/>
    </row>
    <row r="350" spans="1:32" ht="17.25" customHeight="1">
      <c r="A350" s="1181"/>
      <c r="B350" s="1181"/>
      <c r="C350" s="1181"/>
      <c r="D350" s="1181"/>
      <c r="Z350" s="982" t="str">
        <f>$Z$2</f>
        <v>令和</v>
      </c>
      <c r="AA350" s="966">
        <f>IF($AA$2="","",$AA$2)</f>
        <v>6</v>
      </c>
      <c r="AB350" s="966" t="s">
        <v>8</v>
      </c>
      <c r="AC350" s="966">
        <f>IF($AC$2="","",$AC$2)</f>
        <v>3</v>
      </c>
      <c r="AD350" s="966" t="s">
        <v>9</v>
      </c>
      <c r="AE350" s="966">
        <f>IF($AE$2="","",$AE$2)</f>
        <v>31</v>
      </c>
      <c r="AF350" s="966" t="s">
        <v>10</v>
      </c>
    </row>
    <row r="351" spans="1:32" ht="17.25" customHeight="1">
      <c r="A351" s="967" t="s">
        <v>357</v>
      </c>
      <c r="B351" s="967"/>
      <c r="C351" s="967"/>
      <c r="D351" s="967"/>
      <c r="E351" s="967"/>
      <c r="F351" s="967"/>
      <c r="G351" s="967"/>
      <c r="H351" s="967"/>
      <c r="I351" s="967"/>
      <c r="L351" s="968" t="s">
        <v>12</v>
      </c>
      <c r="M351" s="968"/>
      <c r="N351" s="969">
        <v>13</v>
      </c>
      <c r="O351" s="969"/>
      <c r="P351" s="970" t="s">
        <v>13</v>
      </c>
      <c r="Q351" s="970"/>
      <c r="R351" s="5"/>
      <c r="S351" s="5"/>
      <c r="Y351" s="5"/>
      <c r="Z351" s="982"/>
      <c r="AA351" s="966"/>
      <c r="AB351" s="966"/>
      <c r="AC351" s="966"/>
      <c r="AD351" s="966"/>
      <c r="AE351" s="966"/>
      <c r="AF351" s="966"/>
    </row>
    <row r="352" spans="1:32" ht="17.25" customHeight="1">
      <c r="A352" s="967"/>
      <c r="B352" s="967"/>
      <c r="C352" s="967"/>
      <c r="D352" s="967"/>
      <c r="E352" s="967"/>
      <c r="F352" s="967"/>
      <c r="G352" s="967"/>
      <c r="H352" s="967"/>
      <c r="I352" s="967"/>
      <c r="L352" s="968"/>
      <c r="M352" s="968"/>
      <c r="N352" s="969"/>
      <c r="O352" s="969"/>
      <c r="P352" s="970"/>
      <c r="Q352" s="970"/>
      <c r="R352" s="5"/>
      <c r="S352" s="5"/>
      <c r="Z352" s="15"/>
      <c r="AA352" s="15"/>
      <c r="AB352" s="15"/>
      <c r="AC352" s="15"/>
      <c r="AD352" s="15"/>
      <c r="AE352" s="15"/>
      <c r="AF352" s="15"/>
    </row>
    <row r="353" spans="1:32" ht="17.25" customHeight="1">
      <c r="A353" s="967"/>
      <c r="B353" s="967"/>
      <c r="C353" s="967"/>
      <c r="D353" s="967"/>
      <c r="E353" s="967"/>
      <c r="F353" s="967"/>
      <c r="G353" s="967"/>
      <c r="H353" s="967"/>
      <c r="I353" s="967"/>
      <c r="L353" s="968"/>
      <c r="M353" s="968"/>
      <c r="N353" s="969"/>
      <c r="O353" s="969"/>
      <c r="P353" s="970"/>
      <c r="Q353" s="970"/>
      <c r="R353" s="5"/>
      <c r="S353" s="5"/>
    </row>
    <row r="354" spans="1:32" ht="17.25" customHeight="1" thickBot="1">
      <c r="D354" s="3"/>
      <c r="E354" s="3"/>
      <c r="F354" s="3"/>
      <c r="G354" s="3"/>
      <c r="H354" s="3"/>
      <c r="I354" s="3"/>
      <c r="J354" s="3"/>
      <c r="K354" s="3"/>
    </row>
    <row r="355" spans="1:32" ht="42" customHeight="1" thickBot="1">
      <c r="A355" s="971" t="s">
        <v>81</v>
      </c>
      <c r="B355" s="972"/>
      <c r="C355" s="973" t="str">
        <f>IF($C$7="","",$C$7)</f>
        <v/>
      </c>
      <c r="D355" s="973"/>
      <c r="E355" s="973"/>
      <c r="F355" s="973"/>
      <c r="G355" s="973"/>
      <c r="H355" s="973"/>
      <c r="I355" s="974"/>
      <c r="J355" s="4"/>
      <c r="K355" s="4"/>
    </row>
    <row r="356" spans="1:32" ht="17.25" customHeight="1">
      <c r="C356" s="6"/>
      <c r="D356" s="6"/>
      <c r="E356" s="16"/>
      <c r="F356" s="6"/>
      <c r="G356" s="6"/>
      <c r="H356" s="6"/>
      <c r="I356" s="6"/>
      <c r="J356" s="6"/>
    </row>
    <row r="357" spans="1:32" ht="17.25" customHeight="1" thickBot="1">
      <c r="E357" s="4"/>
    </row>
    <row r="358" spans="1:32" ht="24" customHeight="1" thickBot="1">
      <c r="A358" s="975" t="s">
        <v>14</v>
      </c>
      <c r="B358" s="976"/>
      <c r="C358" s="976"/>
      <c r="D358" s="977"/>
      <c r="E358" s="4"/>
      <c r="F358" s="319" t="s">
        <v>15</v>
      </c>
      <c r="G358" s="971" t="s">
        <v>16</v>
      </c>
      <c r="H358" s="972"/>
      <c r="I358" s="978" t="s">
        <v>17</v>
      </c>
      <c r="J358" s="972"/>
      <c r="K358" s="978" t="s">
        <v>18</v>
      </c>
      <c r="L358" s="979"/>
      <c r="M358" s="971" t="s">
        <v>19</v>
      </c>
      <c r="N358" s="972"/>
      <c r="O358" s="978" t="s">
        <v>20</v>
      </c>
      <c r="P358" s="972"/>
      <c r="Q358" s="978" t="s">
        <v>21</v>
      </c>
      <c r="R358" s="979"/>
      <c r="S358" s="971" t="s">
        <v>22</v>
      </c>
      <c r="T358" s="972"/>
      <c r="U358" s="978" t="s">
        <v>23</v>
      </c>
      <c r="V358" s="972"/>
      <c r="W358" s="978" t="s">
        <v>24</v>
      </c>
      <c r="X358" s="979"/>
      <c r="Y358" s="971" t="s">
        <v>25</v>
      </c>
      <c r="Z358" s="972"/>
      <c r="AA358" s="978" t="s">
        <v>26</v>
      </c>
      <c r="AB358" s="972"/>
      <c r="AC358" s="978" t="s">
        <v>27</v>
      </c>
      <c r="AD358" s="979"/>
      <c r="AE358" s="980" t="s">
        <v>28</v>
      </c>
      <c r="AF358" s="979"/>
    </row>
    <row r="359" spans="1:32" ht="37.5" customHeight="1">
      <c r="A359" s="959" t="s">
        <v>86</v>
      </c>
      <c r="B359" s="960"/>
      <c r="C359" s="961" t="str">
        <f>'【様式２】計画書（自動計算）（変更）'!C359:D359</f>
        <v/>
      </c>
      <c r="D359" s="962"/>
      <c r="E359" s="4"/>
      <c r="F359" s="307" t="s">
        <v>71</v>
      </c>
      <c r="G359" s="953">
        <f>'【様式２】計画書（自動計算）（変更）'!G359:H359</f>
        <v>0</v>
      </c>
      <c r="H359" s="953"/>
      <c r="I359" s="953">
        <f>'【様式２】計画書（自動計算）（変更）'!I359:J359</f>
        <v>0</v>
      </c>
      <c r="J359" s="953"/>
      <c r="K359" s="953">
        <f>'【様式２】計画書（自動計算）（変更）'!K359:L359</f>
        <v>0</v>
      </c>
      <c r="L359" s="953"/>
      <c r="M359" s="953">
        <f>'【様式２】計画書（自動計算）（変更）'!M359:N359</f>
        <v>0</v>
      </c>
      <c r="N359" s="953"/>
      <c r="O359" s="953">
        <f>'【様式２】計画書（自動計算）（変更）'!O359:P359</f>
        <v>0</v>
      </c>
      <c r="P359" s="953"/>
      <c r="Q359" s="953">
        <f>'【様式２】計画書（自動計算）（変更）'!Q359:R359</f>
        <v>0</v>
      </c>
      <c r="R359" s="953"/>
      <c r="S359" s="953">
        <f>'【様式２】計画書（自動計算）（変更）'!S359:T359</f>
        <v>0</v>
      </c>
      <c r="T359" s="953"/>
      <c r="U359" s="953">
        <f>'【様式２】計画書（自動計算）（変更）'!U359:V359</f>
        <v>0</v>
      </c>
      <c r="V359" s="953"/>
      <c r="W359" s="953">
        <f>'【様式２】計画書（自動計算）（変更）'!W359:X359</f>
        <v>0</v>
      </c>
      <c r="X359" s="953"/>
      <c r="Y359" s="953">
        <f>'【様式２】計画書（自動計算）（変更）'!Y359:Z359</f>
        <v>0</v>
      </c>
      <c r="Z359" s="953"/>
      <c r="AA359" s="953">
        <f>'【様式２】計画書（自動計算）（変更）'!AA359:AB359</f>
        <v>0</v>
      </c>
      <c r="AB359" s="953"/>
      <c r="AC359" s="953">
        <f>'【様式２】計画書（自動計算）（変更）'!AC359:AD359</f>
        <v>0</v>
      </c>
      <c r="AD359" s="953"/>
      <c r="AE359" s="935">
        <f t="shared" ref="AE359:AE363" si="72">SUM(G359:AD359)</f>
        <v>0</v>
      </c>
      <c r="AF359" s="936"/>
    </row>
    <row r="360" spans="1:32" ht="37.5" customHeight="1">
      <c r="A360" s="963" t="s">
        <v>30</v>
      </c>
      <c r="B360" s="964"/>
      <c r="C360" s="949" t="str">
        <f>'【様式２】計画書（自動計算）（変更）'!C360:D361</f>
        <v/>
      </c>
      <c r="D360" s="950"/>
      <c r="E360" s="4"/>
      <c r="F360" s="8" t="s">
        <v>72</v>
      </c>
      <c r="G360" s="991">
        <f>'【様式２】計画書（自動計算）（変更）'!G360:H360</f>
        <v>0</v>
      </c>
      <c r="H360" s="992"/>
      <c r="I360" s="991">
        <f>'【様式２】計画書（自動計算）（変更）'!I360:J360</f>
        <v>0</v>
      </c>
      <c r="J360" s="992"/>
      <c r="K360" s="991">
        <f>'【様式２】計画書（自動計算）（変更）'!K360:L360</f>
        <v>0</v>
      </c>
      <c r="L360" s="992"/>
      <c r="M360" s="991">
        <f>'【様式２】計画書（自動計算）（変更）'!M360:N360</f>
        <v>0</v>
      </c>
      <c r="N360" s="992"/>
      <c r="O360" s="991">
        <f>'【様式２】計画書（自動計算）（変更）'!O360:P360</f>
        <v>0</v>
      </c>
      <c r="P360" s="992"/>
      <c r="Q360" s="991">
        <f>'【様式２】計画書（自動計算）（変更）'!Q360:R360</f>
        <v>0</v>
      </c>
      <c r="R360" s="992"/>
      <c r="S360" s="991">
        <f>'【様式２】計画書（自動計算）（変更）'!S360:T360</f>
        <v>0</v>
      </c>
      <c r="T360" s="992"/>
      <c r="U360" s="991">
        <f>'【様式２】計画書（自動計算）（変更）'!U360:V360</f>
        <v>0</v>
      </c>
      <c r="V360" s="992"/>
      <c r="W360" s="991">
        <f>'【様式２】計画書（自動計算）（変更）'!W360:X360</f>
        <v>0</v>
      </c>
      <c r="X360" s="992"/>
      <c r="Y360" s="991">
        <f>'【様式２】計画書（自動計算）（変更）'!Y360:Z360</f>
        <v>0</v>
      </c>
      <c r="Z360" s="992"/>
      <c r="AA360" s="991">
        <f>'【様式２】計画書（自動計算）（変更）'!AA360:AB360</f>
        <v>0</v>
      </c>
      <c r="AB360" s="992"/>
      <c r="AC360" s="991">
        <f>'【様式２】計画書（自動計算）（変更）'!AC360:AD360</f>
        <v>0</v>
      </c>
      <c r="AD360" s="992"/>
      <c r="AE360" s="935">
        <f t="shared" si="72"/>
        <v>0</v>
      </c>
      <c r="AF360" s="936"/>
    </row>
    <row r="361" spans="1:32" ht="37.5" customHeight="1">
      <c r="A361" s="965"/>
      <c r="B361" s="964"/>
      <c r="C361" s="951"/>
      <c r="D361" s="952"/>
      <c r="E361" s="4"/>
      <c r="F361" s="8" t="s">
        <v>73</v>
      </c>
      <c r="G361" s="991">
        <f>'【様式２】計画書（自動計算）（変更）'!G361:H361</f>
        <v>0</v>
      </c>
      <c r="H361" s="992"/>
      <c r="I361" s="991">
        <f>'【様式２】計画書（自動計算）（変更）'!I361:J361</f>
        <v>0</v>
      </c>
      <c r="J361" s="992"/>
      <c r="K361" s="991">
        <f>'【様式２】計画書（自動計算）（変更）'!K361:L361</f>
        <v>0</v>
      </c>
      <c r="L361" s="992"/>
      <c r="M361" s="991">
        <f>'【様式２】計画書（自動計算）（変更）'!M361:N361</f>
        <v>0</v>
      </c>
      <c r="N361" s="992"/>
      <c r="O361" s="991">
        <f>'【様式２】計画書（自動計算）（変更）'!O361:P361</f>
        <v>0</v>
      </c>
      <c r="P361" s="992"/>
      <c r="Q361" s="991">
        <f>'【様式２】計画書（自動計算）（変更）'!Q361:R361</f>
        <v>0</v>
      </c>
      <c r="R361" s="992"/>
      <c r="S361" s="991">
        <f>'【様式２】計画書（自動計算）（変更）'!S361:T361</f>
        <v>0</v>
      </c>
      <c r="T361" s="992"/>
      <c r="U361" s="991">
        <f>'【様式２】計画書（自動計算）（変更）'!U361:V361</f>
        <v>0</v>
      </c>
      <c r="V361" s="992"/>
      <c r="W361" s="991">
        <f>'【様式２】計画書（自動計算）（変更）'!W361:X361</f>
        <v>0</v>
      </c>
      <c r="X361" s="992"/>
      <c r="Y361" s="991">
        <f>'【様式２】計画書（自動計算）（変更）'!Y361:Z361</f>
        <v>0</v>
      </c>
      <c r="Z361" s="992"/>
      <c r="AA361" s="991">
        <f>'【様式２】計画書（自動計算）（変更）'!AA361:AB361</f>
        <v>0</v>
      </c>
      <c r="AB361" s="992"/>
      <c r="AC361" s="991">
        <f>'【様式２】計画書（自動計算）（変更）'!AC361:AD361</f>
        <v>0</v>
      </c>
      <c r="AD361" s="992"/>
      <c r="AE361" s="935">
        <f t="shared" si="72"/>
        <v>0</v>
      </c>
      <c r="AF361" s="936"/>
    </row>
    <row r="362" spans="1:32" ht="37.5" customHeight="1">
      <c r="A362" s="965"/>
      <c r="B362" s="964"/>
      <c r="C362" s="903" t="str">
        <f>'【様式２】計画書（自動計算）（変更）'!C362:D363</f>
        <v/>
      </c>
      <c r="D362" s="989"/>
      <c r="E362" s="4"/>
      <c r="F362" s="9" t="s">
        <v>74</v>
      </c>
      <c r="G362" s="991">
        <v>0</v>
      </c>
      <c r="H362" s="992"/>
      <c r="I362" s="991">
        <v>0</v>
      </c>
      <c r="J362" s="992"/>
      <c r="K362" s="991">
        <v>0</v>
      </c>
      <c r="L362" s="992"/>
      <c r="M362" s="1180">
        <v>0</v>
      </c>
      <c r="N362" s="992"/>
      <c r="O362" s="991">
        <v>0</v>
      </c>
      <c r="P362" s="992"/>
      <c r="Q362" s="991">
        <v>0</v>
      </c>
      <c r="R362" s="992"/>
      <c r="S362" s="1180">
        <v>0</v>
      </c>
      <c r="T362" s="992"/>
      <c r="U362" s="991">
        <v>0</v>
      </c>
      <c r="V362" s="992"/>
      <c r="W362" s="991">
        <v>0</v>
      </c>
      <c r="X362" s="992"/>
      <c r="Y362" s="1180">
        <v>0</v>
      </c>
      <c r="Z362" s="992"/>
      <c r="AA362" s="991">
        <v>0</v>
      </c>
      <c r="AB362" s="992"/>
      <c r="AC362" s="991">
        <v>0</v>
      </c>
      <c r="AD362" s="996"/>
      <c r="AE362" s="957">
        <f t="shared" si="72"/>
        <v>0</v>
      </c>
      <c r="AF362" s="958"/>
    </row>
    <row r="363" spans="1:32" ht="37.5" customHeight="1" thickBot="1">
      <c r="A363" s="965"/>
      <c r="B363" s="964"/>
      <c r="C363" s="906"/>
      <c r="D363" s="990"/>
      <c r="E363" s="4"/>
      <c r="F363" s="10" t="s">
        <v>75</v>
      </c>
      <c r="G363" s="932">
        <f>'【様式２】計画書（自動計算）（変更）'!G363:H363</f>
        <v>0</v>
      </c>
      <c r="H363" s="933"/>
      <c r="I363" s="932">
        <f>'【様式２】計画書（自動計算）（変更）'!I363:J363</f>
        <v>0</v>
      </c>
      <c r="J363" s="933"/>
      <c r="K363" s="932">
        <f>'【様式２】計画書（自動計算）（変更）'!K363:L363</f>
        <v>0</v>
      </c>
      <c r="L363" s="933"/>
      <c r="M363" s="932">
        <f>'【様式２】計画書（自動計算）（変更）'!M363:N363</f>
        <v>0</v>
      </c>
      <c r="N363" s="933"/>
      <c r="O363" s="932">
        <f>'【様式２】計画書（自動計算）（変更）'!O363:P363</f>
        <v>0</v>
      </c>
      <c r="P363" s="933"/>
      <c r="Q363" s="932">
        <f>'【様式２】計画書（自動計算）（変更）'!Q363:R363</f>
        <v>0</v>
      </c>
      <c r="R363" s="933"/>
      <c r="S363" s="932">
        <f>'【様式２】計画書（自動計算）（変更）'!S363:T363</f>
        <v>0</v>
      </c>
      <c r="T363" s="933"/>
      <c r="U363" s="932">
        <f>'【様式２】計画書（自動計算）（変更）'!U363:V363</f>
        <v>0</v>
      </c>
      <c r="V363" s="933"/>
      <c r="W363" s="932">
        <f>'【様式２】計画書（自動計算）（変更）'!W363:X363</f>
        <v>0</v>
      </c>
      <c r="X363" s="933"/>
      <c r="Y363" s="932">
        <f>'【様式２】計画書（自動計算）（変更）'!Y363:Z363</f>
        <v>0</v>
      </c>
      <c r="Z363" s="933"/>
      <c r="AA363" s="932">
        <f>'【様式２】計画書（自動計算）（変更）'!AA363:AB363</f>
        <v>0</v>
      </c>
      <c r="AB363" s="933"/>
      <c r="AC363" s="932">
        <f>'【様式２】計画書（自動計算）（変更）'!AC363:AD363</f>
        <v>0</v>
      </c>
      <c r="AD363" s="933"/>
      <c r="AE363" s="935">
        <f t="shared" si="72"/>
        <v>0</v>
      </c>
      <c r="AF363" s="936"/>
    </row>
    <row r="364" spans="1:32" ht="37.5" customHeight="1" thickTop="1" thickBot="1">
      <c r="A364" s="937" t="s">
        <v>34</v>
      </c>
      <c r="B364" s="938"/>
      <c r="C364" s="983" t="str">
        <f>'【様式２】計画書（自動計算）（変更）'!C364:D364</f>
        <v/>
      </c>
      <c r="D364" s="984"/>
      <c r="E364" s="4"/>
      <c r="F364" s="11" t="s">
        <v>76</v>
      </c>
      <c r="G364" s="939">
        <f>SUM(G359:H362)-G363</f>
        <v>0</v>
      </c>
      <c r="H364" s="940"/>
      <c r="I364" s="939">
        <f>SUM(I359:J362)-I363</f>
        <v>0</v>
      </c>
      <c r="J364" s="940"/>
      <c r="K364" s="939">
        <f>SUM(K359:L362)-K363</f>
        <v>0</v>
      </c>
      <c r="L364" s="941"/>
      <c r="M364" s="942">
        <f>SUM(M359:N362)-M363</f>
        <v>0</v>
      </c>
      <c r="N364" s="940"/>
      <c r="O364" s="939">
        <f>SUM(O359:P362)-O363</f>
        <v>0</v>
      </c>
      <c r="P364" s="940"/>
      <c r="Q364" s="939">
        <f>SUM(Q359:R362)-Q363</f>
        <v>0</v>
      </c>
      <c r="R364" s="941"/>
      <c r="S364" s="942">
        <f>SUM(S359:T362)-S363</f>
        <v>0</v>
      </c>
      <c r="T364" s="940"/>
      <c r="U364" s="939">
        <f>SUM(U359:V362)-U363</f>
        <v>0</v>
      </c>
      <c r="V364" s="940"/>
      <c r="W364" s="939">
        <f>SUM(W359:X362)-W363</f>
        <v>0</v>
      </c>
      <c r="X364" s="941"/>
      <c r="Y364" s="942">
        <f>SUM(Y359:Z362)-Y363</f>
        <v>0</v>
      </c>
      <c r="Z364" s="940"/>
      <c r="AA364" s="939">
        <f>SUM(AA359:AB362)-AA363</f>
        <v>0</v>
      </c>
      <c r="AB364" s="940"/>
      <c r="AC364" s="939">
        <f>SUM(AC359:AD362)-AC363</f>
        <v>0</v>
      </c>
      <c r="AD364" s="943"/>
      <c r="AE364" s="944">
        <f>SUM(G364:AD364)</f>
        <v>0</v>
      </c>
      <c r="AF364" s="945"/>
    </row>
    <row r="365" spans="1:32" ht="50.25" customHeight="1" thickTop="1" thickBot="1">
      <c r="A365" s="916" t="s">
        <v>358</v>
      </c>
      <c r="B365" s="917"/>
      <c r="C365" s="983" t="str">
        <f>'【様式２】計画書（自動計算）（変更）'!C365:D365</f>
        <v/>
      </c>
      <c r="D365" s="984"/>
      <c r="E365" s="4"/>
      <c r="F365" s="12" t="s">
        <v>77</v>
      </c>
      <c r="G365" s="920">
        <f>IF(入力用!P486=1,IF(AND(入力用!P492&gt;0,入力用!P492&lt;=4),IF(G364&gt;=63000,63000,G364),IF(G364&gt;=82000,82000,G364)),IF(G364&gt;=63000,63000,G364))</f>
        <v>0</v>
      </c>
      <c r="H365" s="921"/>
      <c r="I365" s="920">
        <f>IF(入力用!P486=1,IF(AND(入力用!P492&gt;0,入力用!P492&lt;=5),IF(I364&gt;=63000,63000,I364),IF(I364&gt;=82000,82000,I364)),IF(I364&gt;=63000,63000,I364))</f>
        <v>0</v>
      </c>
      <c r="J365" s="921"/>
      <c r="K365" s="920">
        <f>IF(入力用!P486=1,IF(AND(入力用!P492&gt;0,入力用!P492&lt;=6),IF(K364&gt;=63000,63000,K364),IF(K364&gt;=82000,82000,K364)),IF(K364&gt;=63000,63000,K364))</f>
        <v>0</v>
      </c>
      <c r="L365" s="921"/>
      <c r="M365" s="920">
        <f>IF(入力用!P486=1,IF(AND(入力用!P492&gt;0,入力用!P492&lt;=7),IF(M364&gt;=63000,63000,M364),IF(M364&gt;=82000,82000,M364)),IF(M364&gt;=63000,63000,M364))</f>
        <v>0</v>
      </c>
      <c r="N365" s="921"/>
      <c r="O365" s="920">
        <f>IF(入力用!P486=1,IF(AND(入力用!P492&gt;0,入力用!P492&lt;=8),IF(O364&gt;=63000,63000,O364),IF(O364&gt;=82000,82000,O364)),IF(O364&gt;=63000,63000,O364))</f>
        <v>0</v>
      </c>
      <c r="P365" s="921"/>
      <c r="Q365" s="920">
        <f>IF(入力用!P486=1,IF(AND(入力用!P492&gt;0,入力用!P492&lt;=9),IF(Q364&gt;=63000,63000,Q364),IF(Q364&gt;=82000,82000,Q364)),IF(Q364&gt;=63000,63000,Q364))</f>
        <v>0</v>
      </c>
      <c r="R365" s="921"/>
      <c r="S365" s="920">
        <f>IF(入力用!P486=1,IF(AND(入力用!P492&gt;0,入力用!P492&lt;=10),IF(S364&gt;=63000,63000,S364),IF(S364&gt;=82000,82000,S364)),IF(S364&gt;=63000,63000,S364))</f>
        <v>0</v>
      </c>
      <c r="T365" s="921"/>
      <c r="U365" s="920">
        <f>IF(入力用!P486=1,IF(AND(入力用!P492&gt;0,入力用!P492&lt;=11),IF(U364&gt;=63000,63000,U364),IF(U364&gt;=82000,82000,U364)),IF(U364&gt;=63000,63000,U364))</f>
        <v>0</v>
      </c>
      <c r="V365" s="921"/>
      <c r="W365" s="920">
        <f>IF(入力用!P486=1,IF(AND(入力用!P492&gt;0,入力用!P492&lt;=12),IF(W364&gt;=63000,63000,W364),IF(W364&gt;=82000,82000,W364)),IF(W364&gt;=63000,63000,W364))</f>
        <v>0</v>
      </c>
      <c r="X365" s="921"/>
      <c r="Y365" s="920">
        <f>IF(入力用!P486=1,IF(AND(入力用!P492&gt;0,入力用!P492&lt;=13),IF(Y364&gt;=63000,63000,Y364),IF(Y364&gt;=82000,82000,Y364)),IF(Y364&gt;=63000,63000,Y364))</f>
        <v>0</v>
      </c>
      <c r="Z365" s="921"/>
      <c r="AA365" s="920">
        <f>IF(入力用!P486=1,IF(AND(入力用!P492&gt;0,入力用!P492&lt;=14),IF(AA364&gt;=63000,63000,AA364),IF(AA364&gt;=82000,82000,AA364)),IF(AA364&gt;=63000,63000,AA364))</f>
        <v>0</v>
      </c>
      <c r="AB365" s="921"/>
      <c r="AC365" s="920">
        <f>IF(入力用!P486=1,IF(AND(入力用!P492&gt;0,入力用!P492&lt;=15),IF(AC364&gt;=63000,63000,AC364),IF(AC364&gt;=82000,82000,AC364)),IF(AC364&gt;=63000,63000,AC364))</f>
        <v>0</v>
      </c>
      <c r="AD365" s="987"/>
      <c r="AE365" s="922"/>
      <c r="AF365" s="923"/>
    </row>
    <row r="366" spans="1:32" ht="50.25" customHeight="1" thickBot="1">
      <c r="A366" s="924" t="s">
        <v>359</v>
      </c>
      <c r="B366" s="925"/>
      <c r="C366" s="985" t="str">
        <f>'【様式２】計画書（自動計算）（変更）'!C366:D366</f>
        <v/>
      </c>
      <c r="D366" s="986"/>
      <c r="E366" s="4"/>
      <c r="F366" s="13" t="s">
        <v>262</v>
      </c>
      <c r="G366" s="926">
        <f>ROUNDDOWN(G365*3/4,0)</f>
        <v>0</v>
      </c>
      <c r="H366" s="926"/>
      <c r="I366" s="926">
        <f>ROUNDDOWN(I365*3/4,0)</f>
        <v>0</v>
      </c>
      <c r="J366" s="926"/>
      <c r="K366" s="926">
        <f>ROUNDDOWN(K365*3/4,0)</f>
        <v>0</v>
      </c>
      <c r="L366" s="927"/>
      <c r="M366" s="928">
        <f>ROUNDDOWN(M365*3/4,0)</f>
        <v>0</v>
      </c>
      <c r="N366" s="926"/>
      <c r="O366" s="926">
        <f>ROUNDDOWN(O365*3/4,0)</f>
        <v>0</v>
      </c>
      <c r="P366" s="926"/>
      <c r="Q366" s="926">
        <f>ROUNDDOWN(Q365*3/4,0)</f>
        <v>0</v>
      </c>
      <c r="R366" s="927"/>
      <c r="S366" s="928">
        <f>ROUNDDOWN(S365*3/4,0)</f>
        <v>0</v>
      </c>
      <c r="T366" s="926"/>
      <c r="U366" s="926">
        <f>ROUNDDOWN(U365*3/4,0)</f>
        <v>0</v>
      </c>
      <c r="V366" s="926"/>
      <c r="W366" s="926">
        <f>ROUNDDOWN(W365*3/4,0)</f>
        <v>0</v>
      </c>
      <c r="X366" s="927"/>
      <c r="Y366" s="928">
        <f>ROUNDDOWN(Y365*3/4,0)</f>
        <v>0</v>
      </c>
      <c r="Z366" s="926"/>
      <c r="AA366" s="926">
        <f>ROUNDDOWN(AA365*3/4,0)</f>
        <v>0</v>
      </c>
      <c r="AB366" s="926"/>
      <c r="AC366" s="926">
        <f>ROUNDDOWN(AC365*3/4,0)</f>
        <v>0</v>
      </c>
      <c r="AD366" s="929"/>
      <c r="AE366" s="930">
        <f>ROUNDDOWN(SUM(G366:AD366),-2)</f>
        <v>0</v>
      </c>
      <c r="AF366" s="931"/>
    </row>
    <row r="367" spans="1:32" ht="17.25" customHeight="1">
      <c r="A367" s="898" t="s">
        <v>85</v>
      </c>
      <c r="B367" s="900" t="str">
        <f>'【様式２】計画書（自動計算）（変更）'!B367:D371</f>
        <v/>
      </c>
      <c r="C367" s="901"/>
      <c r="D367" s="902"/>
      <c r="E367" s="4"/>
    </row>
    <row r="368" spans="1:32" ht="34.5" customHeight="1">
      <c r="A368" s="899"/>
      <c r="B368" s="903"/>
      <c r="C368" s="904"/>
      <c r="D368" s="905"/>
      <c r="E368" s="4"/>
      <c r="G368" s="909"/>
      <c r="H368" s="910"/>
      <c r="I368" s="911" t="s">
        <v>36</v>
      </c>
      <c r="J368" s="912"/>
      <c r="K368" s="913"/>
      <c r="L368" s="4"/>
      <c r="M368" s="914"/>
      <c r="N368" s="914"/>
      <c r="O368" s="915" t="s">
        <v>37</v>
      </c>
      <c r="P368" s="914"/>
      <c r="Q368" s="914"/>
      <c r="R368" s="4"/>
      <c r="S368" s="914"/>
      <c r="T368" s="914"/>
      <c r="U368" s="915" t="s">
        <v>38</v>
      </c>
      <c r="V368" s="914"/>
      <c r="W368" s="914"/>
      <c r="X368" s="4"/>
      <c r="Y368" s="914"/>
      <c r="Z368" s="914"/>
      <c r="AA368" s="915" t="s">
        <v>39</v>
      </c>
      <c r="AB368" s="914"/>
      <c r="AC368" s="914"/>
      <c r="AD368" s="4"/>
      <c r="AE368" s="3"/>
      <c r="AF368" s="3"/>
    </row>
    <row r="369" spans="1:32" ht="27" customHeight="1">
      <c r="A369" s="899"/>
      <c r="B369" s="903"/>
      <c r="C369" s="904"/>
      <c r="D369" s="905"/>
      <c r="E369" s="4"/>
      <c r="G369" s="897" t="s">
        <v>29</v>
      </c>
      <c r="H369" s="431"/>
      <c r="I369" s="883">
        <f t="shared" ref="I369:I374" si="73">SUM(G359:L359)</f>
        <v>0</v>
      </c>
      <c r="J369" s="884"/>
      <c r="K369" s="885"/>
      <c r="L369" s="3"/>
      <c r="M369" s="897" t="s">
        <v>29</v>
      </c>
      <c r="N369" s="431"/>
      <c r="O369" s="883">
        <f t="shared" ref="O369:O374" si="74">SUM(M359:R359)</f>
        <v>0</v>
      </c>
      <c r="P369" s="884"/>
      <c r="Q369" s="885"/>
      <c r="R369" s="3"/>
      <c r="S369" s="897" t="s">
        <v>29</v>
      </c>
      <c r="T369" s="431"/>
      <c r="U369" s="883">
        <f t="shared" ref="U369:U374" si="75">SUM(S359:X359)</f>
        <v>0</v>
      </c>
      <c r="V369" s="884"/>
      <c r="W369" s="885"/>
      <c r="Y369" s="897" t="s">
        <v>29</v>
      </c>
      <c r="Z369" s="431"/>
      <c r="AA369" s="883">
        <f t="shared" ref="AA369:AA374" si="76">SUM(Y359:AD359)</f>
        <v>0</v>
      </c>
      <c r="AB369" s="884"/>
      <c r="AC369" s="885"/>
    </row>
    <row r="370" spans="1:32" ht="27" customHeight="1">
      <c r="A370" s="899"/>
      <c r="B370" s="903"/>
      <c r="C370" s="904"/>
      <c r="D370" s="905"/>
      <c r="E370" s="4"/>
      <c r="G370" s="890" t="s">
        <v>31</v>
      </c>
      <c r="H370" s="891"/>
      <c r="I370" s="883">
        <f t="shared" si="73"/>
        <v>0</v>
      </c>
      <c r="J370" s="884"/>
      <c r="K370" s="885"/>
      <c r="L370" s="3"/>
      <c r="M370" s="890" t="s">
        <v>31</v>
      </c>
      <c r="N370" s="891"/>
      <c r="O370" s="883">
        <f t="shared" si="74"/>
        <v>0</v>
      </c>
      <c r="P370" s="884"/>
      <c r="Q370" s="885"/>
      <c r="R370" s="3"/>
      <c r="S370" s="890" t="s">
        <v>31</v>
      </c>
      <c r="T370" s="891"/>
      <c r="U370" s="883">
        <f t="shared" si="75"/>
        <v>0</v>
      </c>
      <c r="V370" s="884"/>
      <c r="W370" s="885"/>
      <c r="Y370" s="890" t="s">
        <v>31</v>
      </c>
      <c r="Z370" s="891"/>
      <c r="AA370" s="883">
        <f t="shared" si="76"/>
        <v>0</v>
      </c>
      <c r="AB370" s="884"/>
      <c r="AC370" s="885"/>
    </row>
    <row r="371" spans="1:32" ht="27" customHeight="1">
      <c r="A371" s="899"/>
      <c r="B371" s="906"/>
      <c r="C371" s="907"/>
      <c r="D371" s="908"/>
      <c r="E371" s="4"/>
      <c r="G371" s="890" t="s">
        <v>40</v>
      </c>
      <c r="H371" s="891"/>
      <c r="I371" s="883">
        <f t="shared" si="73"/>
        <v>0</v>
      </c>
      <c r="J371" s="884"/>
      <c r="K371" s="885"/>
      <c r="L371" s="3"/>
      <c r="M371" s="890" t="s">
        <v>40</v>
      </c>
      <c r="N371" s="891"/>
      <c r="O371" s="883">
        <f t="shared" si="74"/>
        <v>0</v>
      </c>
      <c r="P371" s="884"/>
      <c r="Q371" s="885"/>
      <c r="R371" s="3"/>
      <c r="S371" s="890" t="s">
        <v>40</v>
      </c>
      <c r="T371" s="891"/>
      <c r="U371" s="883">
        <f t="shared" si="75"/>
        <v>0</v>
      </c>
      <c r="V371" s="884"/>
      <c r="W371" s="885"/>
      <c r="Y371" s="890" t="s">
        <v>40</v>
      </c>
      <c r="Z371" s="891"/>
      <c r="AA371" s="883">
        <f t="shared" si="76"/>
        <v>0</v>
      </c>
      <c r="AB371" s="884"/>
      <c r="AC371" s="885"/>
    </row>
    <row r="372" spans="1:32" ht="27" customHeight="1">
      <c r="B372" s="892" t="str">
        <f>'【様式２】計画書（自動計算）（変更）'!B372:D372</f>
        <v/>
      </c>
      <c r="C372" s="892"/>
      <c r="D372" s="892"/>
      <c r="E372" s="4"/>
      <c r="G372" s="890" t="s">
        <v>32</v>
      </c>
      <c r="H372" s="891"/>
      <c r="I372" s="893">
        <f t="shared" si="73"/>
        <v>0</v>
      </c>
      <c r="J372" s="894"/>
      <c r="K372" s="895"/>
      <c r="L372" s="3"/>
      <c r="M372" s="890" t="s">
        <v>32</v>
      </c>
      <c r="N372" s="891"/>
      <c r="O372" s="893">
        <f t="shared" si="74"/>
        <v>0</v>
      </c>
      <c r="P372" s="894"/>
      <c r="Q372" s="895"/>
      <c r="R372" s="3"/>
      <c r="S372" s="890" t="s">
        <v>32</v>
      </c>
      <c r="T372" s="891"/>
      <c r="U372" s="893">
        <f t="shared" si="75"/>
        <v>0</v>
      </c>
      <c r="V372" s="894"/>
      <c r="W372" s="895"/>
      <c r="Y372" s="890" t="s">
        <v>32</v>
      </c>
      <c r="Z372" s="891"/>
      <c r="AA372" s="893">
        <f t="shared" si="76"/>
        <v>0</v>
      </c>
      <c r="AB372" s="894"/>
      <c r="AC372" s="895"/>
    </row>
    <row r="373" spans="1:32" ht="27" customHeight="1">
      <c r="B373" s="896" t="str">
        <f>'【様式２】計画書（自動計算）（変更）'!B373:D373</f>
        <v/>
      </c>
      <c r="C373" s="896"/>
      <c r="D373" s="896"/>
      <c r="E373" s="4"/>
      <c r="G373" s="897" t="s">
        <v>33</v>
      </c>
      <c r="H373" s="431"/>
      <c r="I373" s="883">
        <f t="shared" si="73"/>
        <v>0</v>
      </c>
      <c r="J373" s="884"/>
      <c r="K373" s="885"/>
      <c r="L373" s="3"/>
      <c r="M373" s="897" t="s">
        <v>33</v>
      </c>
      <c r="N373" s="431"/>
      <c r="O373" s="883">
        <f t="shared" si="74"/>
        <v>0</v>
      </c>
      <c r="P373" s="884"/>
      <c r="Q373" s="885"/>
      <c r="R373" s="3"/>
      <c r="S373" s="897" t="s">
        <v>33</v>
      </c>
      <c r="T373" s="431"/>
      <c r="U373" s="883">
        <f t="shared" si="75"/>
        <v>0</v>
      </c>
      <c r="V373" s="884"/>
      <c r="W373" s="885"/>
      <c r="Y373" s="897" t="s">
        <v>33</v>
      </c>
      <c r="Z373" s="431"/>
      <c r="AA373" s="883">
        <f t="shared" si="76"/>
        <v>0</v>
      </c>
      <c r="AB373" s="884"/>
      <c r="AC373" s="885"/>
    </row>
    <row r="374" spans="1:32" ht="27" customHeight="1" thickBot="1">
      <c r="G374" s="878" t="s">
        <v>35</v>
      </c>
      <c r="H374" s="879"/>
      <c r="I374" s="880">
        <f t="shared" si="73"/>
        <v>0</v>
      </c>
      <c r="J374" s="881"/>
      <c r="K374" s="882"/>
      <c r="L374" s="3"/>
      <c r="M374" s="878" t="s">
        <v>35</v>
      </c>
      <c r="N374" s="879"/>
      <c r="O374" s="883">
        <f t="shared" si="74"/>
        <v>0</v>
      </c>
      <c r="P374" s="884"/>
      <c r="Q374" s="885"/>
      <c r="R374" s="3"/>
      <c r="S374" s="878" t="s">
        <v>35</v>
      </c>
      <c r="T374" s="879"/>
      <c r="U374" s="883">
        <f t="shared" si="75"/>
        <v>0</v>
      </c>
      <c r="V374" s="884"/>
      <c r="W374" s="885"/>
      <c r="Y374" s="878" t="s">
        <v>35</v>
      </c>
      <c r="Z374" s="879"/>
      <c r="AA374" s="883">
        <f t="shared" si="76"/>
        <v>0</v>
      </c>
      <c r="AB374" s="884"/>
      <c r="AC374" s="885"/>
    </row>
    <row r="375" spans="1:32" ht="45" customHeight="1" thickBot="1">
      <c r="G375" s="886" t="s">
        <v>78</v>
      </c>
      <c r="H375" s="887"/>
      <c r="I375" s="888">
        <f>ROUNDDOWN(SUM(G366:L366),-2)</f>
        <v>0</v>
      </c>
      <c r="J375" s="889"/>
      <c r="K375" s="889"/>
      <c r="M375" s="886" t="s">
        <v>78</v>
      </c>
      <c r="N375" s="887"/>
      <c r="O375" s="888">
        <f>ROUNDDOWN(SUM(M366:R366),-2)</f>
        <v>0</v>
      </c>
      <c r="P375" s="889"/>
      <c r="Q375" s="889"/>
      <c r="S375" s="886" t="s">
        <v>78</v>
      </c>
      <c r="T375" s="887"/>
      <c r="U375" s="888">
        <f>ROUNDDOWN(SUM(S366:X366),-2)</f>
        <v>0</v>
      </c>
      <c r="V375" s="889"/>
      <c r="W375" s="889"/>
      <c r="Y375" s="886" t="s">
        <v>78</v>
      </c>
      <c r="Z375" s="887"/>
      <c r="AA375" s="888">
        <f>AE366-I375-O375-U375</f>
        <v>0</v>
      </c>
      <c r="AB375" s="889"/>
      <c r="AC375" s="889"/>
      <c r="AF375" s="14" t="s">
        <v>430</v>
      </c>
    </row>
    <row r="376" spans="1:32" ht="17.25" customHeight="1"/>
    <row r="377" spans="1:32" ht="17.25" customHeight="1"/>
    <row r="378" spans="1:32" ht="17.25" customHeight="1">
      <c r="A378" s="1181" t="str">
        <f>$A$1</f>
        <v>様式第１２号別紙１</v>
      </c>
      <c r="B378" s="1181"/>
      <c r="C378" s="1181"/>
      <c r="D378" s="1181"/>
    </row>
    <row r="379" spans="1:32" ht="17.25" customHeight="1">
      <c r="A379" s="1181"/>
      <c r="B379" s="1181"/>
      <c r="C379" s="1181"/>
      <c r="D379" s="1181"/>
      <c r="Z379" s="982" t="str">
        <f>$Z$2</f>
        <v>令和</v>
      </c>
      <c r="AA379" s="966">
        <f>IF($AA$2="","",$AA$2)</f>
        <v>6</v>
      </c>
      <c r="AB379" s="966" t="s">
        <v>8</v>
      </c>
      <c r="AC379" s="966">
        <f>IF($AC$2="","",$AC$2)</f>
        <v>3</v>
      </c>
      <c r="AD379" s="966" t="s">
        <v>9</v>
      </c>
      <c r="AE379" s="966">
        <f>IF($AE$2="","",$AE$2)</f>
        <v>31</v>
      </c>
      <c r="AF379" s="966" t="s">
        <v>10</v>
      </c>
    </row>
    <row r="380" spans="1:32" ht="17.25" customHeight="1">
      <c r="A380" s="967" t="s">
        <v>357</v>
      </c>
      <c r="B380" s="967"/>
      <c r="C380" s="967"/>
      <c r="D380" s="967"/>
      <c r="E380" s="967"/>
      <c r="F380" s="967"/>
      <c r="G380" s="967"/>
      <c r="H380" s="967"/>
      <c r="I380" s="967"/>
      <c r="L380" s="968" t="s">
        <v>12</v>
      </c>
      <c r="M380" s="968"/>
      <c r="N380" s="969">
        <v>14</v>
      </c>
      <c r="O380" s="969"/>
      <c r="P380" s="970" t="s">
        <v>13</v>
      </c>
      <c r="Q380" s="970"/>
      <c r="R380" s="5"/>
      <c r="S380" s="5"/>
      <c r="Y380" s="5"/>
      <c r="Z380" s="982"/>
      <c r="AA380" s="966"/>
      <c r="AB380" s="966"/>
      <c r="AC380" s="966"/>
      <c r="AD380" s="966"/>
      <c r="AE380" s="966"/>
      <c r="AF380" s="966"/>
    </row>
    <row r="381" spans="1:32" ht="17.25" customHeight="1">
      <c r="A381" s="967"/>
      <c r="B381" s="967"/>
      <c r="C381" s="967"/>
      <c r="D381" s="967"/>
      <c r="E381" s="967"/>
      <c r="F381" s="967"/>
      <c r="G381" s="967"/>
      <c r="H381" s="967"/>
      <c r="I381" s="967"/>
      <c r="L381" s="968"/>
      <c r="M381" s="968"/>
      <c r="N381" s="969"/>
      <c r="O381" s="969"/>
      <c r="P381" s="970"/>
      <c r="Q381" s="970"/>
      <c r="R381" s="5"/>
      <c r="S381" s="5"/>
      <c r="Z381" s="15"/>
      <c r="AA381" s="15"/>
      <c r="AB381" s="15"/>
      <c r="AC381" s="15"/>
      <c r="AD381" s="15"/>
      <c r="AE381" s="15"/>
      <c r="AF381" s="15"/>
    </row>
    <row r="382" spans="1:32" ht="17.25" customHeight="1">
      <c r="A382" s="967"/>
      <c r="B382" s="967"/>
      <c r="C382" s="967"/>
      <c r="D382" s="967"/>
      <c r="E382" s="967"/>
      <c r="F382" s="967"/>
      <c r="G382" s="967"/>
      <c r="H382" s="967"/>
      <c r="I382" s="967"/>
      <c r="L382" s="968"/>
      <c r="M382" s="968"/>
      <c r="N382" s="969"/>
      <c r="O382" s="969"/>
      <c r="P382" s="970"/>
      <c r="Q382" s="970"/>
      <c r="R382" s="5"/>
      <c r="S382" s="5"/>
    </row>
    <row r="383" spans="1:32" ht="17.25" customHeight="1" thickBot="1">
      <c r="D383" s="3"/>
      <c r="E383" s="3"/>
      <c r="F383" s="3"/>
      <c r="G383" s="3"/>
      <c r="H383" s="3"/>
      <c r="I383" s="3"/>
      <c r="J383" s="3"/>
      <c r="K383" s="3"/>
    </row>
    <row r="384" spans="1:32" ht="42" customHeight="1" thickBot="1">
      <c r="A384" s="971" t="s">
        <v>81</v>
      </c>
      <c r="B384" s="972"/>
      <c r="C384" s="973" t="str">
        <f>IF($C$7="","",$C$7)</f>
        <v/>
      </c>
      <c r="D384" s="973"/>
      <c r="E384" s="973"/>
      <c r="F384" s="973"/>
      <c r="G384" s="973"/>
      <c r="H384" s="973"/>
      <c r="I384" s="974"/>
      <c r="J384" s="4"/>
      <c r="K384" s="4"/>
    </row>
    <row r="385" spans="1:32" ht="17.25" customHeight="1">
      <c r="C385" s="6"/>
      <c r="D385" s="6"/>
      <c r="E385" s="16"/>
      <c r="F385" s="6"/>
      <c r="G385" s="6"/>
      <c r="H385" s="6"/>
      <c r="I385" s="6"/>
      <c r="J385" s="6"/>
    </row>
    <row r="386" spans="1:32" ht="17.25" customHeight="1" thickBot="1">
      <c r="E386" s="4"/>
    </row>
    <row r="387" spans="1:32" ht="24" customHeight="1" thickBot="1">
      <c r="A387" s="975" t="s">
        <v>14</v>
      </c>
      <c r="B387" s="976"/>
      <c r="C387" s="976"/>
      <c r="D387" s="977"/>
      <c r="E387" s="4"/>
      <c r="F387" s="319" t="s">
        <v>15</v>
      </c>
      <c r="G387" s="971" t="s">
        <v>16</v>
      </c>
      <c r="H387" s="972"/>
      <c r="I387" s="978" t="s">
        <v>17</v>
      </c>
      <c r="J387" s="972"/>
      <c r="K387" s="978" t="s">
        <v>18</v>
      </c>
      <c r="L387" s="979"/>
      <c r="M387" s="971" t="s">
        <v>19</v>
      </c>
      <c r="N387" s="972"/>
      <c r="O387" s="978" t="s">
        <v>20</v>
      </c>
      <c r="P387" s="972"/>
      <c r="Q387" s="978" t="s">
        <v>21</v>
      </c>
      <c r="R387" s="979"/>
      <c r="S387" s="971" t="s">
        <v>22</v>
      </c>
      <c r="T387" s="972"/>
      <c r="U387" s="978" t="s">
        <v>23</v>
      </c>
      <c r="V387" s="972"/>
      <c r="W387" s="978" t="s">
        <v>24</v>
      </c>
      <c r="X387" s="979"/>
      <c r="Y387" s="971" t="s">
        <v>25</v>
      </c>
      <c r="Z387" s="972"/>
      <c r="AA387" s="978" t="s">
        <v>26</v>
      </c>
      <c r="AB387" s="972"/>
      <c r="AC387" s="978" t="s">
        <v>27</v>
      </c>
      <c r="AD387" s="979"/>
      <c r="AE387" s="980" t="s">
        <v>28</v>
      </c>
      <c r="AF387" s="979"/>
    </row>
    <row r="388" spans="1:32" ht="37.5" customHeight="1">
      <c r="A388" s="959" t="s">
        <v>86</v>
      </c>
      <c r="B388" s="960"/>
      <c r="C388" s="961" t="str">
        <f>'【様式２】計画書（自動計算）（変更）'!C388:D388</f>
        <v/>
      </c>
      <c r="D388" s="962"/>
      <c r="E388" s="4"/>
      <c r="F388" s="307" t="s">
        <v>71</v>
      </c>
      <c r="G388" s="953">
        <f>'【様式２】計画書（自動計算）（変更）'!G388:H388</f>
        <v>0</v>
      </c>
      <c r="H388" s="953"/>
      <c r="I388" s="953">
        <f>'【様式２】計画書（自動計算）（変更）'!I388:J388</f>
        <v>0</v>
      </c>
      <c r="J388" s="953"/>
      <c r="K388" s="953">
        <f>'【様式２】計画書（自動計算）（変更）'!K388:L388</f>
        <v>0</v>
      </c>
      <c r="L388" s="953"/>
      <c r="M388" s="953">
        <f>'【様式２】計画書（自動計算）（変更）'!M388:N388</f>
        <v>0</v>
      </c>
      <c r="N388" s="953"/>
      <c r="O388" s="953">
        <f>'【様式２】計画書（自動計算）（変更）'!O388:P388</f>
        <v>0</v>
      </c>
      <c r="P388" s="953"/>
      <c r="Q388" s="953">
        <f>'【様式２】計画書（自動計算）（変更）'!Q388:R388</f>
        <v>0</v>
      </c>
      <c r="R388" s="953"/>
      <c r="S388" s="953">
        <f>'【様式２】計画書（自動計算）（変更）'!S388:T388</f>
        <v>0</v>
      </c>
      <c r="T388" s="953"/>
      <c r="U388" s="953">
        <f>'【様式２】計画書（自動計算）（変更）'!U388:V388</f>
        <v>0</v>
      </c>
      <c r="V388" s="953"/>
      <c r="W388" s="953">
        <f>'【様式２】計画書（自動計算）（変更）'!W388:X388</f>
        <v>0</v>
      </c>
      <c r="X388" s="953"/>
      <c r="Y388" s="953">
        <f>'【様式２】計画書（自動計算）（変更）'!Y388:Z388</f>
        <v>0</v>
      </c>
      <c r="Z388" s="953"/>
      <c r="AA388" s="953">
        <f>'【様式２】計画書（自動計算）（変更）'!AA388:AB388</f>
        <v>0</v>
      </c>
      <c r="AB388" s="953"/>
      <c r="AC388" s="953">
        <f>'【様式２】計画書（自動計算）（変更）'!AC388:AD388</f>
        <v>0</v>
      </c>
      <c r="AD388" s="953"/>
      <c r="AE388" s="935">
        <f t="shared" ref="AE388:AE392" si="77">SUM(G388:AD388)</f>
        <v>0</v>
      </c>
      <c r="AF388" s="936"/>
    </row>
    <row r="389" spans="1:32" ht="37.5" customHeight="1">
      <c r="A389" s="963" t="s">
        <v>30</v>
      </c>
      <c r="B389" s="964"/>
      <c r="C389" s="949" t="str">
        <f>'【様式２】計画書（自動計算）（変更）'!C389:D390</f>
        <v/>
      </c>
      <c r="D389" s="950"/>
      <c r="E389" s="4"/>
      <c r="F389" s="8" t="s">
        <v>72</v>
      </c>
      <c r="G389" s="991">
        <f>'【様式２】計画書（自動計算）（変更）'!G389:H389</f>
        <v>0</v>
      </c>
      <c r="H389" s="992"/>
      <c r="I389" s="991">
        <f>'【様式２】計画書（自動計算）（変更）'!I389:J389</f>
        <v>0</v>
      </c>
      <c r="J389" s="992"/>
      <c r="K389" s="991">
        <f>'【様式２】計画書（自動計算）（変更）'!K389:L389</f>
        <v>0</v>
      </c>
      <c r="L389" s="992"/>
      <c r="M389" s="991">
        <f>'【様式２】計画書（自動計算）（変更）'!M389:N389</f>
        <v>0</v>
      </c>
      <c r="N389" s="992"/>
      <c r="O389" s="991">
        <f>'【様式２】計画書（自動計算）（変更）'!O389:P389</f>
        <v>0</v>
      </c>
      <c r="P389" s="992"/>
      <c r="Q389" s="991">
        <f>'【様式２】計画書（自動計算）（変更）'!Q389:R389</f>
        <v>0</v>
      </c>
      <c r="R389" s="992"/>
      <c r="S389" s="991">
        <f>'【様式２】計画書（自動計算）（変更）'!S389:T389</f>
        <v>0</v>
      </c>
      <c r="T389" s="992"/>
      <c r="U389" s="991">
        <f>'【様式２】計画書（自動計算）（変更）'!U389:V389</f>
        <v>0</v>
      </c>
      <c r="V389" s="992"/>
      <c r="W389" s="991">
        <f>'【様式２】計画書（自動計算）（変更）'!W389:X389</f>
        <v>0</v>
      </c>
      <c r="X389" s="992"/>
      <c r="Y389" s="991">
        <f>'【様式２】計画書（自動計算）（変更）'!Y389:Z389</f>
        <v>0</v>
      </c>
      <c r="Z389" s="992"/>
      <c r="AA389" s="991">
        <f>'【様式２】計画書（自動計算）（変更）'!AA389:AB389</f>
        <v>0</v>
      </c>
      <c r="AB389" s="992"/>
      <c r="AC389" s="991">
        <f>'【様式２】計画書（自動計算）（変更）'!AC389:AD389</f>
        <v>0</v>
      </c>
      <c r="AD389" s="992"/>
      <c r="AE389" s="935">
        <f t="shared" si="77"/>
        <v>0</v>
      </c>
      <c r="AF389" s="936"/>
    </row>
    <row r="390" spans="1:32" ht="37.5" customHeight="1">
      <c r="A390" s="965"/>
      <c r="B390" s="964"/>
      <c r="C390" s="951"/>
      <c r="D390" s="952"/>
      <c r="E390" s="4"/>
      <c r="F390" s="8" t="s">
        <v>73</v>
      </c>
      <c r="G390" s="991">
        <f>'【様式２】計画書（自動計算）（変更）'!G390:H390</f>
        <v>0</v>
      </c>
      <c r="H390" s="992"/>
      <c r="I390" s="991">
        <f>'【様式２】計画書（自動計算）（変更）'!I390:J390</f>
        <v>0</v>
      </c>
      <c r="J390" s="992"/>
      <c r="K390" s="991">
        <f>'【様式２】計画書（自動計算）（変更）'!K390:L390</f>
        <v>0</v>
      </c>
      <c r="L390" s="992"/>
      <c r="M390" s="991">
        <f>'【様式２】計画書（自動計算）（変更）'!M390:N390</f>
        <v>0</v>
      </c>
      <c r="N390" s="992"/>
      <c r="O390" s="991">
        <f>'【様式２】計画書（自動計算）（変更）'!O390:P390</f>
        <v>0</v>
      </c>
      <c r="P390" s="992"/>
      <c r="Q390" s="991">
        <f>'【様式２】計画書（自動計算）（変更）'!Q390:R390</f>
        <v>0</v>
      </c>
      <c r="R390" s="992"/>
      <c r="S390" s="991">
        <f>'【様式２】計画書（自動計算）（変更）'!S390:T390</f>
        <v>0</v>
      </c>
      <c r="T390" s="992"/>
      <c r="U390" s="991">
        <f>'【様式２】計画書（自動計算）（変更）'!U390:V390</f>
        <v>0</v>
      </c>
      <c r="V390" s="992"/>
      <c r="W390" s="991">
        <f>'【様式２】計画書（自動計算）（変更）'!W390:X390</f>
        <v>0</v>
      </c>
      <c r="X390" s="992"/>
      <c r="Y390" s="991">
        <f>'【様式２】計画書（自動計算）（変更）'!Y390:Z390</f>
        <v>0</v>
      </c>
      <c r="Z390" s="992"/>
      <c r="AA390" s="991">
        <f>'【様式２】計画書（自動計算）（変更）'!AA390:AB390</f>
        <v>0</v>
      </c>
      <c r="AB390" s="992"/>
      <c r="AC390" s="991">
        <f>'【様式２】計画書（自動計算）（変更）'!AC390:AD390</f>
        <v>0</v>
      </c>
      <c r="AD390" s="992"/>
      <c r="AE390" s="935">
        <f t="shared" si="77"/>
        <v>0</v>
      </c>
      <c r="AF390" s="936"/>
    </row>
    <row r="391" spans="1:32" ht="37.5" customHeight="1">
      <c r="A391" s="965"/>
      <c r="B391" s="964"/>
      <c r="C391" s="903" t="str">
        <f>'【様式２】計画書（自動計算）（変更）'!C391:D392</f>
        <v/>
      </c>
      <c r="D391" s="989"/>
      <c r="E391" s="4"/>
      <c r="F391" s="9" t="s">
        <v>74</v>
      </c>
      <c r="G391" s="991">
        <v>0</v>
      </c>
      <c r="H391" s="992"/>
      <c r="I391" s="991">
        <v>0</v>
      </c>
      <c r="J391" s="992"/>
      <c r="K391" s="991">
        <v>0</v>
      </c>
      <c r="L391" s="992"/>
      <c r="M391" s="1180">
        <v>0</v>
      </c>
      <c r="N391" s="992"/>
      <c r="O391" s="991">
        <v>0</v>
      </c>
      <c r="P391" s="992"/>
      <c r="Q391" s="991">
        <v>0</v>
      </c>
      <c r="R391" s="992"/>
      <c r="S391" s="1180">
        <v>0</v>
      </c>
      <c r="T391" s="992"/>
      <c r="U391" s="991">
        <v>0</v>
      </c>
      <c r="V391" s="992"/>
      <c r="W391" s="991">
        <v>0</v>
      </c>
      <c r="X391" s="992"/>
      <c r="Y391" s="1180">
        <v>0</v>
      </c>
      <c r="Z391" s="992"/>
      <c r="AA391" s="991">
        <v>0</v>
      </c>
      <c r="AB391" s="992"/>
      <c r="AC391" s="991">
        <v>0</v>
      </c>
      <c r="AD391" s="996"/>
      <c r="AE391" s="957">
        <f t="shared" si="77"/>
        <v>0</v>
      </c>
      <c r="AF391" s="958"/>
    </row>
    <row r="392" spans="1:32" ht="37.5" customHeight="1" thickBot="1">
      <c r="A392" s="965"/>
      <c r="B392" s="964"/>
      <c r="C392" s="906"/>
      <c r="D392" s="990"/>
      <c r="E392" s="4"/>
      <c r="F392" s="10" t="s">
        <v>75</v>
      </c>
      <c r="G392" s="932">
        <f>'【様式２】計画書（自動計算）（変更）'!G392:H392</f>
        <v>0</v>
      </c>
      <c r="H392" s="933"/>
      <c r="I392" s="932">
        <f>'【様式２】計画書（自動計算）（変更）'!I392:J392</f>
        <v>0</v>
      </c>
      <c r="J392" s="933"/>
      <c r="K392" s="932">
        <f>'【様式２】計画書（自動計算）（変更）'!K392:L392</f>
        <v>0</v>
      </c>
      <c r="L392" s="933"/>
      <c r="M392" s="932">
        <f>'【様式２】計画書（自動計算）（変更）'!M392:N392</f>
        <v>0</v>
      </c>
      <c r="N392" s="933"/>
      <c r="O392" s="932">
        <f>'【様式２】計画書（自動計算）（変更）'!O392:P392</f>
        <v>0</v>
      </c>
      <c r="P392" s="933"/>
      <c r="Q392" s="932">
        <f>'【様式２】計画書（自動計算）（変更）'!Q392:R392</f>
        <v>0</v>
      </c>
      <c r="R392" s="933"/>
      <c r="S392" s="932">
        <f>'【様式２】計画書（自動計算）（変更）'!S392:T392</f>
        <v>0</v>
      </c>
      <c r="T392" s="933"/>
      <c r="U392" s="932">
        <f>'【様式２】計画書（自動計算）（変更）'!U392:V392</f>
        <v>0</v>
      </c>
      <c r="V392" s="933"/>
      <c r="W392" s="932">
        <f>'【様式２】計画書（自動計算）（変更）'!W392:X392</f>
        <v>0</v>
      </c>
      <c r="X392" s="933"/>
      <c r="Y392" s="932">
        <f>'【様式２】計画書（自動計算）（変更）'!Y392:Z392</f>
        <v>0</v>
      </c>
      <c r="Z392" s="933"/>
      <c r="AA392" s="932">
        <f>'【様式２】計画書（自動計算）（変更）'!AA392:AB392</f>
        <v>0</v>
      </c>
      <c r="AB392" s="933"/>
      <c r="AC392" s="932">
        <f>'【様式２】計画書（自動計算）（変更）'!AC392:AD392</f>
        <v>0</v>
      </c>
      <c r="AD392" s="933"/>
      <c r="AE392" s="935">
        <f t="shared" si="77"/>
        <v>0</v>
      </c>
      <c r="AF392" s="936"/>
    </row>
    <row r="393" spans="1:32" ht="37.5" customHeight="1" thickTop="1" thickBot="1">
      <c r="A393" s="937" t="s">
        <v>34</v>
      </c>
      <c r="B393" s="938"/>
      <c r="C393" s="983" t="str">
        <f>'【様式２】計画書（自動計算）（変更）'!C393:D393</f>
        <v/>
      </c>
      <c r="D393" s="984"/>
      <c r="E393" s="4"/>
      <c r="F393" s="11" t="s">
        <v>76</v>
      </c>
      <c r="G393" s="939">
        <f>SUM(G388:H391)-G392</f>
        <v>0</v>
      </c>
      <c r="H393" s="940"/>
      <c r="I393" s="939">
        <f>SUM(I388:J391)-I392</f>
        <v>0</v>
      </c>
      <c r="J393" s="940"/>
      <c r="K393" s="939">
        <f>SUM(K388:L391)-K392</f>
        <v>0</v>
      </c>
      <c r="L393" s="941"/>
      <c r="M393" s="942">
        <f>SUM(M388:N391)-M392</f>
        <v>0</v>
      </c>
      <c r="N393" s="940"/>
      <c r="O393" s="939">
        <f>SUM(O388:P391)-O392</f>
        <v>0</v>
      </c>
      <c r="P393" s="940"/>
      <c r="Q393" s="939">
        <f>SUM(Q388:R391)-Q392</f>
        <v>0</v>
      </c>
      <c r="R393" s="941"/>
      <c r="S393" s="942">
        <f>SUM(S388:T391)-S392</f>
        <v>0</v>
      </c>
      <c r="T393" s="940"/>
      <c r="U393" s="939">
        <f>SUM(U388:V391)-U392</f>
        <v>0</v>
      </c>
      <c r="V393" s="940"/>
      <c r="W393" s="939">
        <f>SUM(W388:X391)-W392</f>
        <v>0</v>
      </c>
      <c r="X393" s="941"/>
      <c r="Y393" s="942">
        <f>SUM(Y388:Z391)-Y392</f>
        <v>0</v>
      </c>
      <c r="Z393" s="940"/>
      <c r="AA393" s="939">
        <f>SUM(AA388:AB391)-AA392</f>
        <v>0</v>
      </c>
      <c r="AB393" s="940"/>
      <c r="AC393" s="939">
        <f>SUM(AC388:AD391)-AC392</f>
        <v>0</v>
      </c>
      <c r="AD393" s="943"/>
      <c r="AE393" s="944">
        <f>SUM(G393:AD393)</f>
        <v>0</v>
      </c>
      <c r="AF393" s="945"/>
    </row>
    <row r="394" spans="1:32" ht="50.25" customHeight="1" thickTop="1" thickBot="1">
      <c r="A394" s="916" t="s">
        <v>358</v>
      </c>
      <c r="B394" s="917"/>
      <c r="C394" s="983" t="str">
        <f>'【様式２】計画書（自動計算）（変更）'!C394:D394</f>
        <v/>
      </c>
      <c r="D394" s="984"/>
      <c r="E394" s="4"/>
      <c r="F394" s="12" t="s">
        <v>77</v>
      </c>
      <c r="G394" s="920">
        <f>IF(入力用!P525=1,IF(AND(入力用!P531&gt;0,入力用!P531&lt;=4),IF(G393&gt;=63000,63000,G393),IF(G393&gt;=82000,82000,G393)),IF(G393&gt;=63000,63000,G393))</f>
        <v>0</v>
      </c>
      <c r="H394" s="921"/>
      <c r="I394" s="920">
        <f>IF(入力用!P525=1,IF(AND(入力用!P531&gt;0,入力用!P531&lt;=4),IF(I393&gt;=63000,63000,I393),IF(I393&gt;=82000,82000,I393)),IF(I393&gt;=63000,63000,I393))</f>
        <v>0</v>
      </c>
      <c r="J394" s="921"/>
      <c r="K394" s="920">
        <f>IF(入力用!T525=1,IF(AND(入力用!T531&gt;0,入力用!T531&lt;=4),IF(K393&gt;=63000,63000,K393),IF(K393&gt;=82000,82000,K393)),IF(K393&gt;=63000,63000,K393))</f>
        <v>0</v>
      </c>
      <c r="L394" s="921"/>
      <c r="M394" s="920">
        <f>IF(入力用!P525=1,IF(AND(入力用!P531&gt;0,入力用!P531&lt;=4),IF(M393&gt;=63000,63000,M393),IF(M393&gt;=82000,82000,M393)),IF(M393&gt;=63000,63000,M393))</f>
        <v>0</v>
      </c>
      <c r="N394" s="921"/>
      <c r="O394" s="920">
        <f>IF(入力用!P525=1,IF(AND(入力用!P531&gt;0,入力用!P531&lt;=4),IF(O393&gt;=63000,63000,O393),IF(O393&gt;=82000,82000,O393)),IF(O393&gt;=63000,63000,O393))</f>
        <v>0</v>
      </c>
      <c r="P394" s="921"/>
      <c r="Q394" s="920">
        <f>IF(入力用!P525=1,IF(AND(入力用!P531&gt;0,入力用!P531&lt;=4),IF(Q393&gt;=63000,63000,Q393),IF(Q393&gt;=82000,82000,Q393)),IF(Q393&gt;=63000,63000,Q393))</f>
        <v>0</v>
      </c>
      <c r="R394" s="921"/>
      <c r="S394" s="920">
        <f>IF(入力用!P525=1,IF(AND(入力用!P531&gt;0,入力用!P531&lt;=4),IF(S393&gt;=63000,63000,S393),IF(S393&gt;=82000,82000,S393)),IF(S393&gt;=63000,63000,S393))</f>
        <v>0</v>
      </c>
      <c r="T394" s="921"/>
      <c r="U394" s="920">
        <f>IF(入力用!P525=1,IF(AND(入力用!P531&gt;0,入力用!P531&lt;=4),IF(U393&gt;=63000,63000,U393),IF(U393&gt;=82000,82000,U393)),IF(U393&gt;=63000,63000,U393))</f>
        <v>0</v>
      </c>
      <c r="V394" s="921"/>
      <c r="W394" s="920">
        <f>IF(入力用!P525=1,IF(AND(入力用!P531&gt;0,入力用!P531&lt;=4),IF(W393&gt;=63000,63000,W393),IF(W393&gt;=82000,82000,W393)),IF(W393&gt;=63000,63000,W393))</f>
        <v>0</v>
      </c>
      <c r="X394" s="921"/>
      <c r="Y394" s="920">
        <f>IF(入力用!P525=1,IF(AND(入力用!P531&gt;0,入力用!P531&lt;=4),IF(Y393&gt;=63000,63000,Y393),IF(Y393&gt;=82000,82000,Y393)),IF(Y393&gt;=63000,63000,Y393))</f>
        <v>0</v>
      </c>
      <c r="Z394" s="921"/>
      <c r="AA394" s="920">
        <f>IF(入力用!P525=1,IF(AND(入力用!P531&gt;0,入力用!P531&lt;=4),IF(AA393&gt;=63000,63000,AA393),IF(AA393&gt;=82000,82000,AA393)),IF(AA393&gt;=63000,63000,AA393))</f>
        <v>0</v>
      </c>
      <c r="AB394" s="921"/>
      <c r="AC394" s="920">
        <f>IF(入力用!P525=1,IF(AND(入力用!P531&gt;0,入力用!P531&lt;=4),IF(AC393&gt;=63000,63000,AC393),IF(AC393&gt;=82000,82000,AC393)),IF(AC393&gt;=63000,63000,AC393))</f>
        <v>0</v>
      </c>
      <c r="AD394" s="921"/>
      <c r="AE394" s="922"/>
      <c r="AF394" s="923"/>
    </row>
    <row r="395" spans="1:32" ht="50.25" customHeight="1" thickBot="1">
      <c r="A395" s="924" t="s">
        <v>359</v>
      </c>
      <c r="B395" s="925"/>
      <c r="C395" s="985" t="str">
        <f>'【様式２】計画書（自動計算）（変更）'!C395:D395</f>
        <v/>
      </c>
      <c r="D395" s="986"/>
      <c r="E395" s="4"/>
      <c r="F395" s="13" t="s">
        <v>262</v>
      </c>
      <c r="G395" s="926">
        <f>ROUNDDOWN(G394*3/4,0)</f>
        <v>0</v>
      </c>
      <c r="H395" s="926"/>
      <c r="I395" s="926">
        <f>ROUNDDOWN(I394*3/4,0)</f>
        <v>0</v>
      </c>
      <c r="J395" s="926"/>
      <c r="K395" s="926">
        <f>ROUNDDOWN(K394*3/4,0)</f>
        <v>0</v>
      </c>
      <c r="L395" s="927"/>
      <c r="M395" s="928">
        <f>ROUNDDOWN(M394*3/4,0)</f>
        <v>0</v>
      </c>
      <c r="N395" s="926"/>
      <c r="O395" s="926">
        <f>ROUNDDOWN(O394*3/4,0)</f>
        <v>0</v>
      </c>
      <c r="P395" s="926"/>
      <c r="Q395" s="926">
        <f>ROUNDDOWN(Q394*3/4,0)</f>
        <v>0</v>
      </c>
      <c r="R395" s="927"/>
      <c r="S395" s="928">
        <f>ROUNDDOWN(S394*3/4,0)</f>
        <v>0</v>
      </c>
      <c r="T395" s="926"/>
      <c r="U395" s="926">
        <f>ROUNDDOWN(U394*3/4,0)</f>
        <v>0</v>
      </c>
      <c r="V395" s="926"/>
      <c r="W395" s="926">
        <f>ROUNDDOWN(W394*3/4,0)</f>
        <v>0</v>
      </c>
      <c r="X395" s="927"/>
      <c r="Y395" s="928">
        <f>ROUNDDOWN(Y394*3/4,0)</f>
        <v>0</v>
      </c>
      <c r="Z395" s="926"/>
      <c r="AA395" s="926">
        <f>ROUNDDOWN(AA394*3/4,0)</f>
        <v>0</v>
      </c>
      <c r="AB395" s="926"/>
      <c r="AC395" s="926">
        <f>ROUNDDOWN(AC394*3/4,0)</f>
        <v>0</v>
      </c>
      <c r="AD395" s="929"/>
      <c r="AE395" s="930">
        <f>ROUNDDOWN(SUM(G395:AD395),-2)</f>
        <v>0</v>
      </c>
      <c r="AF395" s="931"/>
    </row>
    <row r="396" spans="1:32" ht="17.25" customHeight="1">
      <c r="A396" s="898" t="s">
        <v>85</v>
      </c>
      <c r="B396" s="900" t="str">
        <f>'【様式２】計画書（自動計算）（変更）'!B396:D400</f>
        <v/>
      </c>
      <c r="C396" s="901"/>
      <c r="D396" s="902"/>
      <c r="E396" s="4"/>
    </row>
    <row r="397" spans="1:32" ht="34.5" customHeight="1">
      <c r="A397" s="899"/>
      <c r="B397" s="903"/>
      <c r="C397" s="904"/>
      <c r="D397" s="905"/>
      <c r="E397" s="4"/>
      <c r="G397" s="909"/>
      <c r="H397" s="910"/>
      <c r="I397" s="911" t="s">
        <v>36</v>
      </c>
      <c r="J397" s="912"/>
      <c r="K397" s="913"/>
      <c r="L397" s="4"/>
      <c r="M397" s="914"/>
      <c r="N397" s="914"/>
      <c r="O397" s="915" t="s">
        <v>37</v>
      </c>
      <c r="P397" s="914"/>
      <c r="Q397" s="914"/>
      <c r="R397" s="4"/>
      <c r="S397" s="914"/>
      <c r="T397" s="914"/>
      <c r="U397" s="915" t="s">
        <v>38</v>
      </c>
      <c r="V397" s="914"/>
      <c r="W397" s="914"/>
      <c r="X397" s="4"/>
      <c r="Y397" s="914"/>
      <c r="Z397" s="914"/>
      <c r="AA397" s="915" t="s">
        <v>39</v>
      </c>
      <c r="AB397" s="914"/>
      <c r="AC397" s="914"/>
      <c r="AD397" s="4"/>
      <c r="AE397" s="3"/>
      <c r="AF397" s="3"/>
    </row>
    <row r="398" spans="1:32" ht="27" customHeight="1">
      <c r="A398" s="899"/>
      <c r="B398" s="903"/>
      <c r="C398" s="904"/>
      <c r="D398" s="905"/>
      <c r="E398" s="4"/>
      <c r="G398" s="897" t="s">
        <v>29</v>
      </c>
      <c r="H398" s="431"/>
      <c r="I398" s="883">
        <f t="shared" ref="I398:I403" si="78">SUM(G388:L388)</f>
        <v>0</v>
      </c>
      <c r="J398" s="884"/>
      <c r="K398" s="885"/>
      <c r="L398" s="3"/>
      <c r="M398" s="897" t="s">
        <v>29</v>
      </c>
      <c r="N398" s="431"/>
      <c r="O398" s="883">
        <f t="shared" ref="O398:O403" si="79">SUM(M388:R388)</f>
        <v>0</v>
      </c>
      <c r="P398" s="884"/>
      <c r="Q398" s="885"/>
      <c r="R398" s="3"/>
      <c r="S398" s="897" t="s">
        <v>29</v>
      </c>
      <c r="T398" s="431"/>
      <c r="U398" s="883">
        <f t="shared" ref="U398:U403" si="80">SUM(S388:X388)</f>
        <v>0</v>
      </c>
      <c r="V398" s="884"/>
      <c r="W398" s="885"/>
      <c r="Y398" s="897" t="s">
        <v>29</v>
      </c>
      <c r="Z398" s="431"/>
      <c r="AA398" s="883">
        <f t="shared" ref="AA398:AA403" si="81">SUM(Y388:AD388)</f>
        <v>0</v>
      </c>
      <c r="AB398" s="884"/>
      <c r="AC398" s="885"/>
    </row>
    <row r="399" spans="1:32" ht="27" customHeight="1">
      <c r="A399" s="899"/>
      <c r="B399" s="903"/>
      <c r="C399" s="904"/>
      <c r="D399" s="905"/>
      <c r="E399" s="4"/>
      <c r="G399" s="890" t="s">
        <v>31</v>
      </c>
      <c r="H399" s="891"/>
      <c r="I399" s="883">
        <f t="shared" si="78"/>
        <v>0</v>
      </c>
      <c r="J399" s="884"/>
      <c r="K399" s="885"/>
      <c r="L399" s="3"/>
      <c r="M399" s="890" t="s">
        <v>31</v>
      </c>
      <c r="N399" s="891"/>
      <c r="O399" s="883">
        <f t="shared" si="79"/>
        <v>0</v>
      </c>
      <c r="P399" s="884"/>
      <c r="Q399" s="885"/>
      <c r="R399" s="3"/>
      <c r="S399" s="890" t="s">
        <v>31</v>
      </c>
      <c r="T399" s="891"/>
      <c r="U399" s="883">
        <f t="shared" si="80"/>
        <v>0</v>
      </c>
      <c r="V399" s="884"/>
      <c r="W399" s="885"/>
      <c r="Y399" s="890" t="s">
        <v>31</v>
      </c>
      <c r="Z399" s="891"/>
      <c r="AA399" s="883">
        <f t="shared" si="81"/>
        <v>0</v>
      </c>
      <c r="AB399" s="884"/>
      <c r="AC399" s="885"/>
    </row>
    <row r="400" spans="1:32" ht="27" customHeight="1">
      <c r="A400" s="899"/>
      <c r="B400" s="906"/>
      <c r="C400" s="907"/>
      <c r="D400" s="908"/>
      <c r="E400" s="4"/>
      <c r="G400" s="890" t="s">
        <v>40</v>
      </c>
      <c r="H400" s="891"/>
      <c r="I400" s="883">
        <f t="shared" si="78"/>
        <v>0</v>
      </c>
      <c r="J400" s="884"/>
      <c r="K400" s="885"/>
      <c r="L400" s="3"/>
      <c r="M400" s="890" t="s">
        <v>40</v>
      </c>
      <c r="N400" s="891"/>
      <c r="O400" s="883">
        <f t="shared" si="79"/>
        <v>0</v>
      </c>
      <c r="P400" s="884"/>
      <c r="Q400" s="885"/>
      <c r="R400" s="3"/>
      <c r="S400" s="890" t="s">
        <v>40</v>
      </c>
      <c r="T400" s="891"/>
      <c r="U400" s="883">
        <f t="shared" si="80"/>
        <v>0</v>
      </c>
      <c r="V400" s="884"/>
      <c r="W400" s="885"/>
      <c r="Y400" s="890" t="s">
        <v>40</v>
      </c>
      <c r="Z400" s="891"/>
      <c r="AA400" s="883">
        <f t="shared" si="81"/>
        <v>0</v>
      </c>
      <c r="AB400" s="884"/>
      <c r="AC400" s="885"/>
    </row>
    <row r="401" spans="1:32" ht="27" customHeight="1">
      <c r="B401" s="892" t="str">
        <f>'【様式２】計画書（自動計算）（変更）'!B401:D401</f>
        <v/>
      </c>
      <c r="C401" s="892"/>
      <c r="D401" s="892"/>
      <c r="E401" s="4"/>
      <c r="G401" s="890" t="s">
        <v>32</v>
      </c>
      <c r="H401" s="891"/>
      <c r="I401" s="893">
        <f t="shared" si="78"/>
        <v>0</v>
      </c>
      <c r="J401" s="894"/>
      <c r="K401" s="895"/>
      <c r="L401" s="3"/>
      <c r="M401" s="890" t="s">
        <v>32</v>
      </c>
      <c r="N401" s="891"/>
      <c r="O401" s="893">
        <f t="shared" si="79"/>
        <v>0</v>
      </c>
      <c r="P401" s="894"/>
      <c r="Q401" s="895"/>
      <c r="R401" s="3"/>
      <c r="S401" s="890" t="s">
        <v>32</v>
      </c>
      <c r="T401" s="891"/>
      <c r="U401" s="893">
        <f t="shared" si="80"/>
        <v>0</v>
      </c>
      <c r="V401" s="894"/>
      <c r="W401" s="895"/>
      <c r="Y401" s="890" t="s">
        <v>32</v>
      </c>
      <c r="Z401" s="891"/>
      <c r="AA401" s="893">
        <f t="shared" si="81"/>
        <v>0</v>
      </c>
      <c r="AB401" s="894"/>
      <c r="AC401" s="895"/>
    </row>
    <row r="402" spans="1:32" ht="27" customHeight="1">
      <c r="B402" s="896" t="str">
        <f>'【様式２】計画書（自動計算）（変更）'!B402:D402</f>
        <v/>
      </c>
      <c r="C402" s="896"/>
      <c r="D402" s="896"/>
      <c r="E402" s="4"/>
      <c r="G402" s="897" t="s">
        <v>33</v>
      </c>
      <c r="H402" s="431"/>
      <c r="I402" s="883">
        <f t="shared" si="78"/>
        <v>0</v>
      </c>
      <c r="J402" s="884"/>
      <c r="K402" s="885"/>
      <c r="L402" s="3"/>
      <c r="M402" s="897" t="s">
        <v>33</v>
      </c>
      <c r="N402" s="431"/>
      <c r="O402" s="883">
        <f t="shared" si="79"/>
        <v>0</v>
      </c>
      <c r="P402" s="884"/>
      <c r="Q402" s="885"/>
      <c r="R402" s="3"/>
      <c r="S402" s="897" t="s">
        <v>33</v>
      </c>
      <c r="T402" s="431"/>
      <c r="U402" s="883">
        <f t="shared" si="80"/>
        <v>0</v>
      </c>
      <c r="V402" s="884"/>
      <c r="W402" s="885"/>
      <c r="Y402" s="897" t="s">
        <v>33</v>
      </c>
      <c r="Z402" s="431"/>
      <c r="AA402" s="883">
        <f t="shared" si="81"/>
        <v>0</v>
      </c>
      <c r="AB402" s="884"/>
      <c r="AC402" s="885"/>
    </row>
    <row r="403" spans="1:32" ht="27" customHeight="1" thickBot="1">
      <c r="G403" s="878" t="s">
        <v>35</v>
      </c>
      <c r="H403" s="879"/>
      <c r="I403" s="880">
        <f t="shared" si="78"/>
        <v>0</v>
      </c>
      <c r="J403" s="881"/>
      <c r="K403" s="882"/>
      <c r="L403" s="3"/>
      <c r="M403" s="878" t="s">
        <v>35</v>
      </c>
      <c r="N403" s="879"/>
      <c r="O403" s="883">
        <f t="shared" si="79"/>
        <v>0</v>
      </c>
      <c r="P403" s="884"/>
      <c r="Q403" s="885"/>
      <c r="R403" s="3"/>
      <c r="S403" s="878" t="s">
        <v>35</v>
      </c>
      <c r="T403" s="879"/>
      <c r="U403" s="883">
        <f t="shared" si="80"/>
        <v>0</v>
      </c>
      <c r="V403" s="884"/>
      <c r="W403" s="885"/>
      <c r="Y403" s="878" t="s">
        <v>35</v>
      </c>
      <c r="Z403" s="879"/>
      <c r="AA403" s="883">
        <f t="shared" si="81"/>
        <v>0</v>
      </c>
      <c r="AB403" s="884"/>
      <c r="AC403" s="885"/>
    </row>
    <row r="404" spans="1:32" ht="45" customHeight="1" thickBot="1">
      <c r="G404" s="886" t="s">
        <v>78</v>
      </c>
      <c r="H404" s="887"/>
      <c r="I404" s="888">
        <f>ROUNDDOWN(SUM(G395:L395),-2)</f>
        <v>0</v>
      </c>
      <c r="J404" s="889"/>
      <c r="K404" s="889"/>
      <c r="M404" s="886" t="s">
        <v>78</v>
      </c>
      <c r="N404" s="887"/>
      <c r="O404" s="888">
        <f>ROUNDDOWN(SUM(M395:R395),-2)</f>
        <v>0</v>
      </c>
      <c r="P404" s="889"/>
      <c r="Q404" s="889"/>
      <c r="S404" s="886" t="s">
        <v>78</v>
      </c>
      <c r="T404" s="887"/>
      <c r="U404" s="888">
        <f>ROUNDDOWN(SUM(S395:X395),-2)</f>
        <v>0</v>
      </c>
      <c r="V404" s="889"/>
      <c r="W404" s="889"/>
      <c r="Y404" s="886" t="s">
        <v>78</v>
      </c>
      <c r="Z404" s="887"/>
      <c r="AA404" s="888">
        <f>AE395-I404-O404-U404</f>
        <v>0</v>
      </c>
      <c r="AB404" s="889"/>
      <c r="AC404" s="889"/>
      <c r="AF404" s="14" t="s">
        <v>431</v>
      </c>
    </row>
    <row r="405" spans="1:32" ht="17.25" customHeight="1"/>
    <row r="406" spans="1:32" ht="17.25" customHeight="1"/>
    <row r="407" spans="1:32" ht="17.25" customHeight="1">
      <c r="A407" s="1181" t="str">
        <f>$A$1</f>
        <v>様式第１２号別紙１</v>
      </c>
      <c r="B407" s="1181"/>
      <c r="C407" s="1181"/>
      <c r="D407" s="1181"/>
    </row>
    <row r="408" spans="1:32" ht="17.25" customHeight="1">
      <c r="A408" s="1181"/>
      <c r="B408" s="1181"/>
      <c r="C408" s="1181"/>
      <c r="D408" s="1181"/>
      <c r="Z408" s="982" t="str">
        <f>$Z$2</f>
        <v>令和</v>
      </c>
      <c r="AA408" s="966">
        <f>IF($AA$2="","",$AA$2)</f>
        <v>6</v>
      </c>
      <c r="AB408" s="966" t="s">
        <v>8</v>
      </c>
      <c r="AC408" s="966">
        <f>IF($AC$2="","",$AC$2)</f>
        <v>3</v>
      </c>
      <c r="AD408" s="966" t="s">
        <v>9</v>
      </c>
      <c r="AE408" s="966">
        <f>IF($AE$2="","",$AE$2)</f>
        <v>31</v>
      </c>
      <c r="AF408" s="966" t="s">
        <v>10</v>
      </c>
    </row>
    <row r="409" spans="1:32" ht="17.25" customHeight="1">
      <c r="A409" s="967" t="s">
        <v>357</v>
      </c>
      <c r="B409" s="967"/>
      <c r="C409" s="967"/>
      <c r="D409" s="967"/>
      <c r="E409" s="967"/>
      <c r="F409" s="967"/>
      <c r="G409" s="967"/>
      <c r="H409" s="967"/>
      <c r="I409" s="967"/>
      <c r="L409" s="968" t="s">
        <v>12</v>
      </c>
      <c r="M409" s="968"/>
      <c r="N409" s="969">
        <v>15</v>
      </c>
      <c r="O409" s="969"/>
      <c r="P409" s="970" t="s">
        <v>13</v>
      </c>
      <c r="Q409" s="970"/>
      <c r="R409" s="5"/>
      <c r="S409" s="5"/>
      <c r="Y409" s="5"/>
      <c r="Z409" s="982"/>
      <c r="AA409" s="966"/>
      <c r="AB409" s="966"/>
      <c r="AC409" s="966"/>
      <c r="AD409" s="966"/>
      <c r="AE409" s="966"/>
      <c r="AF409" s="966"/>
    </row>
    <row r="410" spans="1:32" ht="17.25" customHeight="1">
      <c r="A410" s="967"/>
      <c r="B410" s="967"/>
      <c r="C410" s="967"/>
      <c r="D410" s="967"/>
      <c r="E410" s="967"/>
      <c r="F410" s="967"/>
      <c r="G410" s="967"/>
      <c r="H410" s="967"/>
      <c r="I410" s="967"/>
      <c r="L410" s="968"/>
      <c r="M410" s="968"/>
      <c r="N410" s="969"/>
      <c r="O410" s="969"/>
      <c r="P410" s="970"/>
      <c r="Q410" s="970"/>
      <c r="R410" s="5"/>
      <c r="S410" s="5"/>
      <c r="Z410" s="15"/>
      <c r="AA410" s="15"/>
      <c r="AB410" s="15"/>
      <c r="AC410" s="15"/>
      <c r="AD410" s="15"/>
      <c r="AE410" s="15"/>
      <c r="AF410" s="15"/>
    </row>
    <row r="411" spans="1:32" ht="17.25" customHeight="1">
      <c r="A411" s="967"/>
      <c r="B411" s="967"/>
      <c r="C411" s="967"/>
      <c r="D411" s="967"/>
      <c r="E411" s="967"/>
      <c r="F411" s="967"/>
      <c r="G411" s="967"/>
      <c r="H411" s="967"/>
      <c r="I411" s="967"/>
      <c r="L411" s="968"/>
      <c r="M411" s="968"/>
      <c r="N411" s="969"/>
      <c r="O411" s="969"/>
      <c r="P411" s="970"/>
      <c r="Q411" s="970"/>
      <c r="R411" s="5"/>
      <c r="S411" s="5"/>
    </row>
    <row r="412" spans="1:32" ht="17.25" customHeight="1" thickBot="1">
      <c r="D412" s="3"/>
      <c r="E412" s="3"/>
      <c r="F412" s="3"/>
      <c r="G412" s="3"/>
      <c r="H412" s="3"/>
      <c r="I412" s="3"/>
      <c r="J412" s="3"/>
      <c r="K412" s="3"/>
    </row>
    <row r="413" spans="1:32" ht="42" customHeight="1" thickBot="1">
      <c r="A413" s="971" t="s">
        <v>81</v>
      </c>
      <c r="B413" s="972"/>
      <c r="C413" s="973" t="str">
        <f>IF($C$7="","",$C$7)</f>
        <v/>
      </c>
      <c r="D413" s="973"/>
      <c r="E413" s="973"/>
      <c r="F413" s="973"/>
      <c r="G413" s="973"/>
      <c r="H413" s="973"/>
      <c r="I413" s="974"/>
      <c r="J413" s="4"/>
      <c r="K413" s="4"/>
    </row>
    <row r="414" spans="1:32" ht="17.25" customHeight="1">
      <c r="C414" s="6"/>
      <c r="D414" s="6"/>
      <c r="E414" s="16"/>
      <c r="F414" s="6"/>
      <c r="G414" s="6"/>
      <c r="H414" s="6"/>
      <c r="I414" s="6"/>
      <c r="J414" s="6"/>
    </row>
    <row r="415" spans="1:32" ht="17.25" customHeight="1" thickBot="1">
      <c r="E415" s="4"/>
    </row>
    <row r="416" spans="1:32" ht="24" customHeight="1" thickBot="1">
      <c r="A416" s="975" t="s">
        <v>14</v>
      </c>
      <c r="B416" s="976"/>
      <c r="C416" s="976"/>
      <c r="D416" s="977"/>
      <c r="E416" s="4"/>
      <c r="F416" s="319" t="s">
        <v>15</v>
      </c>
      <c r="G416" s="971" t="s">
        <v>16</v>
      </c>
      <c r="H416" s="972"/>
      <c r="I416" s="978" t="s">
        <v>17</v>
      </c>
      <c r="J416" s="972"/>
      <c r="K416" s="978" t="s">
        <v>18</v>
      </c>
      <c r="L416" s="979"/>
      <c r="M416" s="971" t="s">
        <v>19</v>
      </c>
      <c r="N416" s="972"/>
      <c r="O416" s="978" t="s">
        <v>20</v>
      </c>
      <c r="P416" s="972"/>
      <c r="Q416" s="978" t="s">
        <v>21</v>
      </c>
      <c r="R416" s="979"/>
      <c r="S416" s="971" t="s">
        <v>22</v>
      </c>
      <c r="T416" s="972"/>
      <c r="U416" s="978" t="s">
        <v>23</v>
      </c>
      <c r="V416" s="972"/>
      <c r="W416" s="978" t="s">
        <v>24</v>
      </c>
      <c r="X416" s="979"/>
      <c r="Y416" s="971" t="s">
        <v>25</v>
      </c>
      <c r="Z416" s="972"/>
      <c r="AA416" s="978" t="s">
        <v>26</v>
      </c>
      <c r="AB416" s="972"/>
      <c r="AC416" s="978" t="s">
        <v>27</v>
      </c>
      <c r="AD416" s="979"/>
      <c r="AE416" s="980" t="s">
        <v>28</v>
      </c>
      <c r="AF416" s="979"/>
    </row>
    <row r="417" spans="1:32" ht="37.5" customHeight="1">
      <c r="A417" s="959" t="s">
        <v>86</v>
      </c>
      <c r="B417" s="960"/>
      <c r="C417" s="961" t="str">
        <f>'【様式２】計画書（自動計算）（変更）'!C417:D417</f>
        <v/>
      </c>
      <c r="D417" s="962"/>
      <c r="E417" s="4"/>
      <c r="F417" s="307" t="s">
        <v>71</v>
      </c>
      <c r="G417" s="953">
        <f>'【様式２】計画書（自動計算）（変更）'!G417:H417</f>
        <v>0</v>
      </c>
      <c r="H417" s="953"/>
      <c r="I417" s="953">
        <f>'【様式２】計画書（自動計算）（変更）'!I417:J417</f>
        <v>0</v>
      </c>
      <c r="J417" s="953"/>
      <c r="K417" s="953">
        <f>'【様式２】計画書（自動計算）（変更）'!K417:L417</f>
        <v>0</v>
      </c>
      <c r="L417" s="953"/>
      <c r="M417" s="953">
        <f>'【様式２】計画書（自動計算）（変更）'!M417:N417</f>
        <v>0</v>
      </c>
      <c r="N417" s="953"/>
      <c r="O417" s="953">
        <f>'【様式２】計画書（自動計算）（変更）'!O417:P417</f>
        <v>0</v>
      </c>
      <c r="P417" s="953"/>
      <c r="Q417" s="953">
        <f>'【様式２】計画書（自動計算）（変更）'!Q417:R417</f>
        <v>0</v>
      </c>
      <c r="R417" s="953"/>
      <c r="S417" s="953">
        <f>'【様式２】計画書（自動計算）（変更）'!S417:T417</f>
        <v>0</v>
      </c>
      <c r="T417" s="953"/>
      <c r="U417" s="953">
        <f>'【様式２】計画書（自動計算）（変更）'!U417:V417</f>
        <v>0</v>
      </c>
      <c r="V417" s="953"/>
      <c r="W417" s="953">
        <f>'【様式２】計画書（自動計算）（変更）'!W417:X417</f>
        <v>0</v>
      </c>
      <c r="X417" s="953"/>
      <c r="Y417" s="953">
        <f>'【様式２】計画書（自動計算）（変更）'!Y417:Z417</f>
        <v>0</v>
      </c>
      <c r="Z417" s="953"/>
      <c r="AA417" s="953">
        <f>'【様式２】計画書（自動計算）（変更）'!AA417:AB417</f>
        <v>0</v>
      </c>
      <c r="AB417" s="953"/>
      <c r="AC417" s="953">
        <f>'【様式２】計画書（自動計算）（変更）'!AC417:AD417</f>
        <v>0</v>
      </c>
      <c r="AD417" s="953"/>
      <c r="AE417" s="935">
        <f t="shared" ref="AE417:AE421" si="82">SUM(G417:AD417)</f>
        <v>0</v>
      </c>
      <c r="AF417" s="936"/>
    </row>
    <row r="418" spans="1:32" ht="37.5" customHeight="1">
      <c r="A418" s="963" t="s">
        <v>30</v>
      </c>
      <c r="B418" s="964"/>
      <c r="C418" s="949" t="str">
        <f>'【様式２】計画書（自動計算）（変更）'!C418:D419</f>
        <v/>
      </c>
      <c r="D418" s="950"/>
      <c r="E418" s="4"/>
      <c r="F418" s="8" t="s">
        <v>72</v>
      </c>
      <c r="G418" s="991">
        <f>'【様式２】計画書（自動計算）（変更）'!G418:H418</f>
        <v>0</v>
      </c>
      <c r="H418" s="992"/>
      <c r="I418" s="991">
        <f>'【様式２】計画書（自動計算）（変更）'!I418:J418</f>
        <v>0</v>
      </c>
      <c r="J418" s="992"/>
      <c r="K418" s="991">
        <f>'【様式２】計画書（自動計算）（変更）'!K418:L418</f>
        <v>0</v>
      </c>
      <c r="L418" s="992"/>
      <c r="M418" s="991">
        <f>'【様式２】計画書（自動計算）（変更）'!M418:N418</f>
        <v>0</v>
      </c>
      <c r="N418" s="992"/>
      <c r="O418" s="991">
        <f>'【様式２】計画書（自動計算）（変更）'!O418:P418</f>
        <v>0</v>
      </c>
      <c r="P418" s="992"/>
      <c r="Q418" s="991">
        <f>'【様式２】計画書（自動計算）（変更）'!Q418:R418</f>
        <v>0</v>
      </c>
      <c r="R418" s="992"/>
      <c r="S418" s="991">
        <f>'【様式２】計画書（自動計算）（変更）'!S418:T418</f>
        <v>0</v>
      </c>
      <c r="T418" s="992"/>
      <c r="U418" s="991">
        <f>'【様式２】計画書（自動計算）（変更）'!U418:V418</f>
        <v>0</v>
      </c>
      <c r="V418" s="992"/>
      <c r="W418" s="991">
        <f>'【様式２】計画書（自動計算）（変更）'!W418:X418</f>
        <v>0</v>
      </c>
      <c r="X418" s="992"/>
      <c r="Y418" s="991">
        <f>'【様式２】計画書（自動計算）（変更）'!Y418:Z418</f>
        <v>0</v>
      </c>
      <c r="Z418" s="992"/>
      <c r="AA418" s="991">
        <f>'【様式２】計画書（自動計算）（変更）'!AA418:AB418</f>
        <v>0</v>
      </c>
      <c r="AB418" s="992"/>
      <c r="AC418" s="991">
        <f>'【様式２】計画書（自動計算）（変更）'!AC418:AD418</f>
        <v>0</v>
      </c>
      <c r="AD418" s="992"/>
      <c r="AE418" s="935">
        <f t="shared" si="82"/>
        <v>0</v>
      </c>
      <c r="AF418" s="936"/>
    </row>
    <row r="419" spans="1:32" ht="37.5" customHeight="1">
      <c r="A419" s="965"/>
      <c r="B419" s="964"/>
      <c r="C419" s="951"/>
      <c r="D419" s="952"/>
      <c r="E419" s="4"/>
      <c r="F419" s="8" t="s">
        <v>73</v>
      </c>
      <c r="G419" s="991">
        <f>'【様式２】計画書（自動計算）（変更）'!G419:H419</f>
        <v>0</v>
      </c>
      <c r="H419" s="992"/>
      <c r="I419" s="991">
        <f>'【様式２】計画書（自動計算）（変更）'!I419:J419</f>
        <v>0</v>
      </c>
      <c r="J419" s="992"/>
      <c r="K419" s="991">
        <f>'【様式２】計画書（自動計算）（変更）'!K419:L419</f>
        <v>0</v>
      </c>
      <c r="L419" s="992"/>
      <c r="M419" s="991">
        <f>'【様式２】計画書（自動計算）（変更）'!M419:N419</f>
        <v>0</v>
      </c>
      <c r="N419" s="992"/>
      <c r="O419" s="991">
        <f>'【様式２】計画書（自動計算）（変更）'!O419:P419</f>
        <v>0</v>
      </c>
      <c r="P419" s="992"/>
      <c r="Q419" s="991">
        <f>'【様式２】計画書（自動計算）（変更）'!Q419:R419</f>
        <v>0</v>
      </c>
      <c r="R419" s="992"/>
      <c r="S419" s="991">
        <f>'【様式２】計画書（自動計算）（変更）'!S419:T419</f>
        <v>0</v>
      </c>
      <c r="T419" s="992"/>
      <c r="U419" s="991">
        <f>'【様式２】計画書（自動計算）（変更）'!U419:V419</f>
        <v>0</v>
      </c>
      <c r="V419" s="992"/>
      <c r="W419" s="991">
        <f>'【様式２】計画書（自動計算）（変更）'!W419:X419</f>
        <v>0</v>
      </c>
      <c r="X419" s="992"/>
      <c r="Y419" s="991">
        <f>'【様式２】計画書（自動計算）（変更）'!Y419:Z419</f>
        <v>0</v>
      </c>
      <c r="Z419" s="992"/>
      <c r="AA419" s="991">
        <f>'【様式２】計画書（自動計算）（変更）'!AA419:AB419</f>
        <v>0</v>
      </c>
      <c r="AB419" s="992"/>
      <c r="AC419" s="991">
        <f>'【様式２】計画書（自動計算）（変更）'!AC419:AD419</f>
        <v>0</v>
      </c>
      <c r="AD419" s="992"/>
      <c r="AE419" s="935">
        <f t="shared" si="82"/>
        <v>0</v>
      </c>
      <c r="AF419" s="936"/>
    </row>
    <row r="420" spans="1:32" ht="37.5" customHeight="1">
      <c r="A420" s="965"/>
      <c r="B420" s="964"/>
      <c r="C420" s="903" t="str">
        <f>'【様式２】計画書（自動計算）（変更）'!C420:D421</f>
        <v/>
      </c>
      <c r="D420" s="989"/>
      <c r="E420" s="4"/>
      <c r="F420" s="9" t="s">
        <v>74</v>
      </c>
      <c r="G420" s="991">
        <v>0</v>
      </c>
      <c r="H420" s="992"/>
      <c r="I420" s="991">
        <v>0</v>
      </c>
      <c r="J420" s="992"/>
      <c r="K420" s="991">
        <v>0</v>
      </c>
      <c r="L420" s="992"/>
      <c r="M420" s="1180">
        <v>0</v>
      </c>
      <c r="N420" s="992"/>
      <c r="O420" s="991">
        <v>0</v>
      </c>
      <c r="P420" s="992"/>
      <c r="Q420" s="991">
        <v>0</v>
      </c>
      <c r="R420" s="992"/>
      <c r="S420" s="1180">
        <v>0</v>
      </c>
      <c r="T420" s="992"/>
      <c r="U420" s="991">
        <v>0</v>
      </c>
      <c r="V420" s="992"/>
      <c r="W420" s="991">
        <v>0</v>
      </c>
      <c r="X420" s="992"/>
      <c r="Y420" s="1180">
        <v>0</v>
      </c>
      <c r="Z420" s="992"/>
      <c r="AA420" s="991">
        <v>0</v>
      </c>
      <c r="AB420" s="992"/>
      <c r="AC420" s="991">
        <v>0</v>
      </c>
      <c r="AD420" s="996"/>
      <c r="AE420" s="957">
        <f t="shared" si="82"/>
        <v>0</v>
      </c>
      <c r="AF420" s="958"/>
    </row>
    <row r="421" spans="1:32" ht="37.5" customHeight="1" thickBot="1">
      <c r="A421" s="965"/>
      <c r="B421" s="964"/>
      <c r="C421" s="906"/>
      <c r="D421" s="990"/>
      <c r="E421" s="4"/>
      <c r="F421" s="10" t="s">
        <v>75</v>
      </c>
      <c r="G421" s="932">
        <f>'【様式２】計画書（自動計算）（変更）'!G421:H421</f>
        <v>0</v>
      </c>
      <c r="H421" s="933"/>
      <c r="I421" s="932">
        <f>'【様式２】計画書（自動計算）（変更）'!I421:J421</f>
        <v>0</v>
      </c>
      <c r="J421" s="933"/>
      <c r="K421" s="932">
        <f>'【様式２】計画書（自動計算）（変更）'!K421:L421</f>
        <v>0</v>
      </c>
      <c r="L421" s="933"/>
      <c r="M421" s="932">
        <f>'【様式２】計画書（自動計算）（変更）'!M421:N421</f>
        <v>0</v>
      </c>
      <c r="N421" s="933"/>
      <c r="O421" s="932">
        <f>'【様式２】計画書（自動計算）（変更）'!O421:P421</f>
        <v>0</v>
      </c>
      <c r="P421" s="933"/>
      <c r="Q421" s="932">
        <f>'【様式２】計画書（自動計算）（変更）'!Q421:R421</f>
        <v>0</v>
      </c>
      <c r="R421" s="933"/>
      <c r="S421" s="932">
        <f>'【様式２】計画書（自動計算）（変更）'!S421:T421</f>
        <v>0</v>
      </c>
      <c r="T421" s="933"/>
      <c r="U421" s="932">
        <f>'【様式２】計画書（自動計算）（変更）'!U421:V421</f>
        <v>0</v>
      </c>
      <c r="V421" s="933"/>
      <c r="W421" s="932">
        <f>'【様式２】計画書（自動計算）（変更）'!W421:X421</f>
        <v>0</v>
      </c>
      <c r="X421" s="933"/>
      <c r="Y421" s="932">
        <f>'【様式２】計画書（自動計算）（変更）'!Y421:Z421</f>
        <v>0</v>
      </c>
      <c r="Z421" s="933"/>
      <c r="AA421" s="932">
        <f>'【様式２】計画書（自動計算）（変更）'!AA421:AB421</f>
        <v>0</v>
      </c>
      <c r="AB421" s="933"/>
      <c r="AC421" s="932">
        <f>'【様式２】計画書（自動計算）（変更）'!AC421:AD421</f>
        <v>0</v>
      </c>
      <c r="AD421" s="933"/>
      <c r="AE421" s="935">
        <f t="shared" si="82"/>
        <v>0</v>
      </c>
      <c r="AF421" s="936"/>
    </row>
    <row r="422" spans="1:32" ht="37.5" customHeight="1" thickTop="1" thickBot="1">
      <c r="A422" s="937" t="s">
        <v>34</v>
      </c>
      <c r="B422" s="938"/>
      <c r="C422" s="983" t="str">
        <f>'【様式２】計画書（自動計算）（変更）'!C422:D422</f>
        <v/>
      </c>
      <c r="D422" s="984"/>
      <c r="E422" s="4"/>
      <c r="F422" s="11" t="s">
        <v>76</v>
      </c>
      <c r="G422" s="939">
        <f>SUM(G417:H420)-G421</f>
        <v>0</v>
      </c>
      <c r="H422" s="940"/>
      <c r="I422" s="939">
        <f>SUM(I417:J420)-I421</f>
        <v>0</v>
      </c>
      <c r="J422" s="940"/>
      <c r="K422" s="939">
        <f>SUM(K417:L420)-K421</f>
        <v>0</v>
      </c>
      <c r="L422" s="941"/>
      <c r="M422" s="942">
        <f>SUM(M417:N420)-M421</f>
        <v>0</v>
      </c>
      <c r="N422" s="940"/>
      <c r="O422" s="939">
        <f>SUM(O417:P420)-O421</f>
        <v>0</v>
      </c>
      <c r="P422" s="940"/>
      <c r="Q422" s="939">
        <f>SUM(Q417:R420)-Q421</f>
        <v>0</v>
      </c>
      <c r="R422" s="941"/>
      <c r="S422" s="942">
        <f>SUM(S417:T420)-S421</f>
        <v>0</v>
      </c>
      <c r="T422" s="940"/>
      <c r="U422" s="939">
        <f>SUM(U417:V420)-U421</f>
        <v>0</v>
      </c>
      <c r="V422" s="940"/>
      <c r="W422" s="939">
        <f>SUM(W417:X420)-W421</f>
        <v>0</v>
      </c>
      <c r="X422" s="941"/>
      <c r="Y422" s="942">
        <f>SUM(Y417:Z420)-Y421</f>
        <v>0</v>
      </c>
      <c r="Z422" s="940"/>
      <c r="AA422" s="939">
        <f>SUM(AA417:AB420)-AA421</f>
        <v>0</v>
      </c>
      <c r="AB422" s="940"/>
      <c r="AC422" s="939">
        <f>SUM(AC417:AD420)-AC421</f>
        <v>0</v>
      </c>
      <c r="AD422" s="943"/>
      <c r="AE422" s="944">
        <f>SUM(G422:AD422)</f>
        <v>0</v>
      </c>
      <c r="AF422" s="945"/>
    </row>
    <row r="423" spans="1:32" ht="50.25" customHeight="1" thickTop="1" thickBot="1">
      <c r="A423" s="916" t="s">
        <v>358</v>
      </c>
      <c r="B423" s="917"/>
      <c r="C423" s="983" t="str">
        <f>'【様式２】計画書（自動計算）（変更）'!C423:D423</f>
        <v/>
      </c>
      <c r="D423" s="984"/>
      <c r="E423" s="4"/>
      <c r="F423" s="12" t="s">
        <v>77</v>
      </c>
      <c r="G423" s="920">
        <f>IF(入力用!P564=1,IF(AND(入力用!P570&gt;0,入力用!P570&lt;=4),IF(G422&gt;=63000,63000,G422),IF(G422&gt;=82000,82000,G422)),IF(G422&gt;=63000,63000,G422))</f>
        <v>0</v>
      </c>
      <c r="H423" s="921"/>
      <c r="I423" s="920">
        <f>IF(入力用!P564=1,IF(AND(入力用!P570&gt;0,入力用!P570&lt;=4),IF(I422&gt;=63000,63000,I422),IF(I422&gt;=82000,82000,I422)),IF(I422&gt;=63000,63000,I422))</f>
        <v>0</v>
      </c>
      <c r="J423" s="921"/>
      <c r="K423" s="920">
        <f>IF(入力用!P564=1,IF(AND(入力用!P570&gt;0,入力用!P570&lt;=4),IF(K422&gt;=63000,63000,K422),IF(K422&gt;=82000,82000,K422)),IF(K422&gt;=63000,63000,K422))</f>
        <v>0</v>
      </c>
      <c r="L423" s="921"/>
      <c r="M423" s="920">
        <f>IF(入力用!P564=1,IF(AND(入力用!P570&gt;0,入力用!P570&lt;=4),IF(M422&gt;=63000,63000,M422),IF(M422&gt;=82000,82000,M422)),IF(M422&gt;=63000,63000,M422))</f>
        <v>0</v>
      </c>
      <c r="N423" s="921"/>
      <c r="O423" s="920">
        <f>IF(入力用!P564=1,IF(AND(入力用!P570&gt;0,入力用!P570&lt;=4),IF(O422&gt;=63000,63000,O422),IF(O422&gt;=82000,82000,O422)),IF(O422&gt;=63000,63000,O422))</f>
        <v>0</v>
      </c>
      <c r="P423" s="921"/>
      <c r="Q423" s="920">
        <f>IF(入力用!P564=1,IF(AND(入力用!P570&gt;0,入力用!P570&lt;=4),IF(Q422&gt;=63000,63000,Q422),IF(Q422&gt;=82000,82000,Q422)),IF(Q422&gt;=63000,63000,Q422))</f>
        <v>0</v>
      </c>
      <c r="R423" s="921"/>
      <c r="S423" s="920">
        <f>IF(入力用!P564=1,IF(AND(入力用!P570&gt;0,入力用!P570&lt;=4),IF(S422&gt;=63000,63000,S422),IF(S422&gt;=82000,82000,S422)),IF(S422&gt;=63000,63000,S422))</f>
        <v>0</v>
      </c>
      <c r="T423" s="921"/>
      <c r="U423" s="920">
        <f>IF(入力用!P564=1,IF(AND(入力用!P570&gt;0,入力用!P570&lt;=4),IF(U422&gt;=63000,63000,U422),IF(U422&gt;=82000,82000,U422)),IF(U422&gt;=63000,63000,U422))</f>
        <v>0</v>
      </c>
      <c r="V423" s="921"/>
      <c r="W423" s="920">
        <f>IF(入力用!P564=1,IF(AND(入力用!P570&gt;0,入力用!P570&lt;=4),IF(W422&gt;=63000,63000,W422),IF(W422&gt;=82000,82000,W422)),IF(W422&gt;=63000,63000,W422))</f>
        <v>0</v>
      </c>
      <c r="X423" s="921"/>
      <c r="Y423" s="920">
        <f>IF(入力用!P564=1,IF(AND(入力用!P570&gt;0,入力用!P570&lt;=4),IF(Y422&gt;=63000,63000,Y422),IF(Y422&gt;=82000,82000,Y422)),IF(Y422&gt;=63000,63000,Y422))</f>
        <v>0</v>
      </c>
      <c r="Z423" s="921"/>
      <c r="AA423" s="920">
        <f>IF(入力用!P564=1,IF(AND(入力用!P570&gt;0,入力用!P570&lt;=4),IF(AA422&gt;=63000,63000,AA422),IF(AA422&gt;=82000,82000,AA422)),IF(AA422&gt;=63000,63000,AA422))</f>
        <v>0</v>
      </c>
      <c r="AB423" s="921"/>
      <c r="AC423" s="920">
        <f>IF(入力用!P564=1,IF(AND(入力用!P570&gt;0,入力用!P570&lt;=4),IF(AC422&gt;=63000,63000,AC422),IF(AC422&gt;=82000,82000,AC422)),IF(AC422&gt;=63000,63000,AC422))</f>
        <v>0</v>
      </c>
      <c r="AD423" s="921"/>
      <c r="AE423" s="922"/>
      <c r="AF423" s="923"/>
    </row>
    <row r="424" spans="1:32" ht="50.25" customHeight="1" thickBot="1">
      <c r="A424" s="924" t="s">
        <v>359</v>
      </c>
      <c r="B424" s="925"/>
      <c r="C424" s="985" t="str">
        <f>'【様式２】計画書（自動計算）（変更）'!C424:D424</f>
        <v/>
      </c>
      <c r="D424" s="986"/>
      <c r="E424" s="4"/>
      <c r="F424" s="13" t="s">
        <v>262</v>
      </c>
      <c r="G424" s="926">
        <f>ROUNDDOWN(G423*3/4,0)</f>
        <v>0</v>
      </c>
      <c r="H424" s="926"/>
      <c r="I424" s="926">
        <f>ROUNDDOWN(I423*3/4,0)</f>
        <v>0</v>
      </c>
      <c r="J424" s="926"/>
      <c r="K424" s="926">
        <f>ROUNDDOWN(K423*3/4,0)</f>
        <v>0</v>
      </c>
      <c r="L424" s="927"/>
      <c r="M424" s="928">
        <f>ROUNDDOWN(M423*3/4,0)</f>
        <v>0</v>
      </c>
      <c r="N424" s="926"/>
      <c r="O424" s="926">
        <f>ROUNDDOWN(O423*3/4,0)</f>
        <v>0</v>
      </c>
      <c r="P424" s="926"/>
      <c r="Q424" s="926">
        <f>ROUNDDOWN(Q423*3/4,0)</f>
        <v>0</v>
      </c>
      <c r="R424" s="927"/>
      <c r="S424" s="928">
        <f>ROUNDDOWN(S423*3/4,0)</f>
        <v>0</v>
      </c>
      <c r="T424" s="926"/>
      <c r="U424" s="926">
        <f>ROUNDDOWN(U423*3/4,0)</f>
        <v>0</v>
      </c>
      <c r="V424" s="926"/>
      <c r="W424" s="926">
        <f>ROUNDDOWN(W423*3/4,0)</f>
        <v>0</v>
      </c>
      <c r="X424" s="927"/>
      <c r="Y424" s="928">
        <f>ROUNDDOWN(Y423*3/4,0)</f>
        <v>0</v>
      </c>
      <c r="Z424" s="926"/>
      <c r="AA424" s="926">
        <f>ROUNDDOWN(AA423*3/4,0)</f>
        <v>0</v>
      </c>
      <c r="AB424" s="926"/>
      <c r="AC424" s="926">
        <f>ROUNDDOWN(AC423*3/4,0)</f>
        <v>0</v>
      </c>
      <c r="AD424" s="929"/>
      <c r="AE424" s="930">
        <f>ROUNDDOWN(SUM(G424:AD424),-2)</f>
        <v>0</v>
      </c>
      <c r="AF424" s="931"/>
    </row>
    <row r="425" spans="1:32" ht="17.25" customHeight="1">
      <c r="A425" s="898" t="s">
        <v>85</v>
      </c>
      <c r="B425" s="900" t="str">
        <f>'【様式２】計画書（自動計算）（変更）'!B425:D429</f>
        <v/>
      </c>
      <c r="C425" s="901"/>
      <c r="D425" s="902"/>
      <c r="E425" s="4"/>
    </row>
    <row r="426" spans="1:32" ht="34.5" customHeight="1">
      <c r="A426" s="899"/>
      <c r="B426" s="903"/>
      <c r="C426" s="904"/>
      <c r="D426" s="905"/>
      <c r="E426" s="4"/>
      <c r="G426" s="909"/>
      <c r="H426" s="910"/>
      <c r="I426" s="911" t="s">
        <v>36</v>
      </c>
      <c r="J426" s="912"/>
      <c r="K426" s="913"/>
      <c r="L426" s="4"/>
      <c r="M426" s="914"/>
      <c r="N426" s="914"/>
      <c r="O426" s="915" t="s">
        <v>37</v>
      </c>
      <c r="P426" s="914"/>
      <c r="Q426" s="914"/>
      <c r="R426" s="4"/>
      <c r="S426" s="914"/>
      <c r="T426" s="914"/>
      <c r="U426" s="915" t="s">
        <v>38</v>
      </c>
      <c r="V426" s="914"/>
      <c r="W426" s="914"/>
      <c r="X426" s="4"/>
      <c r="Y426" s="914"/>
      <c r="Z426" s="914"/>
      <c r="AA426" s="915" t="s">
        <v>39</v>
      </c>
      <c r="AB426" s="914"/>
      <c r="AC426" s="914"/>
      <c r="AD426" s="4"/>
      <c r="AE426" s="3"/>
      <c r="AF426" s="3"/>
    </row>
    <row r="427" spans="1:32" ht="27" customHeight="1">
      <c r="A427" s="899"/>
      <c r="B427" s="903"/>
      <c r="C427" s="904"/>
      <c r="D427" s="905"/>
      <c r="E427" s="4"/>
      <c r="G427" s="897" t="s">
        <v>29</v>
      </c>
      <c r="H427" s="431"/>
      <c r="I427" s="883">
        <f t="shared" ref="I427:I432" si="83">SUM(G417:L417)</f>
        <v>0</v>
      </c>
      <c r="J427" s="884"/>
      <c r="K427" s="885"/>
      <c r="L427" s="3"/>
      <c r="M427" s="897" t="s">
        <v>29</v>
      </c>
      <c r="N427" s="431"/>
      <c r="O427" s="883">
        <f t="shared" ref="O427:O432" si="84">SUM(M417:R417)</f>
        <v>0</v>
      </c>
      <c r="P427" s="884"/>
      <c r="Q427" s="885"/>
      <c r="R427" s="3"/>
      <c r="S427" s="897" t="s">
        <v>29</v>
      </c>
      <c r="T427" s="431"/>
      <c r="U427" s="883">
        <f t="shared" ref="U427:U432" si="85">SUM(S417:X417)</f>
        <v>0</v>
      </c>
      <c r="V427" s="884"/>
      <c r="W427" s="885"/>
      <c r="Y427" s="897" t="s">
        <v>29</v>
      </c>
      <c r="Z427" s="431"/>
      <c r="AA427" s="883">
        <f t="shared" ref="AA427:AA432" si="86">SUM(Y417:AD417)</f>
        <v>0</v>
      </c>
      <c r="AB427" s="884"/>
      <c r="AC427" s="885"/>
    </row>
    <row r="428" spans="1:32" ht="27" customHeight="1">
      <c r="A428" s="899"/>
      <c r="B428" s="903"/>
      <c r="C428" s="904"/>
      <c r="D428" s="905"/>
      <c r="E428" s="4"/>
      <c r="G428" s="890" t="s">
        <v>31</v>
      </c>
      <c r="H428" s="891"/>
      <c r="I428" s="883">
        <f t="shared" si="83"/>
        <v>0</v>
      </c>
      <c r="J428" s="884"/>
      <c r="K428" s="885"/>
      <c r="L428" s="3"/>
      <c r="M428" s="890" t="s">
        <v>31</v>
      </c>
      <c r="N428" s="891"/>
      <c r="O428" s="883">
        <f t="shared" si="84"/>
        <v>0</v>
      </c>
      <c r="P428" s="884"/>
      <c r="Q428" s="885"/>
      <c r="R428" s="3"/>
      <c r="S428" s="890" t="s">
        <v>31</v>
      </c>
      <c r="T428" s="891"/>
      <c r="U428" s="883">
        <f t="shared" si="85"/>
        <v>0</v>
      </c>
      <c r="V428" s="884"/>
      <c r="W428" s="885"/>
      <c r="Y428" s="890" t="s">
        <v>31</v>
      </c>
      <c r="Z428" s="891"/>
      <c r="AA428" s="883">
        <f t="shared" si="86"/>
        <v>0</v>
      </c>
      <c r="AB428" s="884"/>
      <c r="AC428" s="885"/>
    </row>
    <row r="429" spans="1:32" ht="27" customHeight="1">
      <c r="A429" s="899"/>
      <c r="B429" s="906"/>
      <c r="C429" s="907"/>
      <c r="D429" s="908"/>
      <c r="E429" s="4"/>
      <c r="G429" s="890" t="s">
        <v>40</v>
      </c>
      <c r="H429" s="891"/>
      <c r="I429" s="883">
        <f t="shared" si="83"/>
        <v>0</v>
      </c>
      <c r="J429" s="884"/>
      <c r="K429" s="885"/>
      <c r="L429" s="3"/>
      <c r="M429" s="890" t="s">
        <v>40</v>
      </c>
      <c r="N429" s="891"/>
      <c r="O429" s="883">
        <f t="shared" si="84"/>
        <v>0</v>
      </c>
      <c r="P429" s="884"/>
      <c r="Q429" s="885"/>
      <c r="R429" s="3"/>
      <c r="S429" s="890" t="s">
        <v>40</v>
      </c>
      <c r="T429" s="891"/>
      <c r="U429" s="883">
        <f t="shared" si="85"/>
        <v>0</v>
      </c>
      <c r="V429" s="884"/>
      <c r="W429" s="885"/>
      <c r="Y429" s="890" t="s">
        <v>40</v>
      </c>
      <c r="Z429" s="891"/>
      <c r="AA429" s="883">
        <f t="shared" si="86"/>
        <v>0</v>
      </c>
      <c r="AB429" s="884"/>
      <c r="AC429" s="885"/>
    </row>
    <row r="430" spans="1:32" ht="27" customHeight="1">
      <c r="B430" s="892" t="str">
        <f>'【様式２】計画書（自動計算）（変更）'!B430:D430</f>
        <v/>
      </c>
      <c r="C430" s="892"/>
      <c r="D430" s="892"/>
      <c r="E430" s="4"/>
      <c r="G430" s="890" t="s">
        <v>32</v>
      </c>
      <c r="H430" s="891"/>
      <c r="I430" s="893">
        <f t="shared" si="83"/>
        <v>0</v>
      </c>
      <c r="J430" s="894"/>
      <c r="K430" s="895"/>
      <c r="L430" s="3"/>
      <c r="M430" s="890" t="s">
        <v>32</v>
      </c>
      <c r="N430" s="891"/>
      <c r="O430" s="893">
        <f t="shared" si="84"/>
        <v>0</v>
      </c>
      <c r="P430" s="894"/>
      <c r="Q430" s="895"/>
      <c r="R430" s="3"/>
      <c r="S430" s="890" t="s">
        <v>32</v>
      </c>
      <c r="T430" s="891"/>
      <c r="U430" s="893">
        <f t="shared" si="85"/>
        <v>0</v>
      </c>
      <c r="V430" s="894"/>
      <c r="W430" s="895"/>
      <c r="Y430" s="890" t="s">
        <v>32</v>
      </c>
      <c r="Z430" s="891"/>
      <c r="AA430" s="893">
        <f t="shared" si="86"/>
        <v>0</v>
      </c>
      <c r="AB430" s="894"/>
      <c r="AC430" s="895"/>
    </row>
    <row r="431" spans="1:32" ht="27" customHeight="1">
      <c r="B431" s="896" t="str">
        <f>'【様式２】計画書（自動計算）（変更）'!B431:D431</f>
        <v/>
      </c>
      <c r="C431" s="896"/>
      <c r="D431" s="896"/>
      <c r="E431" s="4"/>
      <c r="G431" s="897" t="s">
        <v>33</v>
      </c>
      <c r="H431" s="431"/>
      <c r="I431" s="883">
        <f t="shared" si="83"/>
        <v>0</v>
      </c>
      <c r="J431" s="884"/>
      <c r="K431" s="885"/>
      <c r="L431" s="3"/>
      <c r="M431" s="897" t="s">
        <v>33</v>
      </c>
      <c r="N431" s="431"/>
      <c r="O431" s="883">
        <f t="shared" si="84"/>
        <v>0</v>
      </c>
      <c r="P431" s="884"/>
      <c r="Q431" s="885"/>
      <c r="R431" s="3"/>
      <c r="S431" s="897" t="s">
        <v>33</v>
      </c>
      <c r="T431" s="431"/>
      <c r="U431" s="883">
        <f t="shared" si="85"/>
        <v>0</v>
      </c>
      <c r="V431" s="884"/>
      <c r="W431" s="885"/>
      <c r="Y431" s="897" t="s">
        <v>33</v>
      </c>
      <c r="Z431" s="431"/>
      <c r="AA431" s="883">
        <f t="shared" si="86"/>
        <v>0</v>
      </c>
      <c r="AB431" s="884"/>
      <c r="AC431" s="885"/>
    </row>
    <row r="432" spans="1:32" ht="27" customHeight="1" thickBot="1">
      <c r="G432" s="878" t="s">
        <v>35</v>
      </c>
      <c r="H432" s="879"/>
      <c r="I432" s="880">
        <f t="shared" si="83"/>
        <v>0</v>
      </c>
      <c r="J432" s="881"/>
      <c r="K432" s="882"/>
      <c r="L432" s="3"/>
      <c r="M432" s="878" t="s">
        <v>35</v>
      </c>
      <c r="N432" s="879"/>
      <c r="O432" s="883">
        <f t="shared" si="84"/>
        <v>0</v>
      </c>
      <c r="P432" s="884"/>
      <c r="Q432" s="885"/>
      <c r="R432" s="3"/>
      <c r="S432" s="878" t="s">
        <v>35</v>
      </c>
      <c r="T432" s="879"/>
      <c r="U432" s="883">
        <f t="shared" si="85"/>
        <v>0</v>
      </c>
      <c r="V432" s="884"/>
      <c r="W432" s="885"/>
      <c r="Y432" s="878" t="s">
        <v>35</v>
      </c>
      <c r="Z432" s="879"/>
      <c r="AA432" s="883">
        <f t="shared" si="86"/>
        <v>0</v>
      </c>
      <c r="AB432" s="884"/>
      <c r="AC432" s="885"/>
    </row>
    <row r="433" spans="7:32" ht="45" customHeight="1" thickBot="1">
      <c r="G433" s="886" t="s">
        <v>78</v>
      </c>
      <c r="H433" s="887"/>
      <c r="I433" s="888">
        <f>ROUNDDOWN(SUM(G424:L424),-2)</f>
        <v>0</v>
      </c>
      <c r="J433" s="889"/>
      <c r="K433" s="889"/>
      <c r="M433" s="886" t="s">
        <v>78</v>
      </c>
      <c r="N433" s="887"/>
      <c r="O433" s="888">
        <f>ROUNDDOWN(SUM(M424:R424),-2)</f>
        <v>0</v>
      </c>
      <c r="P433" s="889"/>
      <c r="Q433" s="889"/>
      <c r="S433" s="886" t="s">
        <v>78</v>
      </c>
      <c r="T433" s="887"/>
      <c r="U433" s="888">
        <f>ROUNDDOWN(SUM(S424:X424),-2)</f>
        <v>0</v>
      </c>
      <c r="V433" s="889"/>
      <c r="W433" s="889"/>
      <c r="Y433" s="886" t="s">
        <v>78</v>
      </c>
      <c r="Z433" s="887"/>
      <c r="AA433" s="888">
        <f>AE424-I433-O433-U433</f>
        <v>0</v>
      </c>
      <c r="AB433" s="889"/>
      <c r="AC433" s="889"/>
      <c r="AF433" s="14" t="s">
        <v>432</v>
      </c>
    </row>
    <row r="434" spans="7:32" ht="17.25" customHeight="1"/>
    <row r="435" spans="7:32" ht="17.25" customHeight="1"/>
  </sheetData>
  <sheetProtection sheet="1" formatCells="0" selectLockedCells="1"/>
  <mergeCells count="3165">
    <mergeCell ref="B111:D111"/>
    <mergeCell ref="B112:D112"/>
    <mergeCell ref="B227:D227"/>
    <mergeCell ref="B228:D228"/>
    <mergeCell ref="B256:D256"/>
    <mergeCell ref="B257:D257"/>
    <mergeCell ref="B285:D285"/>
    <mergeCell ref="B286:D286"/>
    <mergeCell ref="B140:D140"/>
    <mergeCell ref="B141:D141"/>
    <mergeCell ref="B169:D169"/>
    <mergeCell ref="B170:D170"/>
    <mergeCell ref="B198:D198"/>
    <mergeCell ref="B199:D199"/>
    <mergeCell ref="B24:D24"/>
    <mergeCell ref="B25:D25"/>
    <mergeCell ref="B53:D53"/>
    <mergeCell ref="B54:D54"/>
    <mergeCell ref="B82:D82"/>
    <mergeCell ref="B83:D83"/>
    <mergeCell ref="A268:B268"/>
    <mergeCell ref="C268:I268"/>
    <mergeCell ref="A271:D271"/>
    <mergeCell ref="G271:H271"/>
    <mergeCell ref="I271:J271"/>
    <mergeCell ref="A248:B248"/>
    <mergeCell ref="C248:D248"/>
    <mergeCell ref="G248:H248"/>
    <mergeCell ref="I248:J248"/>
    <mergeCell ref="A239:B239"/>
    <mergeCell ref="C239:I239"/>
    <mergeCell ref="A242:D242"/>
    <mergeCell ref="Y287:Z287"/>
    <mergeCell ref="AA287:AC287"/>
    <mergeCell ref="G288:H288"/>
    <mergeCell ref="I288:K288"/>
    <mergeCell ref="M288:N288"/>
    <mergeCell ref="O288:Q288"/>
    <mergeCell ref="S288:T288"/>
    <mergeCell ref="U288:W288"/>
    <mergeCell ref="Y288:Z288"/>
    <mergeCell ref="AA288:AC288"/>
    <mergeCell ref="G287:H287"/>
    <mergeCell ref="I287:K287"/>
    <mergeCell ref="M287:N287"/>
    <mergeCell ref="O287:Q287"/>
    <mergeCell ref="S287:T287"/>
    <mergeCell ref="U287:W287"/>
    <mergeCell ref="Y285:Z285"/>
    <mergeCell ref="AA285:AC285"/>
    <mergeCell ref="G286:H286"/>
    <mergeCell ref="I286:K286"/>
    <mergeCell ref="M286:N286"/>
    <mergeCell ref="O286:Q286"/>
    <mergeCell ref="S286:T286"/>
    <mergeCell ref="U286:W286"/>
    <mergeCell ref="Y286:Z286"/>
    <mergeCell ref="AA286:AC286"/>
    <mergeCell ref="G285:H285"/>
    <mergeCell ref="I285:K285"/>
    <mergeCell ref="M285:N285"/>
    <mergeCell ref="O285:Q285"/>
    <mergeCell ref="S285:T285"/>
    <mergeCell ref="U285:W285"/>
    <mergeCell ref="Y283:Z283"/>
    <mergeCell ref="AA283:AC283"/>
    <mergeCell ref="G284:H284"/>
    <mergeCell ref="I284:K284"/>
    <mergeCell ref="M284:N284"/>
    <mergeCell ref="O284:Q284"/>
    <mergeCell ref="S284:T284"/>
    <mergeCell ref="U284:W284"/>
    <mergeCell ref="Y284:Z284"/>
    <mergeCell ref="AA284:AC284"/>
    <mergeCell ref="G283:H283"/>
    <mergeCell ref="I283:K283"/>
    <mergeCell ref="M283:N283"/>
    <mergeCell ref="O283:Q283"/>
    <mergeCell ref="S283:T283"/>
    <mergeCell ref="U283:W283"/>
    <mergeCell ref="AA281:AC281"/>
    <mergeCell ref="G282:H282"/>
    <mergeCell ref="I282:K282"/>
    <mergeCell ref="M282:N282"/>
    <mergeCell ref="O282:Q282"/>
    <mergeCell ref="S282:T282"/>
    <mergeCell ref="U282:W282"/>
    <mergeCell ref="Y282:Z282"/>
    <mergeCell ref="AA282:AC282"/>
    <mergeCell ref="AE279:AF279"/>
    <mergeCell ref="A280:A284"/>
    <mergeCell ref="B280:D284"/>
    <mergeCell ref="G281:H281"/>
    <mergeCell ref="I281:K281"/>
    <mergeCell ref="M281:N281"/>
    <mergeCell ref="O281:Q281"/>
    <mergeCell ref="S281:T281"/>
    <mergeCell ref="U281:W281"/>
    <mergeCell ref="Y281:Z281"/>
    <mergeCell ref="S279:T279"/>
    <mergeCell ref="U279:V279"/>
    <mergeCell ref="W279:X279"/>
    <mergeCell ref="Y279:Z279"/>
    <mergeCell ref="AA279:AB279"/>
    <mergeCell ref="AC279:AD279"/>
    <mergeCell ref="AC278:AD278"/>
    <mergeCell ref="AE278:AF278"/>
    <mergeCell ref="A279:B279"/>
    <mergeCell ref="C279:D279"/>
    <mergeCell ref="G279:H279"/>
    <mergeCell ref="I279:J279"/>
    <mergeCell ref="K279:L279"/>
    <mergeCell ref="M279:N279"/>
    <mergeCell ref="O279:P279"/>
    <mergeCell ref="Q279:R279"/>
    <mergeCell ref="Q278:R278"/>
    <mergeCell ref="S278:T278"/>
    <mergeCell ref="U278:V278"/>
    <mergeCell ref="W278:X278"/>
    <mergeCell ref="Y278:Z278"/>
    <mergeCell ref="AA278:AB278"/>
    <mergeCell ref="A278:B278"/>
    <mergeCell ref="C278:D278"/>
    <mergeCell ref="G278:H278"/>
    <mergeCell ref="I278:J278"/>
    <mergeCell ref="K278:L278"/>
    <mergeCell ref="M278:N278"/>
    <mergeCell ref="O278:P278"/>
    <mergeCell ref="O277:P277"/>
    <mergeCell ref="Q277:R277"/>
    <mergeCell ref="S277:T277"/>
    <mergeCell ref="U277:V277"/>
    <mergeCell ref="W277:X277"/>
    <mergeCell ref="Y277:Z277"/>
    <mergeCell ref="A277:B277"/>
    <mergeCell ref="C277:D277"/>
    <mergeCell ref="G277:H277"/>
    <mergeCell ref="I277:J277"/>
    <mergeCell ref="K277:L277"/>
    <mergeCell ref="M277:N277"/>
    <mergeCell ref="AA275:AB275"/>
    <mergeCell ref="AC275:AD275"/>
    <mergeCell ref="AE275:AF275"/>
    <mergeCell ref="G276:H276"/>
    <mergeCell ref="I276:J276"/>
    <mergeCell ref="K276:L276"/>
    <mergeCell ref="M276:N276"/>
    <mergeCell ref="O276:P276"/>
    <mergeCell ref="Q276:R276"/>
    <mergeCell ref="S276:T276"/>
    <mergeCell ref="O275:P275"/>
    <mergeCell ref="Q275:R275"/>
    <mergeCell ref="S275:T275"/>
    <mergeCell ref="U275:V275"/>
    <mergeCell ref="W275:X275"/>
    <mergeCell ref="Y275:Z275"/>
    <mergeCell ref="AA277:AB277"/>
    <mergeCell ref="AC277:AD277"/>
    <mergeCell ref="AE277:AF277"/>
    <mergeCell ref="W274:X274"/>
    <mergeCell ref="Y274:Z274"/>
    <mergeCell ref="AA274:AB274"/>
    <mergeCell ref="AC274:AD274"/>
    <mergeCell ref="AE274:AF274"/>
    <mergeCell ref="C275:D276"/>
    <mergeCell ref="G275:H275"/>
    <mergeCell ref="I275:J275"/>
    <mergeCell ref="K275:L275"/>
    <mergeCell ref="M275:N275"/>
    <mergeCell ref="AC273:AD273"/>
    <mergeCell ref="AE273:AF273"/>
    <mergeCell ref="G274:H274"/>
    <mergeCell ref="I274:J274"/>
    <mergeCell ref="K274:L274"/>
    <mergeCell ref="M274:N274"/>
    <mergeCell ref="O274:P274"/>
    <mergeCell ref="Q274:R274"/>
    <mergeCell ref="S274:T274"/>
    <mergeCell ref="U274:V274"/>
    <mergeCell ref="Q273:R273"/>
    <mergeCell ref="S273:T273"/>
    <mergeCell ref="U273:V273"/>
    <mergeCell ref="W273:X273"/>
    <mergeCell ref="Y273:Z273"/>
    <mergeCell ref="AA273:AB273"/>
    <mergeCell ref="U276:V276"/>
    <mergeCell ref="W276:X276"/>
    <mergeCell ref="Y276:Z276"/>
    <mergeCell ref="AA276:AB276"/>
    <mergeCell ref="AC276:AD276"/>
    <mergeCell ref="AE276:AF276"/>
    <mergeCell ref="AA272:AB272"/>
    <mergeCell ref="AC272:AD272"/>
    <mergeCell ref="AE272:AF272"/>
    <mergeCell ref="A273:B276"/>
    <mergeCell ref="C273:D274"/>
    <mergeCell ref="G273:H273"/>
    <mergeCell ref="I273:J273"/>
    <mergeCell ref="K273:L273"/>
    <mergeCell ref="M273:N273"/>
    <mergeCell ref="O273:P273"/>
    <mergeCell ref="O272:P272"/>
    <mergeCell ref="Q272:R272"/>
    <mergeCell ref="S272:T272"/>
    <mergeCell ref="U272:V272"/>
    <mergeCell ref="W272:X272"/>
    <mergeCell ref="Y272:Z272"/>
    <mergeCell ref="Y271:Z271"/>
    <mergeCell ref="AA271:AB271"/>
    <mergeCell ref="AC271:AD271"/>
    <mergeCell ref="AE271:AF271"/>
    <mergeCell ref="A272:B272"/>
    <mergeCell ref="C272:D272"/>
    <mergeCell ref="G272:H272"/>
    <mergeCell ref="I272:J272"/>
    <mergeCell ref="K272:L272"/>
    <mergeCell ref="M272:N272"/>
    <mergeCell ref="M271:N271"/>
    <mergeCell ref="O271:P271"/>
    <mergeCell ref="Q271:R271"/>
    <mergeCell ref="S271:T271"/>
    <mergeCell ref="U271:V271"/>
    <mergeCell ref="W271:X271"/>
    <mergeCell ref="K271:L271"/>
    <mergeCell ref="AE263:AE264"/>
    <mergeCell ref="AF263:AF264"/>
    <mergeCell ref="A264:I266"/>
    <mergeCell ref="L264:M266"/>
    <mergeCell ref="N264:O266"/>
    <mergeCell ref="P264:Q266"/>
    <mergeCell ref="A262:D263"/>
    <mergeCell ref="Z263:Z264"/>
    <mergeCell ref="AA263:AA264"/>
    <mergeCell ref="AB263:AB264"/>
    <mergeCell ref="AC263:AC264"/>
    <mergeCell ref="AD263:AD264"/>
    <mergeCell ref="Y258:Z258"/>
    <mergeCell ref="AA258:AC258"/>
    <mergeCell ref="G259:H259"/>
    <mergeCell ref="I259:K259"/>
    <mergeCell ref="M259:N259"/>
    <mergeCell ref="O259:Q259"/>
    <mergeCell ref="S259:T259"/>
    <mergeCell ref="U259:W259"/>
    <mergeCell ref="Y259:Z259"/>
    <mergeCell ref="AA259:AC259"/>
    <mergeCell ref="G258:H258"/>
    <mergeCell ref="I258:K258"/>
    <mergeCell ref="M258:N258"/>
    <mergeCell ref="O258:Q258"/>
    <mergeCell ref="S258:T258"/>
    <mergeCell ref="U258:W258"/>
    <mergeCell ref="Y256:Z256"/>
    <mergeCell ref="AA256:AC256"/>
    <mergeCell ref="G257:H257"/>
    <mergeCell ref="I257:K257"/>
    <mergeCell ref="M257:N257"/>
    <mergeCell ref="O257:Q257"/>
    <mergeCell ref="S257:T257"/>
    <mergeCell ref="U257:W257"/>
    <mergeCell ref="Y257:Z257"/>
    <mergeCell ref="AA257:AC257"/>
    <mergeCell ref="G256:H256"/>
    <mergeCell ref="I256:K256"/>
    <mergeCell ref="M256:N256"/>
    <mergeCell ref="O256:Q256"/>
    <mergeCell ref="S256:T256"/>
    <mergeCell ref="U256:W256"/>
    <mergeCell ref="Y254:Z254"/>
    <mergeCell ref="AA254:AC254"/>
    <mergeCell ref="G255:H255"/>
    <mergeCell ref="I255:K255"/>
    <mergeCell ref="M255:N255"/>
    <mergeCell ref="O255:Q255"/>
    <mergeCell ref="S255:T255"/>
    <mergeCell ref="U255:W255"/>
    <mergeCell ref="Y255:Z255"/>
    <mergeCell ref="AA255:AC255"/>
    <mergeCell ref="G254:H254"/>
    <mergeCell ref="I254:K254"/>
    <mergeCell ref="M254:N254"/>
    <mergeCell ref="O254:Q254"/>
    <mergeCell ref="S254:T254"/>
    <mergeCell ref="U254:W254"/>
    <mergeCell ref="AA252:AC252"/>
    <mergeCell ref="G253:H253"/>
    <mergeCell ref="I253:K253"/>
    <mergeCell ref="M253:N253"/>
    <mergeCell ref="O253:Q253"/>
    <mergeCell ref="S253:T253"/>
    <mergeCell ref="U253:W253"/>
    <mergeCell ref="Y253:Z253"/>
    <mergeCell ref="AA253:AC253"/>
    <mergeCell ref="AE250:AF250"/>
    <mergeCell ref="A251:A255"/>
    <mergeCell ref="B251:D255"/>
    <mergeCell ref="G252:H252"/>
    <mergeCell ref="I252:K252"/>
    <mergeCell ref="M252:N252"/>
    <mergeCell ref="O252:Q252"/>
    <mergeCell ref="S252:T252"/>
    <mergeCell ref="U252:W252"/>
    <mergeCell ref="Y252:Z252"/>
    <mergeCell ref="S250:T250"/>
    <mergeCell ref="U250:V250"/>
    <mergeCell ref="W250:X250"/>
    <mergeCell ref="Y250:Z250"/>
    <mergeCell ref="AA250:AB250"/>
    <mergeCell ref="AC250:AD250"/>
    <mergeCell ref="AC249:AD249"/>
    <mergeCell ref="AE249:AF249"/>
    <mergeCell ref="A250:B250"/>
    <mergeCell ref="C250:D250"/>
    <mergeCell ref="G250:H250"/>
    <mergeCell ref="I250:J250"/>
    <mergeCell ref="K250:L250"/>
    <mergeCell ref="M250:N250"/>
    <mergeCell ref="O250:P250"/>
    <mergeCell ref="Q250:R250"/>
    <mergeCell ref="Q249:R249"/>
    <mergeCell ref="S249:T249"/>
    <mergeCell ref="U249:V249"/>
    <mergeCell ref="W249:X249"/>
    <mergeCell ref="Y249:Z249"/>
    <mergeCell ref="AA249:AB249"/>
    <mergeCell ref="AA248:AB248"/>
    <mergeCell ref="AC248:AD248"/>
    <mergeCell ref="AE248:AF248"/>
    <mergeCell ref="A249:B249"/>
    <mergeCell ref="C249:D249"/>
    <mergeCell ref="G249:H249"/>
    <mergeCell ref="I249:J249"/>
    <mergeCell ref="K249:L249"/>
    <mergeCell ref="M249:N249"/>
    <mergeCell ref="O249:P249"/>
    <mergeCell ref="O248:P248"/>
    <mergeCell ref="Q248:R248"/>
    <mergeCell ref="S248:T248"/>
    <mergeCell ref="U248:V248"/>
    <mergeCell ref="W248:X248"/>
    <mergeCell ref="Y248:Z248"/>
    <mergeCell ref="K248:L248"/>
    <mergeCell ref="M248:N248"/>
    <mergeCell ref="U247:V247"/>
    <mergeCell ref="W247:X247"/>
    <mergeCell ref="Y247:Z247"/>
    <mergeCell ref="AA247:AB247"/>
    <mergeCell ref="AC247:AD247"/>
    <mergeCell ref="AE247:AF247"/>
    <mergeCell ref="AA246:AB246"/>
    <mergeCell ref="AC246:AD246"/>
    <mergeCell ref="AE246:AF246"/>
    <mergeCell ref="G247:H247"/>
    <mergeCell ref="I247:J247"/>
    <mergeCell ref="K247:L247"/>
    <mergeCell ref="M247:N247"/>
    <mergeCell ref="O247:P247"/>
    <mergeCell ref="Q247:R247"/>
    <mergeCell ref="S247:T247"/>
    <mergeCell ref="O246:P246"/>
    <mergeCell ref="Q246:R246"/>
    <mergeCell ref="S246:T246"/>
    <mergeCell ref="U246:V246"/>
    <mergeCell ref="W246:X246"/>
    <mergeCell ref="Y246:Z246"/>
    <mergeCell ref="W245:X245"/>
    <mergeCell ref="Y245:Z245"/>
    <mergeCell ref="AA245:AB245"/>
    <mergeCell ref="AC245:AD245"/>
    <mergeCell ref="AE245:AF245"/>
    <mergeCell ref="C246:D247"/>
    <mergeCell ref="G246:H246"/>
    <mergeCell ref="I246:J246"/>
    <mergeCell ref="K246:L246"/>
    <mergeCell ref="M246:N246"/>
    <mergeCell ref="AC244:AD244"/>
    <mergeCell ref="AE244:AF244"/>
    <mergeCell ref="G245:H245"/>
    <mergeCell ref="I245:J245"/>
    <mergeCell ref="K245:L245"/>
    <mergeCell ref="M245:N245"/>
    <mergeCell ref="O245:P245"/>
    <mergeCell ref="Q245:R245"/>
    <mergeCell ref="S245:T245"/>
    <mergeCell ref="U245:V245"/>
    <mergeCell ref="Q244:R244"/>
    <mergeCell ref="S244:T244"/>
    <mergeCell ref="U244:V244"/>
    <mergeCell ref="W244:X244"/>
    <mergeCell ref="Y244:Z244"/>
    <mergeCell ref="AA244:AB244"/>
    <mergeCell ref="AA243:AB243"/>
    <mergeCell ref="AC243:AD243"/>
    <mergeCell ref="AE243:AF243"/>
    <mergeCell ref="A244:B247"/>
    <mergeCell ref="C244:D245"/>
    <mergeCell ref="G244:H244"/>
    <mergeCell ref="I244:J244"/>
    <mergeCell ref="K244:L244"/>
    <mergeCell ref="M244:N244"/>
    <mergeCell ref="O244:P244"/>
    <mergeCell ref="O243:P243"/>
    <mergeCell ref="Q243:R243"/>
    <mergeCell ref="S243:T243"/>
    <mergeCell ref="U243:V243"/>
    <mergeCell ref="W243:X243"/>
    <mergeCell ref="Y243:Z243"/>
    <mergeCell ref="Y242:Z242"/>
    <mergeCell ref="AA242:AB242"/>
    <mergeCell ref="AC242:AD242"/>
    <mergeCell ref="AE242:AF242"/>
    <mergeCell ref="A243:B243"/>
    <mergeCell ref="C243:D243"/>
    <mergeCell ref="G243:H243"/>
    <mergeCell ref="I243:J243"/>
    <mergeCell ref="K243:L243"/>
    <mergeCell ref="M243:N243"/>
    <mergeCell ref="M242:N242"/>
    <mergeCell ref="O242:P242"/>
    <mergeCell ref="Q242:R242"/>
    <mergeCell ref="S242:T242"/>
    <mergeCell ref="U242:V242"/>
    <mergeCell ref="W242:X242"/>
    <mergeCell ref="G242:H242"/>
    <mergeCell ref="I242:J242"/>
    <mergeCell ref="K242:L242"/>
    <mergeCell ref="AE234:AE235"/>
    <mergeCell ref="AF234:AF235"/>
    <mergeCell ref="A235:I237"/>
    <mergeCell ref="L235:M237"/>
    <mergeCell ref="N235:O237"/>
    <mergeCell ref="P235:Q237"/>
    <mergeCell ref="A233:D234"/>
    <mergeCell ref="Z234:Z235"/>
    <mergeCell ref="AA234:AA235"/>
    <mergeCell ref="AB234:AB235"/>
    <mergeCell ref="AC234:AC235"/>
    <mergeCell ref="AD234:AD235"/>
    <mergeCell ref="Y229:Z229"/>
    <mergeCell ref="AA229:AC229"/>
    <mergeCell ref="G230:H230"/>
    <mergeCell ref="I230:K230"/>
    <mergeCell ref="M230:N230"/>
    <mergeCell ref="O230:Q230"/>
    <mergeCell ref="S230:T230"/>
    <mergeCell ref="U230:W230"/>
    <mergeCell ref="Y230:Z230"/>
    <mergeCell ref="AA230:AC230"/>
    <mergeCell ref="G229:H229"/>
    <mergeCell ref="I229:K229"/>
    <mergeCell ref="M229:N229"/>
    <mergeCell ref="O229:Q229"/>
    <mergeCell ref="S229:T229"/>
    <mergeCell ref="U229:W229"/>
    <mergeCell ref="Y227:Z227"/>
    <mergeCell ref="AA227:AC227"/>
    <mergeCell ref="G228:H228"/>
    <mergeCell ref="I228:K228"/>
    <mergeCell ref="M228:N228"/>
    <mergeCell ref="O228:Q228"/>
    <mergeCell ref="S228:T228"/>
    <mergeCell ref="U228:W228"/>
    <mergeCell ref="Y228:Z228"/>
    <mergeCell ref="AA228:AC228"/>
    <mergeCell ref="G227:H227"/>
    <mergeCell ref="I227:K227"/>
    <mergeCell ref="M227:N227"/>
    <mergeCell ref="O227:Q227"/>
    <mergeCell ref="S227:T227"/>
    <mergeCell ref="U227:W227"/>
    <mergeCell ref="Y225:Z225"/>
    <mergeCell ref="AA225:AC225"/>
    <mergeCell ref="G226:H226"/>
    <mergeCell ref="I226:K226"/>
    <mergeCell ref="M226:N226"/>
    <mergeCell ref="O226:Q226"/>
    <mergeCell ref="S226:T226"/>
    <mergeCell ref="U226:W226"/>
    <mergeCell ref="Y226:Z226"/>
    <mergeCell ref="AA226:AC226"/>
    <mergeCell ref="G225:H225"/>
    <mergeCell ref="I225:K225"/>
    <mergeCell ref="M225:N225"/>
    <mergeCell ref="O225:Q225"/>
    <mergeCell ref="S225:T225"/>
    <mergeCell ref="U225:W225"/>
    <mergeCell ref="AA223:AC223"/>
    <mergeCell ref="G224:H224"/>
    <mergeCell ref="I224:K224"/>
    <mergeCell ref="M224:N224"/>
    <mergeCell ref="O224:Q224"/>
    <mergeCell ref="S224:T224"/>
    <mergeCell ref="U224:W224"/>
    <mergeCell ref="Y224:Z224"/>
    <mergeCell ref="AA224:AC224"/>
    <mergeCell ref="AE221:AF221"/>
    <mergeCell ref="A222:A226"/>
    <mergeCell ref="B222:D226"/>
    <mergeCell ref="G223:H223"/>
    <mergeCell ref="I223:K223"/>
    <mergeCell ref="M223:N223"/>
    <mergeCell ref="O223:Q223"/>
    <mergeCell ref="S223:T223"/>
    <mergeCell ref="U223:W223"/>
    <mergeCell ref="Y223:Z223"/>
    <mergeCell ref="S221:T221"/>
    <mergeCell ref="U221:V221"/>
    <mergeCell ref="W221:X221"/>
    <mergeCell ref="Y221:Z221"/>
    <mergeCell ref="AA221:AB221"/>
    <mergeCell ref="AC221:AD221"/>
    <mergeCell ref="AC220:AD220"/>
    <mergeCell ref="AE220:AF220"/>
    <mergeCell ref="A221:B221"/>
    <mergeCell ref="C221:D221"/>
    <mergeCell ref="G221:H221"/>
    <mergeCell ref="I221:J221"/>
    <mergeCell ref="K221:L221"/>
    <mergeCell ref="M221:N221"/>
    <mergeCell ref="O221:P221"/>
    <mergeCell ref="Q221:R221"/>
    <mergeCell ref="Q220:R220"/>
    <mergeCell ref="S220:T220"/>
    <mergeCell ref="U220:V220"/>
    <mergeCell ref="W220:X220"/>
    <mergeCell ref="Y220:Z220"/>
    <mergeCell ref="AA220:AB220"/>
    <mergeCell ref="AA219:AB219"/>
    <mergeCell ref="AC219:AD219"/>
    <mergeCell ref="AE219:AF219"/>
    <mergeCell ref="A220:B220"/>
    <mergeCell ref="C220:D220"/>
    <mergeCell ref="G220:H220"/>
    <mergeCell ref="I220:J220"/>
    <mergeCell ref="K220:L220"/>
    <mergeCell ref="M220:N220"/>
    <mergeCell ref="O220:P220"/>
    <mergeCell ref="O219:P219"/>
    <mergeCell ref="Q219:R219"/>
    <mergeCell ref="S219:T219"/>
    <mergeCell ref="U219:V219"/>
    <mergeCell ref="W219:X219"/>
    <mergeCell ref="Y219:Z219"/>
    <mergeCell ref="A219:B219"/>
    <mergeCell ref="C219:D219"/>
    <mergeCell ref="G219:H219"/>
    <mergeCell ref="I219:J219"/>
    <mergeCell ref="K219:L219"/>
    <mergeCell ref="M219:N219"/>
    <mergeCell ref="U218:V218"/>
    <mergeCell ref="W218:X218"/>
    <mergeCell ref="Y218:Z218"/>
    <mergeCell ref="AA218:AB218"/>
    <mergeCell ref="AC218:AD218"/>
    <mergeCell ref="AE218:AF218"/>
    <mergeCell ref="AA217:AB217"/>
    <mergeCell ref="AC217:AD217"/>
    <mergeCell ref="AE217:AF217"/>
    <mergeCell ref="G218:H218"/>
    <mergeCell ref="I218:J218"/>
    <mergeCell ref="K218:L218"/>
    <mergeCell ref="M218:N218"/>
    <mergeCell ref="O218:P218"/>
    <mergeCell ref="Q218:R218"/>
    <mergeCell ref="S218:T218"/>
    <mergeCell ref="O217:P217"/>
    <mergeCell ref="Q217:R217"/>
    <mergeCell ref="S217:T217"/>
    <mergeCell ref="U217:V217"/>
    <mergeCell ref="W217:X217"/>
    <mergeCell ref="Y217:Z217"/>
    <mergeCell ref="W216:X216"/>
    <mergeCell ref="Y216:Z216"/>
    <mergeCell ref="AA216:AB216"/>
    <mergeCell ref="AC216:AD216"/>
    <mergeCell ref="AE216:AF216"/>
    <mergeCell ref="C217:D218"/>
    <mergeCell ref="G217:H217"/>
    <mergeCell ref="I217:J217"/>
    <mergeCell ref="K217:L217"/>
    <mergeCell ref="M217:N217"/>
    <mergeCell ref="AC215:AD215"/>
    <mergeCell ref="AE215:AF215"/>
    <mergeCell ref="G216:H216"/>
    <mergeCell ref="I216:J216"/>
    <mergeCell ref="K216:L216"/>
    <mergeCell ref="M216:N216"/>
    <mergeCell ref="O216:P216"/>
    <mergeCell ref="Q216:R216"/>
    <mergeCell ref="S216:T216"/>
    <mergeCell ref="U216:V216"/>
    <mergeCell ref="Q215:R215"/>
    <mergeCell ref="S215:T215"/>
    <mergeCell ref="U215:V215"/>
    <mergeCell ref="W215:X215"/>
    <mergeCell ref="Y215:Z215"/>
    <mergeCell ref="AA215:AB215"/>
    <mergeCell ref="AA214:AB214"/>
    <mergeCell ref="AC214:AD214"/>
    <mergeCell ref="AE214:AF214"/>
    <mergeCell ref="A215:B218"/>
    <mergeCell ref="C215:D216"/>
    <mergeCell ref="G215:H215"/>
    <mergeCell ref="I215:J215"/>
    <mergeCell ref="K215:L215"/>
    <mergeCell ref="M215:N215"/>
    <mergeCell ref="O215:P215"/>
    <mergeCell ref="O214:P214"/>
    <mergeCell ref="Q214:R214"/>
    <mergeCell ref="S214:T214"/>
    <mergeCell ref="U214:V214"/>
    <mergeCell ref="W214:X214"/>
    <mergeCell ref="Y214:Z214"/>
    <mergeCell ref="Y213:Z213"/>
    <mergeCell ref="AA213:AB213"/>
    <mergeCell ref="AC213:AD213"/>
    <mergeCell ref="AE213:AF213"/>
    <mergeCell ref="A214:B214"/>
    <mergeCell ref="C214:D214"/>
    <mergeCell ref="G214:H214"/>
    <mergeCell ref="I214:J214"/>
    <mergeCell ref="K214:L214"/>
    <mergeCell ref="M214:N214"/>
    <mergeCell ref="M213:N213"/>
    <mergeCell ref="O213:P213"/>
    <mergeCell ref="Q213:R213"/>
    <mergeCell ref="S213:T213"/>
    <mergeCell ref="U213:V213"/>
    <mergeCell ref="W213:X213"/>
    <mergeCell ref="A210:B210"/>
    <mergeCell ref="C210:I210"/>
    <mergeCell ref="A213:D213"/>
    <mergeCell ref="G213:H213"/>
    <mergeCell ref="I213:J213"/>
    <mergeCell ref="K213:L213"/>
    <mergeCell ref="AE205:AE206"/>
    <mergeCell ref="AF205:AF206"/>
    <mergeCell ref="A206:I208"/>
    <mergeCell ref="L206:M208"/>
    <mergeCell ref="N206:O208"/>
    <mergeCell ref="P206:Q208"/>
    <mergeCell ref="A204:D205"/>
    <mergeCell ref="Z205:Z206"/>
    <mergeCell ref="AA205:AA206"/>
    <mergeCell ref="AB205:AB206"/>
    <mergeCell ref="AC205:AC206"/>
    <mergeCell ref="AD205:AD206"/>
    <mergeCell ref="Y200:Z200"/>
    <mergeCell ref="AA200:AC200"/>
    <mergeCell ref="G201:H201"/>
    <mergeCell ref="I201:K201"/>
    <mergeCell ref="M201:N201"/>
    <mergeCell ref="O201:Q201"/>
    <mergeCell ref="S201:T201"/>
    <mergeCell ref="U201:W201"/>
    <mergeCell ref="Y201:Z201"/>
    <mergeCell ref="AA201:AC201"/>
    <mergeCell ref="G200:H200"/>
    <mergeCell ref="I200:K200"/>
    <mergeCell ref="M200:N200"/>
    <mergeCell ref="O200:Q200"/>
    <mergeCell ref="S200:T200"/>
    <mergeCell ref="U200:W200"/>
    <mergeCell ref="Y198:Z198"/>
    <mergeCell ref="AA198:AC198"/>
    <mergeCell ref="G199:H199"/>
    <mergeCell ref="I199:K199"/>
    <mergeCell ref="M199:N199"/>
    <mergeCell ref="O199:Q199"/>
    <mergeCell ref="S199:T199"/>
    <mergeCell ref="U199:W199"/>
    <mergeCell ref="Y199:Z199"/>
    <mergeCell ref="AA199:AC199"/>
    <mergeCell ref="G198:H198"/>
    <mergeCell ref="I198:K198"/>
    <mergeCell ref="M198:N198"/>
    <mergeCell ref="O198:Q198"/>
    <mergeCell ref="S198:T198"/>
    <mergeCell ref="U198:W198"/>
    <mergeCell ref="Y196:Z196"/>
    <mergeCell ref="AA196:AC196"/>
    <mergeCell ref="G197:H197"/>
    <mergeCell ref="I197:K197"/>
    <mergeCell ref="M197:N197"/>
    <mergeCell ref="O197:Q197"/>
    <mergeCell ref="S197:T197"/>
    <mergeCell ref="U197:W197"/>
    <mergeCell ref="Y197:Z197"/>
    <mergeCell ref="AA197:AC197"/>
    <mergeCell ref="G196:H196"/>
    <mergeCell ref="I196:K196"/>
    <mergeCell ref="M196:N196"/>
    <mergeCell ref="O196:Q196"/>
    <mergeCell ref="S196:T196"/>
    <mergeCell ref="U196:W196"/>
    <mergeCell ref="AA194:AC194"/>
    <mergeCell ref="G195:H195"/>
    <mergeCell ref="I195:K195"/>
    <mergeCell ref="M195:N195"/>
    <mergeCell ref="O195:Q195"/>
    <mergeCell ref="S195:T195"/>
    <mergeCell ref="U195:W195"/>
    <mergeCell ref="Y195:Z195"/>
    <mergeCell ref="AA195:AC195"/>
    <mergeCell ref="AE192:AF192"/>
    <mergeCell ref="A193:A197"/>
    <mergeCell ref="B193:D197"/>
    <mergeCell ref="G194:H194"/>
    <mergeCell ref="I194:K194"/>
    <mergeCell ref="M194:N194"/>
    <mergeCell ref="O194:Q194"/>
    <mergeCell ref="S194:T194"/>
    <mergeCell ref="U194:W194"/>
    <mergeCell ref="Y194:Z194"/>
    <mergeCell ref="S192:T192"/>
    <mergeCell ref="U192:V192"/>
    <mergeCell ref="W192:X192"/>
    <mergeCell ref="Y192:Z192"/>
    <mergeCell ref="AA192:AB192"/>
    <mergeCell ref="AC192:AD192"/>
    <mergeCell ref="AC191:AD191"/>
    <mergeCell ref="AE191:AF191"/>
    <mergeCell ref="A192:B192"/>
    <mergeCell ref="C192:D192"/>
    <mergeCell ref="G192:H192"/>
    <mergeCell ref="I192:J192"/>
    <mergeCell ref="K192:L192"/>
    <mergeCell ref="M192:N192"/>
    <mergeCell ref="O192:P192"/>
    <mergeCell ref="Q192:R192"/>
    <mergeCell ref="Q191:R191"/>
    <mergeCell ref="S191:T191"/>
    <mergeCell ref="U191:V191"/>
    <mergeCell ref="W191:X191"/>
    <mergeCell ref="Y191:Z191"/>
    <mergeCell ref="AA191:AB191"/>
    <mergeCell ref="A191:B191"/>
    <mergeCell ref="C191:D191"/>
    <mergeCell ref="G191:H191"/>
    <mergeCell ref="I191:J191"/>
    <mergeCell ref="K191:L191"/>
    <mergeCell ref="M191:N191"/>
    <mergeCell ref="O191:P191"/>
    <mergeCell ref="O190:P190"/>
    <mergeCell ref="Q190:R190"/>
    <mergeCell ref="S190:T190"/>
    <mergeCell ref="U190:V190"/>
    <mergeCell ref="W190:X190"/>
    <mergeCell ref="Y190:Z190"/>
    <mergeCell ref="A190:B190"/>
    <mergeCell ref="C190:D190"/>
    <mergeCell ref="G190:H190"/>
    <mergeCell ref="I190:J190"/>
    <mergeCell ref="K190:L190"/>
    <mergeCell ref="M190:N190"/>
    <mergeCell ref="AA188:AB188"/>
    <mergeCell ref="AC188:AD188"/>
    <mergeCell ref="AE188:AF188"/>
    <mergeCell ref="G189:H189"/>
    <mergeCell ref="I189:J189"/>
    <mergeCell ref="K189:L189"/>
    <mergeCell ref="M189:N189"/>
    <mergeCell ref="O189:P189"/>
    <mergeCell ref="Q189:R189"/>
    <mergeCell ref="S189:T189"/>
    <mergeCell ref="O188:P188"/>
    <mergeCell ref="Q188:R188"/>
    <mergeCell ref="S188:T188"/>
    <mergeCell ref="U188:V188"/>
    <mergeCell ref="W188:X188"/>
    <mergeCell ref="Y188:Z188"/>
    <mergeCell ref="AA190:AB190"/>
    <mergeCell ref="AC190:AD190"/>
    <mergeCell ref="AE190:AF190"/>
    <mergeCell ref="W187:X187"/>
    <mergeCell ref="Y187:Z187"/>
    <mergeCell ref="AA187:AB187"/>
    <mergeCell ref="AC187:AD187"/>
    <mergeCell ref="AE187:AF187"/>
    <mergeCell ref="C188:D189"/>
    <mergeCell ref="G188:H188"/>
    <mergeCell ref="I188:J188"/>
    <mergeCell ref="K188:L188"/>
    <mergeCell ref="M188:N188"/>
    <mergeCell ref="AC186:AD186"/>
    <mergeCell ref="AE186:AF186"/>
    <mergeCell ref="G187:H187"/>
    <mergeCell ref="I187:J187"/>
    <mergeCell ref="K187:L187"/>
    <mergeCell ref="M187:N187"/>
    <mergeCell ref="O187:P187"/>
    <mergeCell ref="Q187:R187"/>
    <mergeCell ref="S187:T187"/>
    <mergeCell ref="U187:V187"/>
    <mergeCell ref="Q186:R186"/>
    <mergeCell ref="S186:T186"/>
    <mergeCell ref="U186:V186"/>
    <mergeCell ref="W186:X186"/>
    <mergeCell ref="Y186:Z186"/>
    <mergeCell ref="AA186:AB186"/>
    <mergeCell ref="U189:V189"/>
    <mergeCell ref="W189:X189"/>
    <mergeCell ref="Y189:Z189"/>
    <mergeCell ref="AA189:AB189"/>
    <mergeCell ref="AC189:AD189"/>
    <mergeCell ref="AE189:AF189"/>
    <mergeCell ref="AA185:AB185"/>
    <mergeCell ref="AC185:AD185"/>
    <mergeCell ref="AE185:AF185"/>
    <mergeCell ref="A186:B189"/>
    <mergeCell ref="C186:D187"/>
    <mergeCell ref="G186:H186"/>
    <mergeCell ref="I186:J186"/>
    <mergeCell ref="K186:L186"/>
    <mergeCell ref="M186:N186"/>
    <mergeCell ref="O186:P186"/>
    <mergeCell ref="O185:P185"/>
    <mergeCell ref="Q185:R185"/>
    <mergeCell ref="S185:T185"/>
    <mergeCell ref="U185:V185"/>
    <mergeCell ref="W185:X185"/>
    <mergeCell ref="Y185:Z185"/>
    <mergeCell ref="Y184:Z184"/>
    <mergeCell ref="AA184:AB184"/>
    <mergeCell ref="AC184:AD184"/>
    <mergeCell ref="AE184:AF184"/>
    <mergeCell ref="A185:B185"/>
    <mergeCell ref="C185:D185"/>
    <mergeCell ref="G185:H185"/>
    <mergeCell ref="I185:J185"/>
    <mergeCell ref="K185:L185"/>
    <mergeCell ref="M185:N185"/>
    <mergeCell ref="M184:N184"/>
    <mergeCell ref="O184:P184"/>
    <mergeCell ref="Q184:R184"/>
    <mergeCell ref="S184:T184"/>
    <mergeCell ref="U184:V184"/>
    <mergeCell ref="W184:X184"/>
    <mergeCell ref="A181:B181"/>
    <mergeCell ref="C181:I181"/>
    <mergeCell ref="A184:D184"/>
    <mergeCell ref="G184:H184"/>
    <mergeCell ref="I184:J184"/>
    <mergeCell ref="K184:L184"/>
    <mergeCell ref="AE176:AE177"/>
    <mergeCell ref="AF176:AF177"/>
    <mergeCell ref="A177:I179"/>
    <mergeCell ref="L177:M179"/>
    <mergeCell ref="N177:O179"/>
    <mergeCell ref="P177:Q179"/>
    <mergeCell ref="A175:D176"/>
    <mergeCell ref="Z176:Z177"/>
    <mergeCell ref="AA176:AA177"/>
    <mergeCell ref="AB176:AB177"/>
    <mergeCell ref="AC176:AC177"/>
    <mergeCell ref="AD176:AD177"/>
    <mergeCell ref="Y171:Z171"/>
    <mergeCell ref="AA171:AC171"/>
    <mergeCell ref="G172:H172"/>
    <mergeCell ref="I172:K172"/>
    <mergeCell ref="M172:N172"/>
    <mergeCell ref="O172:Q172"/>
    <mergeCell ref="S172:T172"/>
    <mergeCell ref="U172:W172"/>
    <mergeCell ref="Y172:Z172"/>
    <mergeCell ref="AA172:AC172"/>
    <mergeCell ref="G171:H171"/>
    <mergeCell ref="I171:K171"/>
    <mergeCell ref="M171:N171"/>
    <mergeCell ref="O171:Q171"/>
    <mergeCell ref="S171:T171"/>
    <mergeCell ref="U171:W171"/>
    <mergeCell ref="Y169:Z169"/>
    <mergeCell ref="AA169:AC169"/>
    <mergeCell ref="G170:H170"/>
    <mergeCell ref="I170:K170"/>
    <mergeCell ref="M170:N170"/>
    <mergeCell ref="O170:Q170"/>
    <mergeCell ref="S170:T170"/>
    <mergeCell ref="U170:W170"/>
    <mergeCell ref="Y170:Z170"/>
    <mergeCell ref="AA170:AC170"/>
    <mergeCell ref="G169:H169"/>
    <mergeCell ref="I169:K169"/>
    <mergeCell ref="M169:N169"/>
    <mergeCell ref="O169:Q169"/>
    <mergeCell ref="S169:T169"/>
    <mergeCell ref="U169:W169"/>
    <mergeCell ref="Y167:Z167"/>
    <mergeCell ref="AA167:AC167"/>
    <mergeCell ref="G168:H168"/>
    <mergeCell ref="I168:K168"/>
    <mergeCell ref="M168:N168"/>
    <mergeCell ref="O168:Q168"/>
    <mergeCell ref="S168:T168"/>
    <mergeCell ref="U168:W168"/>
    <mergeCell ref="Y168:Z168"/>
    <mergeCell ref="AA168:AC168"/>
    <mergeCell ref="G167:H167"/>
    <mergeCell ref="I167:K167"/>
    <mergeCell ref="M167:N167"/>
    <mergeCell ref="O167:Q167"/>
    <mergeCell ref="S167:T167"/>
    <mergeCell ref="U167:W167"/>
    <mergeCell ref="AA165:AC165"/>
    <mergeCell ref="G166:H166"/>
    <mergeCell ref="I166:K166"/>
    <mergeCell ref="M166:N166"/>
    <mergeCell ref="O166:Q166"/>
    <mergeCell ref="S166:T166"/>
    <mergeCell ref="U166:W166"/>
    <mergeCell ref="Y166:Z166"/>
    <mergeCell ref="AA166:AC166"/>
    <mergeCell ref="AE163:AF163"/>
    <mergeCell ref="A164:A168"/>
    <mergeCell ref="B164:D168"/>
    <mergeCell ref="G165:H165"/>
    <mergeCell ref="I165:K165"/>
    <mergeCell ref="M165:N165"/>
    <mergeCell ref="O165:Q165"/>
    <mergeCell ref="S165:T165"/>
    <mergeCell ref="U165:W165"/>
    <mergeCell ref="Y165:Z165"/>
    <mergeCell ref="S163:T163"/>
    <mergeCell ref="U163:V163"/>
    <mergeCell ref="W163:X163"/>
    <mergeCell ref="Y163:Z163"/>
    <mergeCell ref="AA163:AB163"/>
    <mergeCell ref="AC163:AD163"/>
    <mergeCell ref="AC162:AD162"/>
    <mergeCell ref="AE162:AF162"/>
    <mergeCell ref="A163:B163"/>
    <mergeCell ref="C163:D163"/>
    <mergeCell ref="G163:H163"/>
    <mergeCell ref="I163:J163"/>
    <mergeCell ref="K163:L163"/>
    <mergeCell ref="M163:N163"/>
    <mergeCell ref="O163:P163"/>
    <mergeCell ref="Q163:R163"/>
    <mergeCell ref="Q162:R162"/>
    <mergeCell ref="S162:T162"/>
    <mergeCell ref="U162:V162"/>
    <mergeCell ref="W162:X162"/>
    <mergeCell ref="Y162:Z162"/>
    <mergeCell ref="AA162:AB162"/>
    <mergeCell ref="A162:B162"/>
    <mergeCell ref="C162:D162"/>
    <mergeCell ref="G162:H162"/>
    <mergeCell ref="I162:J162"/>
    <mergeCell ref="K162:L162"/>
    <mergeCell ref="M162:N162"/>
    <mergeCell ref="O162:P162"/>
    <mergeCell ref="O161:P161"/>
    <mergeCell ref="Q161:R161"/>
    <mergeCell ref="S161:T161"/>
    <mergeCell ref="U161:V161"/>
    <mergeCell ref="W161:X161"/>
    <mergeCell ref="Y161:Z161"/>
    <mergeCell ref="A161:B161"/>
    <mergeCell ref="C161:D161"/>
    <mergeCell ref="G161:H161"/>
    <mergeCell ref="I161:J161"/>
    <mergeCell ref="K161:L161"/>
    <mergeCell ref="M161:N161"/>
    <mergeCell ref="AA159:AB159"/>
    <mergeCell ref="AC159:AD159"/>
    <mergeCell ref="AE159:AF159"/>
    <mergeCell ref="G160:H160"/>
    <mergeCell ref="I160:J160"/>
    <mergeCell ref="K160:L160"/>
    <mergeCell ref="M160:N160"/>
    <mergeCell ref="O160:P160"/>
    <mergeCell ref="Q160:R160"/>
    <mergeCell ref="S160:T160"/>
    <mergeCell ref="O159:P159"/>
    <mergeCell ref="Q159:R159"/>
    <mergeCell ref="S159:T159"/>
    <mergeCell ref="U159:V159"/>
    <mergeCell ref="W159:X159"/>
    <mergeCell ref="Y159:Z159"/>
    <mergeCell ref="AA161:AB161"/>
    <mergeCell ref="AC161:AD161"/>
    <mergeCell ref="AE161:AF161"/>
    <mergeCell ref="W158:X158"/>
    <mergeCell ref="Y158:Z158"/>
    <mergeCell ref="AA158:AB158"/>
    <mergeCell ref="AC158:AD158"/>
    <mergeCell ref="AE158:AF158"/>
    <mergeCell ref="C159:D160"/>
    <mergeCell ref="G159:H159"/>
    <mergeCell ref="I159:J159"/>
    <mergeCell ref="K159:L159"/>
    <mergeCell ref="M159:N159"/>
    <mergeCell ref="AC157:AD157"/>
    <mergeCell ref="AE157:AF157"/>
    <mergeCell ref="G158:H158"/>
    <mergeCell ref="I158:J158"/>
    <mergeCell ref="K158:L158"/>
    <mergeCell ref="M158:N158"/>
    <mergeCell ref="O158:P158"/>
    <mergeCell ref="Q158:R158"/>
    <mergeCell ref="S158:T158"/>
    <mergeCell ref="U158:V158"/>
    <mergeCell ref="Q157:R157"/>
    <mergeCell ref="S157:T157"/>
    <mergeCell ref="U157:V157"/>
    <mergeCell ref="W157:X157"/>
    <mergeCell ref="Y157:Z157"/>
    <mergeCell ref="AA157:AB157"/>
    <mergeCell ref="U160:V160"/>
    <mergeCell ref="W160:X160"/>
    <mergeCell ref="Y160:Z160"/>
    <mergeCell ref="AA160:AB160"/>
    <mergeCell ref="AC160:AD160"/>
    <mergeCell ref="AE160:AF160"/>
    <mergeCell ref="AA156:AB156"/>
    <mergeCell ref="AC156:AD156"/>
    <mergeCell ref="AE156:AF156"/>
    <mergeCell ref="A157:B160"/>
    <mergeCell ref="C157:D158"/>
    <mergeCell ref="G157:H157"/>
    <mergeCell ref="I157:J157"/>
    <mergeCell ref="K157:L157"/>
    <mergeCell ref="M157:N157"/>
    <mergeCell ref="O157:P157"/>
    <mergeCell ref="O156:P156"/>
    <mergeCell ref="Q156:R156"/>
    <mergeCell ref="S156:T156"/>
    <mergeCell ref="U156:V156"/>
    <mergeCell ref="W156:X156"/>
    <mergeCell ref="Y156:Z156"/>
    <mergeCell ref="Y155:Z155"/>
    <mergeCell ref="AA155:AB155"/>
    <mergeCell ref="AC155:AD155"/>
    <mergeCell ref="AE155:AF155"/>
    <mergeCell ref="A156:B156"/>
    <mergeCell ref="C156:D156"/>
    <mergeCell ref="G156:H156"/>
    <mergeCell ref="I156:J156"/>
    <mergeCell ref="K156:L156"/>
    <mergeCell ref="M156:N156"/>
    <mergeCell ref="M155:N155"/>
    <mergeCell ref="O155:P155"/>
    <mergeCell ref="Q155:R155"/>
    <mergeCell ref="S155:T155"/>
    <mergeCell ref="U155:V155"/>
    <mergeCell ref="W155:X155"/>
    <mergeCell ref="A152:B152"/>
    <mergeCell ref="C152:I152"/>
    <mergeCell ref="A155:D155"/>
    <mergeCell ref="G155:H155"/>
    <mergeCell ref="I155:J155"/>
    <mergeCell ref="K155:L155"/>
    <mergeCell ref="AE147:AE148"/>
    <mergeCell ref="AF147:AF148"/>
    <mergeCell ref="A148:I150"/>
    <mergeCell ref="L148:M150"/>
    <mergeCell ref="N148:O150"/>
    <mergeCell ref="P148:Q150"/>
    <mergeCell ref="A146:D147"/>
    <mergeCell ref="Z147:Z148"/>
    <mergeCell ref="AA147:AA148"/>
    <mergeCell ref="AB147:AB148"/>
    <mergeCell ref="AC147:AC148"/>
    <mergeCell ref="AD147:AD148"/>
    <mergeCell ref="Y142:Z142"/>
    <mergeCell ref="AA142:AC142"/>
    <mergeCell ref="G143:H143"/>
    <mergeCell ref="I143:K143"/>
    <mergeCell ref="M143:N143"/>
    <mergeCell ref="O143:Q143"/>
    <mergeCell ref="S143:T143"/>
    <mergeCell ref="U143:W143"/>
    <mergeCell ref="Y143:Z143"/>
    <mergeCell ref="AA143:AC143"/>
    <mergeCell ref="G142:H142"/>
    <mergeCell ref="I142:K142"/>
    <mergeCell ref="M142:N142"/>
    <mergeCell ref="O142:Q142"/>
    <mergeCell ref="S142:T142"/>
    <mergeCell ref="U142:W142"/>
    <mergeCell ref="Y140:Z140"/>
    <mergeCell ref="AA140:AC140"/>
    <mergeCell ref="G141:H141"/>
    <mergeCell ref="I141:K141"/>
    <mergeCell ref="M141:N141"/>
    <mergeCell ref="O141:Q141"/>
    <mergeCell ref="S141:T141"/>
    <mergeCell ref="U141:W141"/>
    <mergeCell ref="Y141:Z141"/>
    <mergeCell ref="AA141:AC141"/>
    <mergeCell ref="G140:H140"/>
    <mergeCell ref="I140:K140"/>
    <mergeCell ref="M140:N140"/>
    <mergeCell ref="O140:Q140"/>
    <mergeCell ref="S140:T140"/>
    <mergeCell ref="U140:W140"/>
    <mergeCell ref="Y138:Z138"/>
    <mergeCell ref="AA138:AC138"/>
    <mergeCell ref="G139:H139"/>
    <mergeCell ref="I139:K139"/>
    <mergeCell ref="M139:N139"/>
    <mergeCell ref="O139:Q139"/>
    <mergeCell ref="S139:T139"/>
    <mergeCell ref="U139:W139"/>
    <mergeCell ref="Y139:Z139"/>
    <mergeCell ref="AA139:AC139"/>
    <mergeCell ref="G138:H138"/>
    <mergeCell ref="I138:K138"/>
    <mergeCell ref="M138:N138"/>
    <mergeCell ref="O138:Q138"/>
    <mergeCell ref="S138:T138"/>
    <mergeCell ref="U138:W138"/>
    <mergeCell ref="AA136:AC136"/>
    <mergeCell ref="G137:H137"/>
    <mergeCell ref="I137:K137"/>
    <mergeCell ref="M137:N137"/>
    <mergeCell ref="O137:Q137"/>
    <mergeCell ref="S137:T137"/>
    <mergeCell ref="U137:W137"/>
    <mergeCell ref="Y137:Z137"/>
    <mergeCell ref="AA137:AC137"/>
    <mergeCell ref="AE134:AF134"/>
    <mergeCell ref="A135:A139"/>
    <mergeCell ref="B135:D139"/>
    <mergeCell ref="G136:H136"/>
    <mergeCell ref="I136:K136"/>
    <mergeCell ref="M136:N136"/>
    <mergeCell ref="O136:Q136"/>
    <mergeCell ref="S136:T136"/>
    <mergeCell ref="U136:W136"/>
    <mergeCell ref="Y136:Z136"/>
    <mergeCell ref="S134:T134"/>
    <mergeCell ref="U134:V134"/>
    <mergeCell ref="W134:X134"/>
    <mergeCell ref="Y134:Z134"/>
    <mergeCell ref="AA134:AB134"/>
    <mergeCell ref="AC134:AD134"/>
    <mergeCell ref="AC133:AD133"/>
    <mergeCell ref="AE133:AF133"/>
    <mergeCell ref="A134:B134"/>
    <mergeCell ref="C134:D134"/>
    <mergeCell ref="G134:H134"/>
    <mergeCell ref="I134:J134"/>
    <mergeCell ref="K134:L134"/>
    <mergeCell ref="M134:N134"/>
    <mergeCell ref="O134:P134"/>
    <mergeCell ref="Q134:R134"/>
    <mergeCell ref="Q133:R133"/>
    <mergeCell ref="S133:T133"/>
    <mergeCell ref="U133:V133"/>
    <mergeCell ref="W133:X133"/>
    <mergeCell ref="Y133:Z133"/>
    <mergeCell ref="AA133:AB133"/>
    <mergeCell ref="A133:B133"/>
    <mergeCell ref="C133:D133"/>
    <mergeCell ref="G133:H133"/>
    <mergeCell ref="I133:J133"/>
    <mergeCell ref="K133:L133"/>
    <mergeCell ref="M133:N133"/>
    <mergeCell ref="O133:P133"/>
    <mergeCell ref="O132:P132"/>
    <mergeCell ref="Q132:R132"/>
    <mergeCell ref="S132:T132"/>
    <mergeCell ref="U132:V132"/>
    <mergeCell ref="W132:X132"/>
    <mergeCell ref="Y132:Z132"/>
    <mergeCell ref="A132:B132"/>
    <mergeCell ref="C132:D132"/>
    <mergeCell ref="G132:H132"/>
    <mergeCell ref="I132:J132"/>
    <mergeCell ref="K132:L132"/>
    <mergeCell ref="M132:N132"/>
    <mergeCell ref="AA130:AB130"/>
    <mergeCell ref="AC130:AD130"/>
    <mergeCell ref="AE130:AF130"/>
    <mergeCell ref="G131:H131"/>
    <mergeCell ref="I131:J131"/>
    <mergeCell ref="K131:L131"/>
    <mergeCell ref="M131:N131"/>
    <mergeCell ref="O131:P131"/>
    <mergeCell ref="Q131:R131"/>
    <mergeCell ref="S131:T131"/>
    <mergeCell ref="O130:P130"/>
    <mergeCell ref="Q130:R130"/>
    <mergeCell ref="S130:T130"/>
    <mergeCell ref="U130:V130"/>
    <mergeCell ref="W130:X130"/>
    <mergeCell ref="Y130:Z130"/>
    <mergeCell ref="AA132:AB132"/>
    <mergeCell ref="AC132:AD132"/>
    <mergeCell ref="AE132:AF132"/>
    <mergeCell ref="W129:X129"/>
    <mergeCell ref="Y129:Z129"/>
    <mergeCell ref="AA129:AB129"/>
    <mergeCell ref="AC129:AD129"/>
    <mergeCell ref="AE129:AF129"/>
    <mergeCell ref="C130:D131"/>
    <mergeCell ref="G130:H130"/>
    <mergeCell ref="I130:J130"/>
    <mergeCell ref="K130:L130"/>
    <mergeCell ref="M130:N130"/>
    <mergeCell ref="AC128:AD128"/>
    <mergeCell ref="AE128:AF128"/>
    <mergeCell ref="G129:H129"/>
    <mergeCell ref="I129:J129"/>
    <mergeCell ref="K129:L129"/>
    <mergeCell ref="M129:N129"/>
    <mergeCell ref="O129:P129"/>
    <mergeCell ref="Q129:R129"/>
    <mergeCell ref="S129:T129"/>
    <mergeCell ref="U129:V129"/>
    <mergeCell ref="Q128:R128"/>
    <mergeCell ref="S128:T128"/>
    <mergeCell ref="U128:V128"/>
    <mergeCell ref="W128:X128"/>
    <mergeCell ref="Y128:Z128"/>
    <mergeCell ref="AA128:AB128"/>
    <mergeCell ref="U131:V131"/>
    <mergeCell ref="W131:X131"/>
    <mergeCell ref="Y131:Z131"/>
    <mergeCell ref="AA131:AB131"/>
    <mergeCell ref="AC131:AD131"/>
    <mergeCell ref="AE131:AF131"/>
    <mergeCell ref="AA127:AB127"/>
    <mergeCell ref="AC127:AD127"/>
    <mergeCell ref="AE127:AF127"/>
    <mergeCell ref="A128:B131"/>
    <mergeCell ref="C128:D129"/>
    <mergeCell ref="G128:H128"/>
    <mergeCell ref="I128:J128"/>
    <mergeCell ref="K128:L128"/>
    <mergeCell ref="M128:N128"/>
    <mergeCell ref="O128:P128"/>
    <mergeCell ref="O127:P127"/>
    <mergeCell ref="Q127:R127"/>
    <mergeCell ref="S127:T127"/>
    <mergeCell ref="U127:V127"/>
    <mergeCell ref="W127:X127"/>
    <mergeCell ref="Y127:Z127"/>
    <mergeCell ref="Y126:Z126"/>
    <mergeCell ref="AA126:AB126"/>
    <mergeCell ref="AC126:AD126"/>
    <mergeCell ref="AE126:AF126"/>
    <mergeCell ref="A127:B127"/>
    <mergeCell ref="C127:D127"/>
    <mergeCell ref="G127:H127"/>
    <mergeCell ref="I127:J127"/>
    <mergeCell ref="K127:L127"/>
    <mergeCell ref="M127:N127"/>
    <mergeCell ref="M126:N126"/>
    <mergeCell ref="O126:P126"/>
    <mergeCell ref="Q126:R126"/>
    <mergeCell ref="S126:T126"/>
    <mergeCell ref="U126:V126"/>
    <mergeCell ref="W126:X126"/>
    <mergeCell ref="A123:B123"/>
    <mergeCell ref="C123:I123"/>
    <mergeCell ref="A126:D126"/>
    <mergeCell ref="G126:H126"/>
    <mergeCell ref="I126:J126"/>
    <mergeCell ref="K126:L126"/>
    <mergeCell ref="AE118:AE119"/>
    <mergeCell ref="AF118:AF119"/>
    <mergeCell ref="A119:I121"/>
    <mergeCell ref="L119:M121"/>
    <mergeCell ref="N119:O121"/>
    <mergeCell ref="P119:Q121"/>
    <mergeCell ref="A117:D118"/>
    <mergeCell ref="Z118:Z119"/>
    <mergeCell ref="AA118:AA119"/>
    <mergeCell ref="AB118:AB119"/>
    <mergeCell ref="AC118:AC119"/>
    <mergeCell ref="AD118:AD119"/>
    <mergeCell ref="Y113:Z113"/>
    <mergeCell ref="AA113:AC113"/>
    <mergeCell ref="G114:H114"/>
    <mergeCell ref="I114:K114"/>
    <mergeCell ref="M114:N114"/>
    <mergeCell ref="O114:Q114"/>
    <mergeCell ref="S114:T114"/>
    <mergeCell ref="U114:W114"/>
    <mergeCell ref="Y114:Z114"/>
    <mergeCell ref="AA114:AC114"/>
    <mergeCell ref="G113:H113"/>
    <mergeCell ref="I113:K113"/>
    <mergeCell ref="M113:N113"/>
    <mergeCell ref="O113:Q113"/>
    <mergeCell ref="S113:T113"/>
    <mergeCell ref="U113:W113"/>
    <mergeCell ref="Y111:Z111"/>
    <mergeCell ref="AA111:AC111"/>
    <mergeCell ref="G112:H112"/>
    <mergeCell ref="I112:K112"/>
    <mergeCell ref="M112:N112"/>
    <mergeCell ref="O112:Q112"/>
    <mergeCell ref="S112:T112"/>
    <mergeCell ref="U112:W112"/>
    <mergeCell ref="Y112:Z112"/>
    <mergeCell ref="AA112:AC112"/>
    <mergeCell ref="G111:H111"/>
    <mergeCell ref="I111:K111"/>
    <mergeCell ref="M111:N111"/>
    <mergeCell ref="O111:Q111"/>
    <mergeCell ref="S111:T111"/>
    <mergeCell ref="U111:W111"/>
    <mergeCell ref="Y109:Z109"/>
    <mergeCell ref="AA109:AC109"/>
    <mergeCell ref="G110:H110"/>
    <mergeCell ref="I110:K110"/>
    <mergeCell ref="M110:N110"/>
    <mergeCell ref="O110:Q110"/>
    <mergeCell ref="S110:T110"/>
    <mergeCell ref="U110:W110"/>
    <mergeCell ref="Y110:Z110"/>
    <mergeCell ref="AA110:AC110"/>
    <mergeCell ref="G109:H109"/>
    <mergeCell ref="I109:K109"/>
    <mergeCell ref="M109:N109"/>
    <mergeCell ref="O109:Q109"/>
    <mergeCell ref="S109:T109"/>
    <mergeCell ref="U109:W109"/>
    <mergeCell ref="AA107:AC107"/>
    <mergeCell ref="G108:H108"/>
    <mergeCell ref="I108:K108"/>
    <mergeCell ref="M108:N108"/>
    <mergeCell ref="O108:Q108"/>
    <mergeCell ref="S108:T108"/>
    <mergeCell ref="U108:W108"/>
    <mergeCell ref="Y108:Z108"/>
    <mergeCell ref="AA108:AC108"/>
    <mergeCell ref="AE105:AF105"/>
    <mergeCell ref="A106:A110"/>
    <mergeCell ref="B106:D110"/>
    <mergeCell ref="G107:H107"/>
    <mergeCell ref="I107:K107"/>
    <mergeCell ref="M107:N107"/>
    <mergeCell ref="O107:Q107"/>
    <mergeCell ref="S107:T107"/>
    <mergeCell ref="U107:W107"/>
    <mergeCell ref="Y107:Z107"/>
    <mergeCell ref="S105:T105"/>
    <mergeCell ref="U105:V105"/>
    <mergeCell ref="W105:X105"/>
    <mergeCell ref="Y105:Z105"/>
    <mergeCell ref="AA105:AB105"/>
    <mergeCell ref="AC105:AD105"/>
    <mergeCell ref="AC104:AD104"/>
    <mergeCell ref="AE104:AF104"/>
    <mergeCell ref="A105:B105"/>
    <mergeCell ref="C105:D105"/>
    <mergeCell ref="G105:H105"/>
    <mergeCell ref="I105:J105"/>
    <mergeCell ref="K105:L105"/>
    <mergeCell ref="M105:N105"/>
    <mergeCell ref="O105:P105"/>
    <mergeCell ref="Q105:R105"/>
    <mergeCell ref="Q104:R104"/>
    <mergeCell ref="S104:T104"/>
    <mergeCell ref="U104:V104"/>
    <mergeCell ref="W104:X104"/>
    <mergeCell ref="Y104:Z104"/>
    <mergeCell ref="AA104:AB104"/>
    <mergeCell ref="A104:B104"/>
    <mergeCell ref="C104:D104"/>
    <mergeCell ref="G104:H104"/>
    <mergeCell ref="I104:J104"/>
    <mergeCell ref="K104:L104"/>
    <mergeCell ref="M104:N104"/>
    <mergeCell ref="O104:P104"/>
    <mergeCell ref="O103:P103"/>
    <mergeCell ref="Q103:R103"/>
    <mergeCell ref="S103:T103"/>
    <mergeCell ref="U103:V103"/>
    <mergeCell ref="W103:X103"/>
    <mergeCell ref="Y103:Z103"/>
    <mergeCell ref="A103:B103"/>
    <mergeCell ref="C103:D103"/>
    <mergeCell ref="G103:H103"/>
    <mergeCell ref="I103:J103"/>
    <mergeCell ref="K103:L103"/>
    <mergeCell ref="M103:N103"/>
    <mergeCell ref="AA101:AB101"/>
    <mergeCell ref="AC101:AD101"/>
    <mergeCell ref="AE101:AF101"/>
    <mergeCell ref="G102:H102"/>
    <mergeCell ref="I102:J102"/>
    <mergeCell ref="K102:L102"/>
    <mergeCell ref="M102:N102"/>
    <mergeCell ref="O102:P102"/>
    <mergeCell ref="Q102:R102"/>
    <mergeCell ref="S102:T102"/>
    <mergeCell ref="O101:P101"/>
    <mergeCell ref="Q101:R101"/>
    <mergeCell ref="S101:T101"/>
    <mergeCell ref="U101:V101"/>
    <mergeCell ref="W101:X101"/>
    <mergeCell ref="Y101:Z101"/>
    <mergeCell ref="AA103:AB103"/>
    <mergeCell ref="AC103:AD103"/>
    <mergeCell ref="AE103:AF103"/>
    <mergeCell ref="W100:X100"/>
    <mergeCell ref="Y100:Z100"/>
    <mergeCell ref="AA100:AB100"/>
    <mergeCell ref="AC100:AD100"/>
    <mergeCell ref="AE100:AF100"/>
    <mergeCell ref="C101:D102"/>
    <mergeCell ref="G101:H101"/>
    <mergeCell ref="I101:J101"/>
    <mergeCell ref="K101:L101"/>
    <mergeCell ref="M101:N101"/>
    <mergeCell ref="AC99:AD99"/>
    <mergeCell ref="AE99:AF99"/>
    <mergeCell ref="G100:H100"/>
    <mergeCell ref="I100:J100"/>
    <mergeCell ref="K100:L100"/>
    <mergeCell ref="M100:N100"/>
    <mergeCell ref="O100:P100"/>
    <mergeCell ref="Q100:R100"/>
    <mergeCell ref="S100:T100"/>
    <mergeCell ref="U100:V100"/>
    <mergeCell ref="Q99:R99"/>
    <mergeCell ref="S99:T99"/>
    <mergeCell ref="U99:V99"/>
    <mergeCell ref="W99:X99"/>
    <mergeCell ref="Y99:Z99"/>
    <mergeCell ref="AA99:AB99"/>
    <mergeCell ref="U102:V102"/>
    <mergeCell ref="W102:X102"/>
    <mergeCell ref="Y102:Z102"/>
    <mergeCell ref="AA102:AB102"/>
    <mergeCell ref="AC102:AD102"/>
    <mergeCell ref="AE102:AF102"/>
    <mergeCell ref="AA98:AB98"/>
    <mergeCell ref="AC98:AD98"/>
    <mergeCell ref="AE98:AF98"/>
    <mergeCell ref="A99:B102"/>
    <mergeCell ref="C99:D100"/>
    <mergeCell ref="G99:H99"/>
    <mergeCell ref="I99:J99"/>
    <mergeCell ref="K99:L99"/>
    <mergeCell ref="M99:N99"/>
    <mergeCell ref="O99:P99"/>
    <mergeCell ref="O98:P98"/>
    <mergeCell ref="Q98:R98"/>
    <mergeCell ref="S98:T98"/>
    <mergeCell ref="U98:V98"/>
    <mergeCell ref="W98:X98"/>
    <mergeCell ref="Y98:Z98"/>
    <mergeCell ref="Y97:Z97"/>
    <mergeCell ref="AA97:AB97"/>
    <mergeCell ref="AC97:AD97"/>
    <mergeCell ref="AE97:AF97"/>
    <mergeCell ref="A98:B98"/>
    <mergeCell ref="C98:D98"/>
    <mergeCell ref="G98:H98"/>
    <mergeCell ref="I98:J98"/>
    <mergeCell ref="K98:L98"/>
    <mergeCell ref="M98:N98"/>
    <mergeCell ref="M97:N97"/>
    <mergeCell ref="O97:P97"/>
    <mergeCell ref="Q97:R97"/>
    <mergeCell ref="S97:T97"/>
    <mergeCell ref="U97:V97"/>
    <mergeCell ref="W97:X97"/>
    <mergeCell ref="A94:B94"/>
    <mergeCell ref="C94:I94"/>
    <mergeCell ref="A97:D97"/>
    <mergeCell ref="G97:H97"/>
    <mergeCell ref="I97:J97"/>
    <mergeCell ref="K97:L97"/>
    <mergeCell ref="AE89:AE90"/>
    <mergeCell ref="AF89:AF90"/>
    <mergeCell ref="A90:I92"/>
    <mergeCell ref="L90:M92"/>
    <mergeCell ref="N90:O92"/>
    <mergeCell ref="P90:Q92"/>
    <mergeCell ref="A88:D89"/>
    <mergeCell ref="Z89:Z90"/>
    <mergeCell ref="AA89:AA90"/>
    <mergeCell ref="AB89:AB90"/>
    <mergeCell ref="AC89:AC90"/>
    <mergeCell ref="AD89:AD90"/>
    <mergeCell ref="Y84:Z84"/>
    <mergeCell ref="AA84:AC84"/>
    <mergeCell ref="G85:H85"/>
    <mergeCell ref="I85:K85"/>
    <mergeCell ref="M85:N85"/>
    <mergeCell ref="O85:Q85"/>
    <mergeCell ref="S85:T85"/>
    <mergeCell ref="U85:W85"/>
    <mergeCell ref="Y85:Z85"/>
    <mergeCell ref="AA85:AC85"/>
    <mergeCell ref="G84:H84"/>
    <mergeCell ref="I84:K84"/>
    <mergeCell ref="M84:N84"/>
    <mergeCell ref="O84:Q84"/>
    <mergeCell ref="S84:T84"/>
    <mergeCell ref="U84:W84"/>
    <mergeCell ref="Y82:Z82"/>
    <mergeCell ref="AA82:AC82"/>
    <mergeCell ref="G83:H83"/>
    <mergeCell ref="I83:K83"/>
    <mergeCell ref="M83:N83"/>
    <mergeCell ref="O83:Q83"/>
    <mergeCell ref="S83:T83"/>
    <mergeCell ref="U83:W83"/>
    <mergeCell ref="Y83:Z83"/>
    <mergeCell ref="AA83:AC83"/>
    <mergeCell ref="G82:H82"/>
    <mergeCell ref="I82:K82"/>
    <mergeCell ref="M82:N82"/>
    <mergeCell ref="O82:Q82"/>
    <mergeCell ref="S82:T82"/>
    <mergeCell ref="U82:W82"/>
    <mergeCell ref="Y80:Z80"/>
    <mergeCell ref="AA80:AC80"/>
    <mergeCell ref="G81:H81"/>
    <mergeCell ref="I81:K81"/>
    <mergeCell ref="M81:N81"/>
    <mergeCell ref="O81:Q81"/>
    <mergeCell ref="S81:T81"/>
    <mergeCell ref="U81:W81"/>
    <mergeCell ref="Y81:Z81"/>
    <mergeCell ref="AA81:AC81"/>
    <mergeCell ref="G80:H80"/>
    <mergeCell ref="I80:K80"/>
    <mergeCell ref="M80:N80"/>
    <mergeCell ref="O80:Q80"/>
    <mergeCell ref="S80:T80"/>
    <mergeCell ref="U80:W80"/>
    <mergeCell ref="AA78:AC78"/>
    <mergeCell ref="G79:H79"/>
    <mergeCell ref="I79:K79"/>
    <mergeCell ref="M79:N79"/>
    <mergeCell ref="O79:Q79"/>
    <mergeCell ref="S79:T79"/>
    <mergeCell ref="U79:W79"/>
    <mergeCell ref="Y79:Z79"/>
    <mergeCell ref="AA79:AC79"/>
    <mergeCell ref="AE76:AF76"/>
    <mergeCell ref="A77:A81"/>
    <mergeCell ref="B77:D81"/>
    <mergeCell ref="G78:H78"/>
    <mergeCell ref="I78:K78"/>
    <mergeCell ref="M78:N78"/>
    <mergeCell ref="O78:Q78"/>
    <mergeCell ref="S78:T78"/>
    <mergeCell ref="U78:W78"/>
    <mergeCell ref="Y78:Z78"/>
    <mergeCell ref="S76:T76"/>
    <mergeCell ref="U76:V76"/>
    <mergeCell ref="W76:X76"/>
    <mergeCell ref="Y76:Z76"/>
    <mergeCell ref="AA76:AB76"/>
    <mergeCell ref="AC76:AD76"/>
    <mergeCell ref="AC75:AD75"/>
    <mergeCell ref="AE75:AF75"/>
    <mergeCell ref="A76:B76"/>
    <mergeCell ref="C76:D76"/>
    <mergeCell ref="G76:H76"/>
    <mergeCell ref="I76:J76"/>
    <mergeCell ref="K76:L76"/>
    <mergeCell ref="M76:N76"/>
    <mergeCell ref="O76:P76"/>
    <mergeCell ref="Q76:R76"/>
    <mergeCell ref="Q75:R75"/>
    <mergeCell ref="S75:T75"/>
    <mergeCell ref="U75:V75"/>
    <mergeCell ref="W75:X75"/>
    <mergeCell ref="Y75:Z75"/>
    <mergeCell ref="AA75:AB75"/>
    <mergeCell ref="A75:B75"/>
    <mergeCell ref="C75:D75"/>
    <mergeCell ref="G75:H75"/>
    <mergeCell ref="I75:J75"/>
    <mergeCell ref="K75:L75"/>
    <mergeCell ref="M75:N75"/>
    <mergeCell ref="O75:P75"/>
    <mergeCell ref="O74:P74"/>
    <mergeCell ref="Q74:R74"/>
    <mergeCell ref="S74:T74"/>
    <mergeCell ref="U74:V74"/>
    <mergeCell ref="W74:X74"/>
    <mergeCell ref="Y74:Z74"/>
    <mergeCell ref="A74:B74"/>
    <mergeCell ref="C74:D74"/>
    <mergeCell ref="G74:H74"/>
    <mergeCell ref="I74:J74"/>
    <mergeCell ref="K74:L74"/>
    <mergeCell ref="M74:N74"/>
    <mergeCell ref="AA72:AB72"/>
    <mergeCell ref="AC72:AD72"/>
    <mergeCell ref="AE72:AF72"/>
    <mergeCell ref="G73:H73"/>
    <mergeCell ref="I73:J73"/>
    <mergeCell ref="K73:L73"/>
    <mergeCell ref="M73:N73"/>
    <mergeCell ref="O73:P73"/>
    <mergeCell ref="Q73:R73"/>
    <mergeCell ref="S73:T73"/>
    <mergeCell ref="O72:P72"/>
    <mergeCell ref="Q72:R72"/>
    <mergeCell ref="S72:T72"/>
    <mergeCell ref="U72:V72"/>
    <mergeCell ref="W72:X72"/>
    <mergeCell ref="Y72:Z72"/>
    <mergeCell ref="AA74:AB74"/>
    <mergeCell ref="AC74:AD74"/>
    <mergeCell ref="AE74:AF74"/>
    <mergeCell ref="W71:X71"/>
    <mergeCell ref="Y71:Z71"/>
    <mergeCell ref="AA71:AB71"/>
    <mergeCell ref="AC71:AD71"/>
    <mergeCell ref="AE71:AF71"/>
    <mergeCell ref="C72:D73"/>
    <mergeCell ref="G72:H72"/>
    <mergeCell ref="I72:J72"/>
    <mergeCell ref="K72:L72"/>
    <mergeCell ref="M72:N72"/>
    <mergeCell ref="AC70:AD70"/>
    <mergeCell ref="AE70:AF70"/>
    <mergeCell ref="G71:H71"/>
    <mergeCell ref="I71:J71"/>
    <mergeCell ref="K71:L71"/>
    <mergeCell ref="M71:N71"/>
    <mergeCell ref="O71:P71"/>
    <mergeCell ref="Q71:R71"/>
    <mergeCell ref="S71:T71"/>
    <mergeCell ref="U71:V71"/>
    <mergeCell ref="Q70:R70"/>
    <mergeCell ref="S70:T70"/>
    <mergeCell ref="U70:V70"/>
    <mergeCell ref="W70:X70"/>
    <mergeCell ref="Y70:Z70"/>
    <mergeCell ref="AA70:AB70"/>
    <mergeCell ref="U73:V73"/>
    <mergeCell ref="W73:X73"/>
    <mergeCell ref="Y73:Z73"/>
    <mergeCell ref="AA73:AB73"/>
    <mergeCell ref="AC73:AD73"/>
    <mergeCell ref="AE73:AF73"/>
    <mergeCell ref="AA69:AB69"/>
    <mergeCell ref="AC69:AD69"/>
    <mergeCell ref="AE69:AF69"/>
    <mergeCell ref="A70:B73"/>
    <mergeCell ref="C70:D71"/>
    <mergeCell ref="G70:H70"/>
    <mergeCell ref="I70:J70"/>
    <mergeCell ref="K70:L70"/>
    <mergeCell ref="M70:N70"/>
    <mergeCell ref="O70:P70"/>
    <mergeCell ref="O69:P69"/>
    <mergeCell ref="Q69:R69"/>
    <mergeCell ref="S69:T69"/>
    <mergeCell ref="U69:V69"/>
    <mergeCell ref="W69:X69"/>
    <mergeCell ref="Y69:Z69"/>
    <mergeCell ref="Y68:Z68"/>
    <mergeCell ref="AA68:AB68"/>
    <mergeCell ref="AC68:AD68"/>
    <mergeCell ref="AE68:AF68"/>
    <mergeCell ref="A69:B69"/>
    <mergeCell ref="C69:D69"/>
    <mergeCell ref="G69:H69"/>
    <mergeCell ref="I69:J69"/>
    <mergeCell ref="K69:L69"/>
    <mergeCell ref="M69:N69"/>
    <mergeCell ref="M68:N68"/>
    <mergeCell ref="O68:P68"/>
    <mergeCell ref="Q68:R68"/>
    <mergeCell ref="S68:T68"/>
    <mergeCell ref="U68:V68"/>
    <mergeCell ref="W68:X68"/>
    <mergeCell ref="A65:B65"/>
    <mergeCell ref="C65:I65"/>
    <mergeCell ref="A68:D68"/>
    <mergeCell ref="G68:H68"/>
    <mergeCell ref="I68:J68"/>
    <mergeCell ref="K68:L68"/>
    <mergeCell ref="AE60:AE61"/>
    <mergeCell ref="AF60:AF61"/>
    <mergeCell ref="A61:I63"/>
    <mergeCell ref="L61:M63"/>
    <mergeCell ref="N61:O63"/>
    <mergeCell ref="P61:Q63"/>
    <mergeCell ref="A59:D60"/>
    <mergeCell ref="Z60:Z61"/>
    <mergeCell ref="AA60:AA61"/>
    <mergeCell ref="AB60:AB61"/>
    <mergeCell ref="AC60:AC61"/>
    <mergeCell ref="AD60:AD61"/>
    <mergeCell ref="Y55:Z55"/>
    <mergeCell ref="AA55:AC55"/>
    <mergeCell ref="G56:H56"/>
    <mergeCell ref="I56:K56"/>
    <mergeCell ref="M56:N56"/>
    <mergeCell ref="O56:Q56"/>
    <mergeCell ref="S56:T56"/>
    <mergeCell ref="U56:W56"/>
    <mergeCell ref="Y56:Z56"/>
    <mergeCell ref="AA56:AC56"/>
    <mergeCell ref="G55:H55"/>
    <mergeCell ref="I55:K55"/>
    <mergeCell ref="M55:N55"/>
    <mergeCell ref="O55:Q55"/>
    <mergeCell ref="S55:T55"/>
    <mergeCell ref="U55:W55"/>
    <mergeCell ref="Y53:Z53"/>
    <mergeCell ref="AA53:AC53"/>
    <mergeCell ref="G54:H54"/>
    <mergeCell ref="I54:K54"/>
    <mergeCell ref="M54:N54"/>
    <mergeCell ref="O54:Q54"/>
    <mergeCell ref="S54:T54"/>
    <mergeCell ref="U54:W54"/>
    <mergeCell ref="Y54:Z54"/>
    <mergeCell ref="AA54:AC54"/>
    <mergeCell ref="G53:H53"/>
    <mergeCell ref="I53:K53"/>
    <mergeCell ref="M53:N53"/>
    <mergeCell ref="O53:Q53"/>
    <mergeCell ref="S53:T53"/>
    <mergeCell ref="U53:W53"/>
    <mergeCell ref="Y51:Z51"/>
    <mergeCell ref="AA51:AC51"/>
    <mergeCell ref="G52:H52"/>
    <mergeCell ref="I52:K52"/>
    <mergeCell ref="M52:N52"/>
    <mergeCell ref="O52:Q52"/>
    <mergeCell ref="S52:T52"/>
    <mergeCell ref="U52:W52"/>
    <mergeCell ref="Y52:Z52"/>
    <mergeCell ref="AA52:AC52"/>
    <mergeCell ref="G51:H51"/>
    <mergeCell ref="I51:K51"/>
    <mergeCell ref="M51:N51"/>
    <mergeCell ref="O51:Q51"/>
    <mergeCell ref="S51:T51"/>
    <mergeCell ref="U51:W51"/>
    <mergeCell ref="AA49:AC49"/>
    <mergeCell ref="G50:H50"/>
    <mergeCell ref="I50:K50"/>
    <mergeCell ref="M50:N50"/>
    <mergeCell ref="O50:Q50"/>
    <mergeCell ref="S50:T50"/>
    <mergeCell ref="U50:W50"/>
    <mergeCell ref="Y50:Z50"/>
    <mergeCell ref="AA50:AC50"/>
    <mergeCell ref="AE47:AF47"/>
    <mergeCell ref="A48:A52"/>
    <mergeCell ref="B48:D52"/>
    <mergeCell ref="G49:H49"/>
    <mergeCell ref="I49:K49"/>
    <mergeCell ref="M49:N49"/>
    <mergeCell ref="O49:Q49"/>
    <mergeCell ref="S49:T49"/>
    <mergeCell ref="U49:W49"/>
    <mergeCell ref="Y49:Z49"/>
    <mergeCell ref="S47:T47"/>
    <mergeCell ref="U47:V47"/>
    <mergeCell ref="W47:X47"/>
    <mergeCell ref="Y47:Z47"/>
    <mergeCell ref="AA47:AB47"/>
    <mergeCell ref="AC47:AD47"/>
    <mergeCell ref="AC46:AD46"/>
    <mergeCell ref="AE46:AF46"/>
    <mergeCell ref="A47:B47"/>
    <mergeCell ref="C47:D47"/>
    <mergeCell ref="G47:H47"/>
    <mergeCell ref="I47:J47"/>
    <mergeCell ref="K47:L47"/>
    <mergeCell ref="M47:N47"/>
    <mergeCell ref="O47:P47"/>
    <mergeCell ref="Q47:R47"/>
    <mergeCell ref="Q46:R46"/>
    <mergeCell ref="S46:T46"/>
    <mergeCell ref="U46:V46"/>
    <mergeCell ref="W46:X46"/>
    <mergeCell ref="Y46:Z46"/>
    <mergeCell ref="AA46:AB46"/>
    <mergeCell ref="A46:B46"/>
    <mergeCell ref="C46:D46"/>
    <mergeCell ref="G46:H46"/>
    <mergeCell ref="I46:J46"/>
    <mergeCell ref="K46:L46"/>
    <mergeCell ref="M46:N46"/>
    <mergeCell ref="O46:P46"/>
    <mergeCell ref="O45:P45"/>
    <mergeCell ref="Q45:R45"/>
    <mergeCell ref="S45:T45"/>
    <mergeCell ref="U45:V45"/>
    <mergeCell ref="W45:X45"/>
    <mergeCell ref="Y45:Z45"/>
    <mergeCell ref="A45:B45"/>
    <mergeCell ref="C45:D45"/>
    <mergeCell ref="G45:H45"/>
    <mergeCell ref="I45:J45"/>
    <mergeCell ref="K45:L45"/>
    <mergeCell ref="M45:N45"/>
    <mergeCell ref="AA43:AB43"/>
    <mergeCell ref="AC43:AD43"/>
    <mergeCell ref="AE43:AF43"/>
    <mergeCell ref="G44:H44"/>
    <mergeCell ref="I44:J44"/>
    <mergeCell ref="K44:L44"/>
    <mergeCell ref="M44:N44"/>
    <mergeCell ref="O44:P44"/>
    <mergeCell ref="Q44:R44"/>
    <mergeCell ref="S44:T44"/>
    <mergeCell ref="O43:P43"/>
    <mergeCell ref="Q43:R43"/>
    <mergeCell ref="S43:T43"/>
    <mergeCell ref="U43:V43"/>
    <mergeCell ref="W43:X43"/>
    <mergeCell ref="Y43:Z43"/>
    <mergeCell ref="AA45:AB45"/>
    <mergeCell ref="AC45:AD45"/>
    <mergeCell ref="AE45:AF45"/>
    <mergeCell ref="W42:X42"/>
    <mergeCell ref="Y42:Z42"/>
    <mergeCell ref="AA42:AB42"/>
    <mergeCell ref="AC42:AD42"/>
    <mergeCell ref="AE42:AF42"/>
    <mergeCell ref="C43:D44"/>
    <mergeCell ref="G43:H43"/>
    <mergeCell ref="I43:J43"/>
    <mergeCell ref="K43:L43"/>
    <mergeCell ref="M43:N43"/>
    <mergeCell ref="AC41:AD41"/>
    <mergeCell ref="AE41:AF41"/>
    <mergeCell ref="G42:H42"/>
    <mergeCell ref="I42:J42"/>
    <mergeCell ref="K42:L42"/>
    <mergeCell ref="M42:N42"/>
    <mergeCell ref="O42:P42"/>
    <mergeCell ref="Q42:R42"/>
    <mergeCell ref="S42:T42"/>
    <mergeCell ref="U42:V42"/>
    <mergeCell ref="Q41:R41"/>
    <mergeCell ref="S41:T41"/>
    <mergeCell ref="U41:V41"/>
    <mergeCell ref="W41:X41"/>
    <mergeCell ref="Y41:Z41"/>
    <mergeCell ref="AA41:AB41"/>
    <mergeCell ref="U44:V44"/>
    <mergeCell ref="W44:X44"/>
    <mergeCell ref="Y44:Z44"/>
    <mergeCell ref="AA44:AB44"/>
    <mergeCell ref="AC44:AD44"/>
    <mergeCell ref="AE44:AF44"/>
    <mergeCell ref="AA40:AB40"/>
    <mergeCell ref="AC40:AD40"/>
    <mergeCell ref="AE40:AF40"/>
    <mergeCell ref="A41:B44"/>
    <mergeCell ref="C41:D42"/>
    <mergeCell ref="G41:H41"/>
    <mergeCell ref="I41:J41"/>
    <mergeCell ref="K41:L41"/>
    <mergeCell ref="M41:N41"/>
    <mergeCell ref="O41:P41"/>
    <mergeCell ref="O40:P40"/>
    <mergeCell ref="Q40:R40"/>
    <mergeCell ref="S40:T40"/>
    <mergeCell ref="U40:V40"/>
    <mergeCell ref="W40:X40"/>
    <mergeCell ref="Y40:Z40"/>
    <mergeCell ref="Y39:Z39"/>
    <mergeCell ref="AA39:AB39"/>
    <mergeCell ref="AC39:AD39"/>
    <mergeCell ref="AE39:AF39"/>
    <mergeCell ref="A40:B40"/>
    <mergeCell ref="C40:D40"/>
    <mergeCell ref="G40:H40"/>
    <mergeCell ref="I40:J40"/>
    <mergeCell ref="K40:L40"/>
    <mergeCell ref="M40:N40"/>
    <mergeCell ref="M39:N39"/>
    <mergeCell ref="O39:P39"/>
    <mergeCell ref="Q39:R39"/>
    <mergeCell ref="S39:T39"/>
    <mergeCell ref="U39:V39"/>
    <mergeCell ref="W39:X39"/>
    <mergeCell ref="A36:B36"/>
    <mergeCell ref="C36:I36"/>
    <mergeCell ref="A39:D39"/>
    <mergeCell ref="G39:H39"/>
    <mergeCell ref="I39:J39"/>
    <mergeCell ref="K39:L39"/>
    <mergeCell ref="AE31:AE32"/>
    <mergeCell ref="AF31:AF32"/>
    <mergeCell ref="A32:I34"/>
    <mergeCell ref="L32:M34"/>
    <mergeCell ref="N32:O34"/>
    <mergeCell ref="P32:Q34"/>
    <mergeCell ref="A30:D31"/>
    <mergeCell ref="Z31:Z32"/>
    <mergeCell ref="AA31:AA32"/>
    <mergeCell ref="AB31:AB32"/>
    <mergeCell ref="AC31:AC32"/>
    <mergeCell ref="AD31:AD32"/>
    <mergeCell ref="Y26:Z26"/>
    <mergeCell ref="AA26:AC26"/>
    <mergeCell ref="G27:H27"/>
    <mergeCell ref="I27:K27"/>
    <mergeCell ref="M27:N27"/>
    <mergeCell ref="O27:Q27"/>
    <mergeCell ref="S27:T27"/>
    <mergeCell ref="U27:W27"/>
    <mergeCell ref="Y27:Z27"/>
    <mergeCell ref="AA27:AC27"/>
    <mergeCell ref="G26:H26"/>
    <mergeCell ref="I26:K26"/>
    <mergeCell ref="M26:N26"/>
    <mergeCell ref="O26:Q26"/>
    <mergeCell ref="S26:T26"/>
    <mergeCell ref="U26:W26"/>
    <mergeCell ref="Y24:Z24"/>
    <mergeCell ref="AA24:AC24"/>
    <mergeCell ref="G25:H25"/>
    <mergeCell ref="I25:K25"/>
    <mergeCell ref="M25:N25"/>
    <mergeCell ref="O25:Q25"/>
    <mergeCell ref="S25:T25"/>
    <mergeCell ref="U25:W25"/>
    <mergeCell ref="Y25:Z25"/>
    <mergeCell ref="AA25:AC25"/>
    <mergeCell ref="G24:H24"/>
    <mergeCell ref="I24:K24"/>
    <mergeCell ref="M24:N24"/>
    <mergeCell ref="O24:Q24"/>
    <mergeCell ref="S24:T24"/>
    <mergeCell ref="U24:W24"/>
    <mergeCell ref="Y22:Z22"/>
    <mergeCell ref="AA22:AC22"/>
    <mergeCell ref="G23:H23"/>
    <mergeCell ref="I23:K23"/>
    <mergeCell ref="M23:N23"/>
    <mergeCell ref="O23:Q23"/>
    <mergeCell ref="S23:T23"/>
    <mergeCell ref="U23:W23"/>
    <mergeCell ref="Y23:Z23"/>
    <mergeCell ref="AA23:AC23"/>
    <mergeCell ref="G22:H22"/>
    <mergeCell ref="I22:K22"/>
    <mergeCell ref="M22:N22"/>
    <mergeCell ref="O22:Q22"/>
    <mergeCell ref="S22:T22"/>
    <mergeCell ref="U22:W22"/>
    <mergeCell ref="AA20:AC20"/>
    <mergeCell ref="G21:H21"/>
    <mergeCell ref="I21:K21"/>
    <mergeCell ref="M21:N21"/>
    <mergeCell ref="O21:Q21"/>
    <mergeCell ref="S21:T21"/>
    <mergeCell ref="U21:W21"/>
    <mergeCell ref="Y21:Z21"/>
    <mergeCell ref="AA21:AC21"/>
    <mergeCell ref="AE18:AF18"/>
    <mergeCell ref="A19:A23"/>
    <mergeCell ref="B19:D23"/>
    <mergeCell ref="G20:H20"/>
    <mergeCell ref="I20:K20"/>
    <mergeCell ref="M20:N20"/>
    <mergeCell ref="O20:Q20"/>
    <mergeCell ref="S20:T20"/>
    <mergeCell ref="U20:W20"/>
    <mergeCell ref="Y20:Z20"/>
    <mergeCell ref="S18:T18"/>
    <mergeCell ref="U18:V18"/>
    <mergeCell ref="W18:X18"/>
    <mergeCell ref="Y18:Z18"/>
    <mergeCell ref="AA18:AB18"/>
    <mergeCell ref="AC18:AD18"/>
    <mergeCell ref="AC17:AD17"/>
    <mergeCell ref="AE17:AF17"/>
    <mergeCell ref="A18:B18"/>
    <mergeCell ref="C18:D18"/>
    <mergeCell ref="G18:H18"/>
    <mergeCell ref="I18:J18"/>
    <mergeCell ref="K18:L18"/>
    <mergeCell ref="M18:N18"/>
    <mergeCell ref="O18:P18"/>
    <mergeCell ref="Q18:R18"/>
    <mergeCell ref="Q17:R17"/>
    <mergeCell ref="S17:T17"/>
    <mergeCell ref="U17:V17"/>
    <mergeCell ref="W17:X17"/>
    <mergeCell ref="Y17:Z17"/>
    <mergeCell ref="AA17:AB17"/>
    <mergeCell ref="A17:B17"/>
    <mergeCell ref="C17:D17"/>
    <mergeCell ref="G17:H17"/>
    <mergeCell ref="I17:J17"/>
    <mergeCell ref="K17:L17"/>
    <mergeCell ref="M17:N17"/>
    <mergeCell ref="O17:P17"/>
    <mergeCell ref="O16:P16"/>
    <mergeCell ref="Q16:R16"/>
    <mergeCell ref="S16:T16"/>
    <mergeCell ref="U16:V16"/>
    <mergeCell ref="W16:X16"/>
    <mergeCell ref="Y16:Z16"/>
    <mergeCell ref="A16:B16"/>
    <mergeCell ref="C16:D16"/>
    <mergeCell ref="G16:H16"/>
    <mergeCell ref="I16:J16"/>
    <mergeCell ref="K16:L16"/>
    <mergeCell ref="M16:N16"/>
    <mergeCell ref="AA14:AB14"/>
    <mergeCell ref="AC14:AD14"/>
    <mergeCell ref="AE14:AF14"/>
    <mergeCell ref="G15:H15"/>
    <mergeCell ref="I15:J15"/>
    <mergeCell ref="K15:L15"/>
    <mergeCell ref="M15:N15"/>
    <mergeCell ref="O15:P15"/>
    <mergeCell ref="Q15:R15"/>
    <mergeCell ref="S15:T15"/>
    <mergeCell ref="O14:P14"/>
    <mergeCell ref="Q14:R14"/>
    <mergeCell ref="S14:T14"/>
    <mergeCell ref="U14:V14"/>
    <mergeCell ref="W14:X14"/>
    <mergeCell ref="Y14:Z14"/>
    <mergeCell ref="AA16:AB16"/>
    <mergeCell ref="AC16:AD16"/>
    <mergeCell ref="AE16:AF16"/>
    <mergeCell ref="W13:X13"/>
    <mergeCell ref="Y13:Z13"/>
    <mergeCell ref="AA13:AB13"/>
    <mergeCell ref="AC13:AD13"/>
    <mergeCell ref="AE13:AF13"/>
    <mergeCell ref="C14:D15"/>
    <mergeCell ref="G14:H14"/>
    <mergeCell ref="I14:J14"/>
    <mergeCell ref="K14:L14"/>
    <mergeCell ref="M14:N14"/>
    <mergeCell ref="AC12:AD12"/>
    <mergeCell ref="AE12:AF12"/>
    <mergeCell ref="G13:H13"/>
    <mergeCell ref="I13:J13"/>
    <mergeCell ref="K13:L13"/>
    <mergeCell ref="M13:N13"/>
    <mergeCell ref="O13:P13"/>
    <mergeCell ref="Q13:R13"/>
    <mergeCell ref="S13:T13"/>
    <mergeCell ref="U13:V13"/>
    <mergeCell ref="Q12:R12"/>
    <mergeCell ref="S12:T12"/>
    <mergeCell ref="U12:V12"/>
    <mergeCell ref="W12:X12"/>
    <mergeCell ref="Y12:Z12"/>
    <mergeCell ref="AA12:AB12"/>
    <mergeCell ref="U15:V15"/>
    <mergeCell ref="W15:X15"/>
    <mergeCell ref="Y15:Z15"/>
    <mergeCell ref="AA15:AB15"/>
    <mergeCell ref="AC15:AD15"/>
    <mergeCell ref="AE15:AF15"/>
    <mergeCell ref="AA11:AB11"/>
    <mergeCell ref="AC11:AD11"/>
    <mergeCell ref="AE11:AF11"/>
    <mergeCell ref="A12:B15"/>
    <mergeCell ref="C12:D13"/>
    <mergeCell ref="G12:H12"/>
    <mergeCell ref="I12:J12"/>
    <mergeCell ref="K12:L12"/>
    <mergeCell ref="M12:N12"/>
    <mergeCell ref="O12:P12"/>
    <mergeCell ref="O11:P11"/>
    <mergeCell ref="Q11:R11"/>
    <mergeCell ref="S11:T11"/>
    <mergeCell ref="U11:V11"/>
    <mergeCell ref="W11:X11"/>
    <mergeCell ref="Y11:Z11"/>
    <mergeCell ref="Y10:Z10"/>
    <mergeCell ref="AA10:AB10"/>
    <mergeCell ref="AC10:AD10"/>
    <mergeCell ref="AE10:AF10"/>
    <mergeCell ref="A11:B11"/>
    <mergeCell ref="C11:D11"/>
    <mergeCell ref="G11:H11"/>
    <mergeCell ref="I11:J11"/>
    <mergeCell ref="K11:L11"/>
    <mergeCell ref="M11:N11"/>
    <mergeCell ref="M10:N10"/>
    <mergeCell ref="O10:P10"/>
    <mergeCell ref="Q10:R10"/>
    <mergeCell ref="S10:T10"/>
    <mergeCell ref="U10:V10"/>
    <mergeCell ref="W10:X10"/>
    <mergeCell ref="A7:B7"/>
    <mergeCell ref="C7:I7"/>
    <mergeCell ref="A10:D10"/>
    <mergeCell ref="G10:H10"/>
    <mergeCell ref="I10:J10"/>
    <mergeCell ref="K10:L10"/>
    <mergeCell ref="AE2:AE3"/>
    <mergeCell ref="AF2:AF3"/>
    <mergeCell ref="A3:I5"/>
    <mergeCell ref="L3:M5"/>
    <mergeCell ref="N3:O5"/>
    <mergeCell ref="P3:Q5"/>
    <mergeCell ref="A1:D2"/>
    <mergeCell ref="Z2:Z3"/>
    <mergeCell ref="AA2:AA3"/>
    <mergeCell ref="AB2:AB3"/>
    <mergeCell ref="AC2:AC3"/>
    <mergeCell ref="AD2:AD3"/>
    <mergeCell ref="A291:D292"/>
    <mergeCell ref="Z292:Z293"/>
    <mergeCell ref="AA292:AA293"/>
    <mergeCell ref="AB292:AB293"/>
    <mergeCell ref="AC292:AC293"/>
    <mergeCell ref="AD292:AD293"/>
    <mergeCell ref="AE292:AE293"/>
    <mergeCell ref="AF292:AF293"/>
    <mergeCell ref="A293:I295"/>
    <mergeCell ref="L293:M295"/>
    <mergeCell ref="N293:O295"/>
    <mergeCell ref="P293:Q295"/>
    <mergeCell ref="A297:B297"/>
    <mergeCell ref="C297:I297"/>
    <mergeCell ref="A300:D300"/>
    <mergeCell ref="G300:H300"/>
    <mergeCell ref="I300:J300"/>
    <mergeCell ref="K300:L300"/>
    <mergeCell ref="M300:N300"/>
    <mergeCell ref="O300:P300"/>
    <mergeCell ref="Q300:R300"/>
    <mergeCell ref="S300:T300"/>
    <mergeCell ref="U300:V300"/>
    <mergeCell ref="W300:X300"/>
    <mergeCell ref="Y300:Z300"/>
    <mergeCell ref="AA300:AB300"/>
    <mergeCell ref="AC300:AD300"/>
    <mergeCell ref="AE300:AF300"/>
    <mergeCell ref="A301:B301"/>
    <mergeCell ref="C301:D301"/>
    <mergeCell ref="G301:H301"/>
    <mergeCell ref="I301:J301"/>
    <mergeCell ref="K301:L301"/>
    <mergeCell ref="M301:N301"/>
    <mergeCell ref="O301:P301"/>
    <mergeCell ref="Q301:R301"/>
    <mergeCell ref="S301:T301"/>
    <mergeCell ref="U301:V301"/>
    <mergeCell ref="W301:X301"/>
    <mergeCell ref="Y301:Z301"/>
    <mergeCell ref="AA301:AB301"/>
    <mergeCell ref="AC301:AD301"/>
    <mergeCell ref="AE301:AF301"/>
    <mergeCell ref="A302:B305"/>
    <mergeCell ref="C302:D303"/>
    <mergeCell ref="G302:H302"/>
    <mergeCell ref="I302:J302"/>
    <mergeCell ref="K302:L302"/>
    <mergeCell ref="M302:N302"/>
    <mergeCell ref="O302:P302"/>
    <mergeCell ref="Q302:R302"/>
    <mergeCell ref="S302:T302"/>
    <mergeCell ref="U302:V302"/>
    <mergeCell ref="W302:X302"/>
    <mergeCell ref="Y302:Z302"/>
    <mergeCell ref="AA302:AB302"/>
    <mergeCell ref="AC302:AD302"/>
    <mergeCell ref="AE302:AF302"/>
    <mergeCell ref="G303:H303"/>
    <mergeCell ref="I303:J303"/>
    <mergeCell ref="K303:L303"/>
    <mergeCell ref="M303:N303"/>
    <mergeCell ref="O303:P303"/>
    <mergeCell ref="Q303:R303"/>
    <mergeCell ref="S303:T303"/>
    <mergeCell ref="U303:V303"/>
    <mergeCell ref="W303:X303"/>
    <mergeCell ref="Y303:Z303"/>
    <mergeCell ref="AA303:AB303"/>
    <mergeCell ref="AC303:AD303"/>
    <mergeCell ref="AE303:AF303"/>
    <mergeCell ref="C304:D305"/>
    <mergeCell ref="G304:H304"/>
    <mergeCell ref="I304:J304"/>
    <mergeCell ref="K304:L304"/>
    <mergeCell ref="M304:N304"/>
    <mergeCell ref="O304:P304"/>
    <mergeCell ref="Q304:R304"/>
    <mergeCell ref="S304:T304"/>
    <mergeCell ref="U304:V304"/>
    <mergeCell ref="W304:X304"/>
    <mergeCell ref="Y304:Z304"/>
    <mergeCell ref="AA304:AB304"/>
    <mergeCell ref="AC304:AD304"/>
    <mergeCell ref="AE304:AF304"/>
    <mergeCell ref="G305:H305"/>
    <mergeCell ref="I305:J305"/>
    <mergeCell ref="K305:L305"/>
    <mergeCell ref="M305:N305"/>
    <mergeCell ref="O305:P305"/>
    <mergeCell ref="Q305:R305"/>
    <mergeCell ref="S305:T305"/>
    <mergeCell ref="U305:V305"/>
    <mergeCell ref="W305:X305"/>
    <mergeCell ref="Y305:Z305"/>
    <mergeCell ref="AA305:AB305"/>
    <mergeCell ref="AC305:AD305"/>
    <mergeCell ref="AE305:AF305"/>
    <mergeCell ref="A306:B306"/>
    <mergeCell ref="C306:D306"/>
    <mergeCell ref="G306:H306"/>
    <mergeCell ref="I306:J306"/>
    <mergeCell ref="K306:L306"/>
    <mergeCell ref="M306:N306"/>
    <mergeCell ref="O306:P306"/>
    <mergeCell ref="Q306:R306"/>
    <mergeCell ref="S306:T306"/>
    <mergeCell ref="U306:V306"/>
    <mergeCell ref="W306:X306"/>
    <mergeCell ref="Y306:Z306"/>
    <mergeCell ref="AA306:AB306"/>
    <mergeCell ref="AC306:AD306"/>
    <mergeCell ref="AE306:AF306"/>
    <mergeCell ref="A307:B307"/>
    <mergeCell ref="C307:D307"/>
    <mergeCell ref="G307:H307"/>
    <mergeCell ref="I307:J307"/>
    <mergeCell ref="K307:L307"/>
    <mergeCell ref="M307:N307"/>
    <mergeCell ref="O307:P307"/>
    <mergeCell ref="Q307:R307"/>
    <mergeCell ref="S307:T307"/>
    <mergeCell ref="U307:V307"/>
    <mergeCell ref="W307:X307"/>
    <mergeCell ref="Y307:Z307"/>
    <mergeCell ref="AA307:AB307"/>
    <mergeCell ref="AC307:AD307"/>
    <mergeCell ref="AE307:AF307"/>
    <mergeCell ref="A308:B308"/>
    <mergeCell ref="C308:D308"/>
    <mergeCell ref="G308:H308"/>
    <mergeCell ref="I308:J308"/>
    <mergeCell ref="K308:L308"/>
    <mergeCell ref="M308:N308"/>
    <mergeCell ref="O308:P308"/>
    <mergeCell ref="Q308:R308"/>
    <mergeCell ref="S308:T308"/>
    <mergeCell ref="U308:V308"/>
    <mergeCell ref="W308:X308"/>
    <mergeCell ref="Y308:Z308"/>
    <mergeCell ref="AA308:AB308"/>
    <mergeCell ref="AC308:AD308"/>
    <mergeCell ref="AE308:AF308"/>
    <mergeCell ref="A309:A313"/>
    <mergeCell ref="B309:D313"/>
    <mergeCell ref="G310:H310"/>
    <mergeCell ref="I310:K310"/>
    <mergeCell ref="M310:N310"/>
    <mergeCell ref="O310:Q310"/>
    <mergeCell ref="S310:T310"/>
    <mergeCell ref="U310:W310"/>
    <mergeCell ref="Y310:Z310"/>
    <mergeCell ref="AA310:AC310"/>
    <mergeCell ref="G311:H311"/>
    <mergeCell ref="I311:K311"/>
    <mergeCell ref="M311:N311"/>
    <mergeCell ref="O311:Q311"/>
    <mergeCell ref="S311:T311"/>
    <mergeCell ref="U311:W311"/>
    <mergeCell ref="Y311:Z311"/>
    <mergeCell ref="AA311:AC311"/>
    <mergeCell ref="G312:H312"/>
    <mergeCell ref="I312:K312"/>
    <mergeCell ref="M312:N312"/>
    <mergeCell ref="O312:Q312"/>
    <mergeCell ref="S312:T312"/>
    <mergeCell ref="U312:W312"/>
    <mergeCell ref="Y312:Z312"/>
    <mergeCell ref="AA312:AC312"/>
    <mergeCell ref="G313:H313"/>
    <mergeCell ref="I313:K313"/>
    <mergeCell ref="M313:N313"/>
    <mergeCell ref="O313:Q313"/>
    <mergeCell ref="S313:T313"/>
    <mergeCell ref="U313:W313"/>
    <mergeCell ref="B314:D314"/>
    <mergeCell ref="G314:H314"/>
    <mergeCell ref="I314:K314"/>
    <mergeCell ref="M314:N314"/>
    <mergeCell ref="O314:Q314"/>
    <mergeCell ref="S314:T314"/>
    <mergeCell ref="U314:W314"/>
    <mergeCell ref="Y314:Z314"/>
    <mergeCell ref="AA314:AC314"/>
    <mergeCell ref="B315:D315"/>
    <mergeCell ref="G315:H315"/>
    <mergeCell ref="I315:K315"/>
    <mergeCell ref="M315:N315"/>
    <mergeCell ref="O315:Q315"/>
    <mergeCell ref="S315:T315"/>
    <mergeCell ref="U315:W315"/>
    <mergeCell ref="Y315:Z315"/>
    <mergeCell ref="AA315:AC315"/>
    <mergeCell ref="G316:H316"/>
    <mergeCell ref="I316:K316"/>
    <mergeCell ref="M316:N316"/>
    <mergeCell ref="O316:Q316"/>
    <mergeCell ref="S316:T316"/>
    <mergeCell ref="U316:W316"/>
    <mergeCell ref="Y316:Z316"/>
    <mergeCell ref="AA316:AC316"/>
    <mergeCell ref="G317:H317"/>
    <mergeCell ref="I317:K317"/>
    <mergeCell ref="M317:N317"/>
    <mergeCell ref="O317:Q317"/>
    <mergeCell ref="S317:T317"/>
    <mergeCell ref="U317:W317"/>
    <mergeCell ref="Y317:Z317"/>
    <mergeCell ref="AA317:AC317"/>
    <mergeCell ref="Y313:Z313"/>
    <mergeCell ref="AA313:AC313"/>
    <mergeCell ref="A320:D321"/>
    <mergeCell ref="Z321:Z322"/>
    <mergeCell ref="AA321:AA322"/>
    <mergeCell ref="AB321:AB322"/>
    <mergeCell ref="AC321:AC322"/>
    <mergeCell ref="AD321:AD322"/>
    <mergeCell ref="AE321:AE322"/>
    <mergeCell ref="AF321:AF322"/>
    <mergeCell ref="A322:I324"/>
    <mergeCell ref="L322:M324"/>
    <mergeCell ref="N322:O324"/>
    <mergeCell ref="P322:Q324"/>
    <mergeCell ref="A326:B326"/>
    <mergeCell ref="C326:I326"/>
    <mergeCell ref="A329:D329"/>
    <mergeCell ref="G329:H329"/>
    <mergeCell ref="I329:J329"/>
    <mergeCell ref="K329:L329"/>
    <mergeCell ref="M329:N329"/>
    <mergeCell ref="O329:P329"/>
    <mergeCell ref="Q329:R329"/>
    <mergeCell ref="S329:T329"/>
    <mergeCell ref="U329:V329"/>
    <mergeCell ref="W329:X329"/>
    <mergeCell ref="Y329:Z329"/>
    <mergeCell ref="AA329:AB329"/>
    <mergeCell ref="AC329:AD329"/>
    <mergeCell ref="AE329:AF329"/>
    <mergeCell ref="A330:B330"/>
    <mergeCell ref="C330:D330"/>
    <mergeCell ref="G330:H330"/>
    <mergeCell ref="I330:J330"/>
    <mergeCell ref="K330:L330"/>
    <mergeCell ref="M330:N330"/>
    <mergeCell ref="O330:P330"/>
    <mergeCell ref="Q330:R330"/>
    <mergeCell ref="S330:T330"/>
    <mergeCell ref="U330:V330"/>
    <mergeCell ref="W330:X330"/>
    <mergeCell ref="Y330:Z330"/>
    <mergeCell ref="AA330:AB330"/>
    <mergeCell ref="AC330:AD330"/>
    <mergeCell ref="AE330:AF330"/>
    <mergeCell ref="A331:B334"/>
    <mergeCell ref="C331:D332"/>
    <mergeCell ref="G331:H331"/>
    <mergeCell ref="I331:J331"/>
    <mergeCell ref="K331:L331"/>
    <mergeCell ref="M331:N331"/>
    <mergeCell ref="O331:P331"/>
    <mergeCell ref="Q331:R331"/>
    <mergeCell ref="S331:T331"/>
    <mergeCell ref="U331:V331"/>
    <mergeCell ref="W331:X331"/>
    <mergeCell ref="Y331:Z331"/>
    <mergeCell ref="AA331:AB331"/>
    <mergeCell ref="AC331:AD331"/>
    <mergeCell ref="AE331:AF331"/>
    <mergeCell ref="G332:H332"/>
    <mergeCell ref="I332:J332"/>
    <mergeCell ref="K332:L332"/>
    <mergeCell ref="M332:N332"/>
    <mergeCell ref="O332:P332"/>
    <mergeCell ref="Q332:R332"/>
    <mergeCell ref="S332:T332"/>
    <mergeCell ref="U332:V332"/>
    <mergeCell ref="W332:X332"/>
    <mergeCell ref="Y332:Z332"/>
    <mergeCell ref="AA332:AB332"/>
    <mergeCell ref="AC332:AD332"/>
    <mergeCell ref="AE332:AF332"/>
    <mergeCell ref="C333:D334"/>
    <mergeCell ref="G333:H333"/>
    <mergeCell ref="I333:J333"/>
    <mergeCell ref="K333:L333"/>
    <mergeCell ref="M333:N333"/>
    <mergeCell ref="O333:P333"/>
    <mergeCell ref="Q333:R333"/>
    <mergeCell ref="S333:T333"/>
    <mergeCell ref="U333:V333"/>
    <mergeCell ref="W333:X333"/>
    <mergeCell ref="Y333:Z333"/>
    <mergeCell ref="AA333:AB333"/>
    <mergeCell ref="AC333:AD333"/>
    <mergeCell ref="AE333:AF333"/>
    <mergeCell ref="G334:H334"/>
    <mergeCell ref="I334:J334"/>
    <mergeCell ref="K334:L334"/>
    <mergeCell ref="M334:N334"/>
    <mergeCell ref="O334:P334"/>
    <mergeCell ref="Q334:R334"/>
    <mergeCell ref="S334:T334"/>
    <mergeCell ref="U334:V334"/>
    <mergeCell ref="W334:X334"/>
    <mergeCell ref="Y334:Z334"/>
    <mergeCell ref="AA334:AB334"/>
    <mergeCell ref="AC334:AD334"/>
    <mergeCell ref="AE334:AF334"/>
    <mergeCell ref="A335:B335"/>
    <mergeCell ref="C335:D335"/>
    <mergeCell ref="G335:H335"/>
    <mergeCell ref="I335:J335"/>
    <mergeCell ref="K335:L335"/>
    <mergeCell ref="M335:N335"/>
    <mergeCell ref="O335:P335"/>
    <mergeCell ref="Q335:R335"/>
    <mergeCell ref="S335:T335"/>
    <mergeCell ref="U335:V335"/>
    <mergeCell ref="W335:X335"/>
    <mergeCell ref="Y335:Z335"/>
    <mergeCell ref="AA335:AB335"/>
    <mergeCell ref="AC335:AD335"/>
    <mergeCell ref="AE335:AF335"/>
    <mergeCell ref="A336:B336"/>
    <mergeCell ref="C336:D336"/>
    <mergeCell ref="G336:H336"/>
    <mergeCell ref="I336:J336"/>
    <mergeCell ref="K336:L336"/>
    <mergeCell ref="M336:N336"/>
    <mergeCell ref="O336:P336"/>
    <mergeCell ref="Q336:R336"/>
    <mergeCell ref="S336:T336"/>
    <mergeCell ref="U336:V336"/>
    <mergeCell ref="W336:X336"/>
    <mergeCell ref="Y336:Z336"/>
    <mergeCell ref="AA336:AB336"/>
    <mergeCell ref="AC336:AD336"/>
    <mergeCell ref="AE336:AF336"/>
    <mergeCell ref="A337:B337"/>
    <mergeCell ref="C337:D337"/>
    <mergeCell ref="G337:H337"/>
    <mergeCell ref="I337:J337"/>
    <mergeCell ref="K337:L337"/>
    <mergeCell ref="M337:N337"/>
    <mergeCell ref="O337:P337"/>
    <mergeCell ref="Q337:R337"/>
    <mergeCell ref="S337:T337"/>
    <mergeCell ref="U337:V337"/>
    <mergeCell ref="W337:X337"/>
    <mergeCell ref="Y337:Z337"/>
    <mergeCell ref="AA337:AB337"/>
    <mergeCell ref="AC337:AD337"/>
    <mergeCell ref="AE337:AF337"/>
    <mergeCell ref="A338:A342"/>
    <mergeCell ref="B338:D342"/>
    <mergeCell ref="G339:H339"/>
    <mergeCell ref="I339:K339"/>
    <mergeCell ref="M339:N339"/>
    <mergeCell ref="O339:Q339"/>
    <mergeCell ref="S339:T339"/>
    <mergeCell ref="U339:W339"/>
    <mergeCell ref="Y339:Z339"/>
    <mergeCell ref="AA339:AC339"/>
    <mergeCell ref="G340:H340"/>
    <mergeCell ref="I340:K340"/>
    <mergeCell ref="M340:N340"/>
    <mergeCell ref="O340:Q340"/>
    <mergeCell ref="S340:T340"/>
    <mergeCell ref="U340:W340"/>
    <mergeCell ref="Y340:Z340"/>
    <mergeCell ref="AA340:AC340"/>
    <mergeCell ref="G341:H341"/>
    <mergeCell ref="I341:K341"/>
    <mergeCell ref="M341:N341"/>
    <mergeCell ref="O341:Q341"/>
    <mergeCell ref="S341:T341"/>
    <mergeCell ref="U341:W341"/>
    <mergeCell ref="Y341:Z341"/>
    <mergeCell ref="AA341:AC341"/>
    <mergeCell ref="G342:H342"/>
    <mergeCell ref="I342:K342"/>
    <mergeCell ref="M342:N342"/>
    <mergeCell ref="O342:Q342"/>
    <mergeCell ref="S342:T342"/>
    <mergeCell ref="U342:W342"/>
    <mergeCell ref="B343:D343"/>
    <mergeCell ref="G343:H343"/>
    <mergeCell ref="I343:K343"/>
    <mergeCell ref="M343:N343"/>
    <mergeCell ref="O343:Q343"/>
    <mergeCell ref="S343:T343"/>
    <mergeCell ref="U343:W343"/>
    <mergeCell ref="Y343:Z343"/>
    <mergeCell ref="AA343:AC343"/>
    <mergeCell ref="B344:D344"/>
    <mergeCell ref="G344:H344"/>
    <mergeCell ref="I344:K344"/>
    <mergeCell ref="M344:N344"/>
    <mergeCell ref="O344:Q344"/>
    <mergeCell ref="S344:T344"/>
    <mergeCell ref="U344:W344"/>
    <mergeCell ref="Y344:Z344"/>
    <mergeCell ref="AA344:AC344"/>
    <mergeCell ref="G345:H345"/>
    <mergeCell ref="I345:K345"/>
    <mergeCell ref="M345:N345"/>
    <mergeCell ref="O345:Q345"/>
    <mergeCell ref="S345:T345"/>
    <mergeCell ref="U345:W345"/>
    <mergeCell ref="Y345:Z345"/>
    <mergeCell ref="AA345:AC345"/>
    <mergeCell ref="G346:H346"/>
    <mergeCell ref="I346:K346"/>
    <mergeCell ref="M346:N346"/>
    <mergeCell ref="O346:Q346"/>
    <mergeCell ref="S346:T346"/>
    <mergeCell ref="U346:W346"/>
    <mergeCell ref="Y346:Z346"/>
    <mergeCell ref="AA346:AC346"/>
    <mergeCell ref="Y342:Z342"/>
    <mergeCell ref="AA342:AC342"/>
    <mergeCell ref="A349:D350"/>
    <mergeCell ref="Z350:Z351"/>
    <mergeCell ref="AA350:AA351"/>
    <mergeCell ref="AB350:AB351"/>
    <mergeCell ref="AC350:AC351"/>
    <mergeCell ref="AD350:AD351"/>
    <mergeCell ref="AE350:AE351"/>
    <mergeCell ref="AF350:AF351"/>
    <mergeCell ref="A351:I353"/>
    <mergeCell ref="L351:M353"/>
    <mergeCell ref="N351:O353"/>
    <mergeCell ref="P351:Q353"/>
    <mergeCell ref="A355:B355"/>
    <mergeCell ref="C355:I355"/>
    <mergeCell ref="A358:D358"/>
    <mergeCell ref="G358:H358"/>
    <mergeCell ref="I358:J358"/>
    <mergeCell ref="K358:L358"/>
    <mergeCell ref="M358:N358"/>
    <mergeCell ref="O358:P358"/>
    <mergeCell ref="Q358:R358"/>
    <mergeCell ref="S358:T358"/>
    <mergeCell ref="U358:V358"/>
    <mergeCell ref="W358:X358"/>
    <mergeCell ref="Y358:Z358"/>
    <mergeCell ref="AA358:AB358"/>
    <mergeCell ref="AC358:AD358"/>
    <mergeCell ref="AE358:AF358"/>
    <mergeCell ref="A359:B359"/>
    <mergeCell ref="C359:D359"/>
    <mergeCell ref="G359:H359"/>
    <mergeCell ref="I359:J359"/>
    <mergeCell ref="K359:L359"/>
    <mergeCell ref="M359:N359"/>
    <mergeCell ref="O359:P359"/>
    <mergeCell ref="Q359:R359"/>
    <mergeCell ref="S359:T359"/>
    <mergeCell ref="U359:V359"/>
    <mergeCell ref="W359:X359"/>
    <mergeCell ref="Y359:Z359"/>
    <mergeCell ref="AA359:AB359"/>
    <mergeCell ref="AC359:AD359"/>
    <mergeCell ref="AE359:AF359"/>
    <mergeCell ref="A360:B363"/>
    <mergeCell ref="C360:D361"/>
    <mergeCell ref="G360:H360"/>
    <mergeCell ref="I360:J360"/>
    <mergeCell ref="K360:L360"/>
    <mergeCell ref="M360:N360"/>
    <mergeCell ref="O360:P360"/>
    <mergeCell ref="Q360:R360"/>
    <mergeCell ref="S360:T360"/>
    <mergeCell ref="U360:V360"/>
    <mergeCell ref="W360:X360"/>
    <mergeCell ref="Y360:Z360"/>
    <mergeCell ref="AA360:AB360"/>
    <mergeCell ref="AC360:AD360"/>
    <mergeCell ref="AE360:AF360"/>
    <mergeCell ref="G361:H361"/>
    <mergeCell ref="I361:J361"/>
    <mergeCell ref="K361:L361"/>
    <mergeCell ref="M361:N361"/>
    <mergeCell ref="O361:P361"/>
    <mergeCell ref="Q361:R361"/>
    <mergeCell ref="S361:T361"/>
    <mergeCell ref="U361:V361"/>
    <mergeCell ref="W361:X361"/>
    <mergeCell ref="Y361:Z361"/>
    <mergeCell ref="AA361:AB361"/>
    <mergeCell ref="AC361:AD361"/>
    <mergeCell ref="AE361:AF361"/>
    <mergeCell ref="C362:D363"/>
    <mergeCell ref="G362:H362"/>
    <mergeCell ref="I362:J362"/>
    <mergeCell ref="K362:L362"/>
    <mergeCell ref="M362:N362"/>
    <mergeCell ref="O362:P362"/>
    <mergeCell ref="Q362:R362"/>
    <mergeCell ref="S362:T362"/>
    <mergeCell ref="U362:V362"/>
    <mergeCell ref="W362:X362"/>
    <mergeCell ref="Y362:Z362"/>
    <mergeCell ref="AA362:AB362"/>
    <mergeCell ref="AC362:AD362"/>
    <mergeCell ref="AE362:AF362"/>
    <mergeCell ref="G363:H363"/>
    <mergeCell ref="I363:J363"/>
    <mergeCell ref="K363:L363"/>
    <mergeCell ref="M363:N363"/>
    <mergeCell ref="O363:P363"/>
    <mergeCell ref="Q363:R363"/>
    <mergeCell ref="S363:T363"/>
    <mergeCell ref="U363:V363"/>
    <mergeCell ref="W363:X363"/>
    <mergeCell ref="Y363:Z363"/>
    <mergeCell ref="AA363:AB363"/>
    <mergeCell ref="AC363:AD363"/>
    <mergeCell ref="AE363:AF363"/>
    <mergeCell ref="A364:B364"/>
    <mergeCell ref="C364:D364"/>
    <mergeCell ref="G364:H364"/>
    <mergeCell ref="I364:J364"/>
    <mergeCell ref="K364:L364"/>
    <mergeCell ref="M364:N364"/>
    <mergeCell ref="O364:P364"/>
    <mergeCell ref="Q364:R364"/>
    <mergeCell ref="S364:T364"/>
    <mergeCell ref="U364:V364"/>
    <mergeCell ref="W364:X364"/>
    <mergeCell ref="Y364:Z364"/>
    <mergeCell ref="AA364:AB364"/>
    <mergeCell ref="AC364:AD364"/>
    <mergeCell ref="AE364:AF364"/>
    <mergeCell ref="A365:B365"/>
    <mergeCell ref="C365:D365"/>
    <mergeCell ref="G365:H365"/>
    <mergeCell ref="I365:J365"/>
    <mergeCell ref="K365:L365"/>
    <mergeCell ref="M365:N365"/>
    <mergeCell ref="O365:P365"/>
    <mergeCell ref="Q365:R365"/>
    <mergeCell ref="S365:T365"/>
    <mergeCell ref="U365:V365"/>
    <mergeCell ref="W365:X365"/>
    <mergeCell ref="Y365:Z365"/>
    <mergeCell ref="AA365:AB365"/>
    <mergeCell ref="AC365:AD365"/>
    <mergeCell ref="AE365:AF365"/>
    <mergeCell ref="A366:B366"/>
    <mergeCell ref="C366:D366"/>
    <mergeCell ref="G366:H366"/>
    <mergeCell ref="I366:J366"/>
    <mergeCell ref="K366:L366"/>
    <mergeCell ref="M366:N366"/>
    <mergeCell ref="O366:P366"/>
    <mergeCell ref="Q366:R366"/>
    <mergeCell ref="S366:T366"/>
    <mergeCell ref="U366:V366"/>
    <mergeCell ref="W366:X366"/>
    <mergeCell ref="Y366:Z366"/>
    <mergeCell ref="AA366:AB366"/>
    <mergeCell ref="AC366:AD366"/>
    <mergeCell ref="AE366:AF366"/>
    <mergeCell ref="A367:A371"/>
    <mergeCell ref="B367:D371"/>
    <mergeCell ref="G368:H368"/>
    <mergeCell ref="I368:K368"/>
    <mergeCell ref="M368:N368"/>
    <mergeCell ref="O368:Q368"/>
    <mergeCell ref="S368:T368"/>
    <mergeCell ref="U368:W368"/>
    <mergeCell ref="Y368:Z368"/>
    <mergeCell ref="AA368:AC368"/>
    <mergeCell ref="G369:H369"/>
    <mergeCell ref="I369:K369"/>
    <mergeCell ref="M369:N369"/>
    <mergeCell ref="O369:Q369"/>
    <mergeCell ref="S369:T369"/>
    <mergeCell ref="U369:W369"/>
    <mergeCell ref="Y369:Z369"/>
    <mergeCell ref="AA369:AC369"/>
    <mergeCell ref="G370:H370"/>
    <mergeCell ref="I370:K370"/>
    <mergeCell ref="M370:N370"/>
    <mergeCell ref="O370:Q370"/>
    <mergeCell ref="S370:T370"/>
    <mergeCell ref="U370:W370"/>
    <mergeCell ref="Y370:Z370"/>
    <mergeCell ref="AA370:AC370"/>
    <mergeCell ref="G371:H371"/>
    <mergeCell ref="I371:K371"/>
    <mergeCell ref="M371:N371"/>
    <mergeCell ref="O371:Q371"/>
    <mergeCell ref="S371:T371"/>
    <mergeCell ref="U371:W371"/>
    <mergeCell ref="Y371:Z371"/>
    <mergeCell ref="AA371:AC371"/>
    <mergeCell ref="B372:D372"/>
    <mergeCell ref="G372:H372"/>
    <mergeCell ref="I372:K372"/>
    <mergeCell ref="M372:N372"/>
    <mergeCell ref="O372:Q372"/>
    <mergeCell ref="S372:T372"/>
    <mergeCell ref="U372:W372"/>
    <mergeCell ref="Y372:Z372"/>
    <mergeCell ref="AA372:AC372"/>
    <mergeCell ref="B373:D373"/>
    <mergeCell ref="G373:H373"/>
    <mergeCell ref="I373:K373"/>
    <mergeCell ref="M373:N373"/>
    <mergeCell ref="O373:Q373"/>
    <mergeCell ref="S373:T373"/>
    <mergeCell ref="U373:W373"/>
    <mergeCell ref="Y373:Z373"/>
    <mergeCell ref="AA373:AC373"/>
    <mergeCell ref="G374:H374"/>
    <mergeCell ref="I374:K374"/>
    <mergeCell ref="M374:N374"/>
    <mergeCell ref="O374:Q374"/>
    <mergeCell ref="S374:T374"/>
    <mergeCell ref="U374:W374"/>
    <mergeCell ref="Y374:Z374"/>
    <mergeCell ref="AA374:AC374"/>
    <mergeCell ref="G375:H375"/>
    <mergeCell ref="I375:K375"/>
    <mergeCell ref="M375:N375"/>
    <mergeCell ref="O375:Q375"/>
    <mergeCell ref="S375:T375"/>
    <mergeCell ref="U375:W375"/>
    <mergeCell ref="Y375:Z375"/>
    <mergeCell ref="AA375:AC375"/>
    <mergeCell ref="A378:D379"/>
    <mergeCell ref="Z379:Z380"/>
    <mergeCell ref="AA379:AA380"/>
    <mergeCell ref="AB379:AB380"/>
    <mergeCell ref="AC379:AC380"/>
    <mergeCell ref="AD379:AD380"/>
    <mergeCell ref="AE379:AE380"/>
    <mergeCell ref="AF379:AF380"/>
    <mergeCell ref="A380:I382"/>
    <mergeCell ref="L380:M382"/>
    <mergeCell ref="N380:O382"/>
    <mergeCell ref="P380:Q382"/>
    <mergeCell ref="A384:B384"/>
    <mergeCell ref="C384:I384"/>
    <mergeCell ref="A387:D387"/>
    <mergeCell ref="G387:H387"/>
    <mergeCell ref="I387:J387"/>
    <mergeCell ref="K387:L387"/>
    <mergeCell ref="M387:N387"/>
    <mergeCell ref="O387:P387"/>
    <mergeCell ref="Q387:R387"/>
    <mergeCell ref="S387:T387"/>
    <mergeCell ref="U387:V387"/>
    <mergeCell ref="W387:X387"/>
    <mergeCell ref="Y387:Z387"/>
    <mergeCell ref="AA387:AB387"/>
    <mergeCell ref="AC387:AD387"/>
    <mergeCell ref="AE387:AF387"/>
    <mergeCell ref="A388:B388"/>
    <mergeCell ref="C388:D388"/>
    <mergeCell ref="G388:H388"/>
    <mergeCell ref="I388:J388"/>
    <mergeCell ref="K388:L388"/>
    <mergeCell ref="M388:N388"/>
    <mergeCell ref="O388:P388"/>
    <mergeCell ref="Q388:R388"/>
    <mergeCell ref="S388:T388"/>
    <mergeCell ref="U388:V388"/>
    <mergeCell ref="W388:X388"/>
    <mergeCell ref="Y388:Z388"/>
    <mergeCell ref="AA388:AB388"/>
    <mergeCell ref="AC388:AD388"/>
    <mergeCell ref="AE388:AF388"/>
    <mergeCell ref="A389:B392"/>
    <mergeCell ref="C389:D390"/>
    <mergeCell ref="G389:H389"/>
    <mergeCell ref="I389:J389"/>
    <mergeCell ref="K389:L389"/>
    <mergeCell ref="M389:N389"/>
    <mergeCell ref="O389:P389"/>
    <mergeCell ref="Q389:R389"/>
    <mergeCell ref="S389:T389"/>
    <mergeCell ref="U389:V389"/>
    <mergeCell ref="W389:X389"/>
    <mergeCell ref="Y389:Z389"/>
    <mergeCell ref="AA389:AB389"/>
    <mergeCell ref="AC389:AD389"/>
    <mergeCell ref="AE389:AF389"/>
    <mergeCell ref="G390:H390"/>
    <mergeCell ref="I390:J390"/>
    <mergeCell ref="K390:L390"/>
    <mergeCell ref="M390:N390"/>
    <mergeCell ref="O390:P390"/>
    <mergeCell ref="Q390:R390"/>
    <mergeCell ref="S390:T390"/>
    <mergeCell ref="U390:V390"/>
    <mergeCell ref="W390:X390"/>
    <mergeCell ref="Y390:Z390"/>
    <mergeCell ref="AA390:AB390"/>
    <mergeCell ref="AC390:AD390"/>
    <mergeCell ref="AE390:AF390"/>
    <mergeCell ref="C391:D392"/>
    <mergeCell ref="G391:H391"/>
    <mergeCell ref="I391:J391"/>
    <mergeCell ref="K391:L391"/>
    <mergeCell ref="M391:N391"/>
    <mergeCell ref="O391:P391"/>
    <mergeCell ref="Q391:R391"/>
    <mergeCell ref="S391:T391"/>
    <mergeCell ref="U391:V391"/>
    <mergeCell ref="W391:X391"/>
    <mergeCell ref="Y391:Z391"/>
    <mergeCell ref="AA391:AB391"/>
    <mergeCell ref="AC391:AD391"/>
    <mergeCell ref="AE391:AF391"/>
    <mergeCell ref="G392:H392"/>
    <mergeCell ref="I392:J392"/>
    <mergeCell ref="K392:L392"/>
    <mergeCell ref="M392:N392"/>
    <mergeCell ref="O392:P392"/>
    <mergeCell ref="Q392:R392"/>
    <mergeCell ref="S392:T392"/>
    <mergeCell ref="U392:V392"/>
    <mergeCell ref="W392:X392"/>
    <mergeCell ref="Y392:Z392"/>
    <mergeCell ref="AA392:AB392"/>
    <mergeCell ref="AC392:AD392"/>
    <mergeCell ref="AE392:AF392"/>
    <mergeCell ref="A393:B393"/>
    <mergeCell ref="C393:D393"/>
    <mergeCell ref="G393:H393"/>
    <mergeCell ref="I393:J393"/>
    <mergeCell ref="K393:L393"/>
    <mergeCell ref="M393:N393"/>
    <mergeCell ref="O393:P393"/>
    <mergeCell ref="Q393:R393"/>
    <mergeCell ref="S393:T393"/>
    <mergeCell ref="U393:V393"/>
    <mergeCell ref="W393:X393"/>
    <mergeCell ref="Y393:Z393"/>
    <mergeCell ref="AA393:AB393"/>
    <mergeCell ref="AC393:AD393"/>
    <mergeCell ref="AE393:AF393"/>
    <mergeCell ref="A394:B394"/>
    <mergeCell ref="C394:D394"/>
    <mergeCell ref="G394:H394"/>
    <mergeCell ref="I394:J394"/>
    <mergeCell ref="K394:L394"/>
    <mergeCell ref="M394:N394"/>
    <mergeCell ref="O394:P394"/>
    <mergeCell ref="Q394:R394"/>
    <mergeCell ref="S394:T394"/>
    <mergeCell ref="U394:V394"/>
    <mergeCell ref="W394:X394"/>
    <mergeCell ref="Y394:Z394"/>
    <mergeCell ref="AA394:AB394"/>
    <mergeCell ref="AC394:AD394"/>
    <mergeCell ref="AE394:AF394"/>
    <mergeCell ref="A395:B395"/>
    <mergeCell ref="C395:D395"/>
    <mergeCell ref="G395:H395"/>
    <mergeCell ref="I395:J395"/>
    <mergeCell ref="K395:L395"/>
    <mergeCell ref="M395:N395"/>
    <mergeCell ref="O395:P395"/>
    <mergeCell ref="Q395:R395"/>
    <mergeCell ref="S395:T395"/>
    <mergeCell ref="U395:V395"/>
    <mergeCell ref="W395:X395"/>
    <mergeCell ref="Y395:Z395"/>
    <mergeCell ref="AA395:AB395"/>
    <mergeCell ref="AC395:AD395"/>
    <mergeCell ref="AE395:AF395"/>
    <mergeCell ref="A396:A400"/>
    <mergeCell ref="B396:D400"/>
    <mergeCell ref="G397:H397"/>
    <mergeCell ref="I397:K397"/>
    <mergeCell ref="M397:N397"/>
    <mergeCell ref="O397:Q397"/>
    <mergeCell ref="S397:T397"/>
    <mergeCell ref="U397:W397"/>
    <mergeCell ref="Y397:Z397"/>
    <mergeCell ref="AA397:AC397"/>
    <mergeCell ref="G398:H398"/>
    <mergeCell ref="I398:K398"/>
    <mergeCell ref="M398:N398"/>
    <mergeCell ref="O398:Q398"/>
    <mergeCell ref="S398:T398"/>
    <mergeCell ref="U398:W398"/>
    <mergeCell ref="Y398:Z398"/>
    <mergeCell ref="AA398:AC398"/>
    <mergeCell ref="G399:H399"/>
    <mergeCell ref="I399:K399"/>
    <mergeCell ref="M399:N399"/>
    <mergeCell ref="O399:Q399"/>
    <mergeCell ref="S399:T399"/>
    <mergeCell ref="U399:W399"/>
    <mergeCell ref="Y399:Z399"/>
    <mergeCell ref="AA399:AC399"/>
    <mergeCell ref="G400:H400"/>
    <mergeCell ref="I400:K400"/>
    <mergeCell ref="M400:N400"/>
    <mergeCell ref="O400:Q400"/>
    <mergeCell ref="S400:T400"/>
    <mergeCell ref="U400:W400"/>
    <mergeCell ref="Y400:Z400"/>
    <mergeCell ref="AA400:AC400"/>
    <mergeCell ref="B401:D401"/>
    <mergeCell ref="G401:H401"/>
    <mergeCell ref="I401:K401"/>
    <mergeCell ref="M401:N401"/>
    <mergeCell ref="O401:Q401"/>
    <mergeCell ref="S401:T401"/>
    <mergeCell ref="U401:W401"/>
    <mergeCell ref="Y401:Z401"/>
    <mergeCell ref="AA401:AC401"/>
    <mergeCell ref="B402:D402"/>
    <mergeCell ref="G402:H402"/>
    <mergeCell ref="I402:K402"/>
    <mergeCell ref="M402:N402"/>
    <mergeCell ref="O402:Q402"/>
    <mergeCell ref="S402:T402"/>
    <mergeCell ref="U402:W402"/>
    <mergeCell ref="Y402:Z402"/>
    <mergeCell ref="AA402:AC402"/>
    <mergeCell ref="G403:H403"/>
    <mergeCell ref="I403:K403"/>
    <mergeCell ref="M403:N403"/>
    <mergeCell ref="O403:Q403"/>
    <mergeCell ref="S403:T403"/>
    <mergeCell ref="U403:W403"/>
    <mergeCell ref="Y403:Z403"/>
    <mergeCell ref="AA403:AC403"/>
    <mergeCell ref="G404:H404"/>
    <mergeCell ref="I404:K404"/>
    <mergeCell ref="M404:N404"/>
    <mergeCell ref="O404:Q404"/>
    <mergeCell ref="S404:T404"/>
    <mergeCell ref="U404:W404"/>
    <mergeCell ref="Y404:Z404"/>
    <mergeCell ref="AA404:AC404"/>
    <mergeCell ref="A407:D408"/>
    <mergeCell ref="Z408:Z409"/>
    <mergeCell ref="AA408:AA409"/>
    <mergeCell ref="AB408:AB409"/>
    <mergeCell ref="AC408:AC409"/>
    <mergeCell ref="AD408:AD409"/>
    <mergeCell ref="AE408:AE409"/>
    <mergeCell ref="AF408:AF409"/>
    <mergeCell ref="A409:I411"/>
    <mergeCell ref="L409:M411"/>
    <mergeCell ref="N409:O411"/>
    <mergeCell ref="P409:Q411"/>
    <mergeCell ref="A413:B413"/>
    <mergeCell ref="C413:I413"/>
    <mergeCell ref="A416:D416"/>
    <mergeCell ref="G416:H416"/>
    <mergeCell ref="I416:J416"/>
    <mergeCell ref="K416:L416"/>
    <mergeCell ref="M416:N416"/>
    <mergeCell ref="O416:P416"/>
    <mergeCell ref="Q416:R416"/>
    <mergeCell ref="S416:T416"/>
    <mergeCell ref="U416:V416"/>
    <mergeCell ref="W416:X416"/>
    <mergeCell ref="Y416:Z416"/>
    <mergeCell ref="AA416:AB416"/>
    <mergeCell ref="AC416:AD416"/>
    <mergeCell ref="AE416:AF416"/>
    <mergeCell ref="A417:B417"/>
    <mergeCell ref="C417:D417"/>
    <mergeCell ref="G417:H417"/>
    <mergeCell ref="I417:J417"/>
    <mergeCell ref="K417:L417"/>
    <mergeCell ref="M417:N417"/>
    <mergeCell ref="O417:P417"/>
    <mergeCell ref="Q417:R417"/>
    <mergeCell ref="S417:T417"/>
    <mergeCell ref="U417:V417"/>
    <mergeCell ref="W417:X417"/>
    <mergeCell ref="Y417:Z417"/>
    <mergeCell ref="AA417:AB417"/>
    <mergeCell ref="AC417:AD417"/>
    <mergeCell ref="AE417:AF417"/>
    <mergeCell ref="A418:B421"/>
    <mergeCell ref="C418:D419"/>
    <mergeCell ref="G418:H418"/>
    <mergeCell ref="I418:J418"/>
    <mergeCell ref="K418:L418"/>
    <mergeCell ref="M418:N418"/>
    <mergeCell ref="O418:P418"/>
    <mergeCell ref="Q418:R418"/>
    <mergeCell ref="S418:T418"/>
    <mergeCell ref="U418:V418"/>
    <mergeCell ref="W418:X418"/>
    <mergeCell ref="Y418:Z418"/>
    <mergeCell ref="AA418:AB418"/>
    <mergeCell ref="AC418:AD418"/>
    <mergeCell ref="AE418:AF418"/>
    <mergeCell ref="G419:H419"/>
    <mergeCell ref="I419:J419"/>
    <mergeCell ref="K419:L419"/>
    <mergeCell ref="M419:N419"/>
    <mergeCell ref="O419:P419"/>
    <mergeCell ref="Q419:R419"/>
    <mergeCell ref="S419:T419"/>
    <mergeCell ref="U419:V419"/>
    <mergeCell ref="W419:X419"/>
    <mergeCell ref="Y419:Z419"/>
    <mergeCell ref="AA419:AB419"/>
    <mergeCell ref="AC419:AD419"/>
    <mergeCell ref="AE419:AF419"/>
    <mergeCell ref="C420:D421"/>
    <mergeCell ref="G420:H420"/>
    <mergeCell ref="I420:J420"/>
    <mergeCell ref="K420:L420"/>
    <mergeCell ref="M420:N420"/>
    <mergeCell ref="O420:P420"/>
    <mergeCell ref="Q420:R420"/>
    <mergeCell ref="S420:T420"/>
    <mergeCell ref="U420:V420"/>
    <mergeCell ref="W420:X420"/>
    <mergeCell ref="Y420:Z420"/>
    <mergeCell ref="AA420:AB420"/>
    <mergeCell ref="AC420:AD420"/>
    <mergeCell ref="AE420:AF420"/>
    <mergeCell ref="G421:H421"/>
    <mergeCell ref="I421:J421"/>
    <mergeCell ref="K421:L421"/>
    <mergeCell ref="M421:N421"/>
    <mergeCell ref="O421:P421"/>
    <mergeCell ref="Q421:R421"/>
    <mergeCell ref="S421:T421"/>
    <mergeCell ref="U421:V421"/>
    <mergeCell ref="W421:X421"/>
    <mergeCell ref="Y421:Z421"/>
    <mergeCell ref="AA421:AB421"/>
    <mergeCell ref="AC421:AD421"/>
    <mergeCell ref="AE421:AF421"/>
    <mergeCell ref="A422:B422"/>
    <mergeCell ref="C422:D422"/>
    <mergeCell ref="G422:H422"/>
    <mergeCell ref="I422:J422"/>
    <mergeCell ref="K422:L422"/>
    <mergeCell ref="M422:N422"/>
    <mergeCell ref="O422:P422"/>
    <mergeCell ref="Q422:R422"/>
    <mergeCell ref="S422:T422"/>
    <mergeCell ref="U422:V422"/>
    <mergeCell ref="W422:X422"/>
    <mergeCell ref="Y422:Z422"/>
    <mergeCell ref="AA422:AB422"/>
    <mergeCell ref="AC422:AD422"/>
    <mergeCell ref="AE422:AF422"/>
    <mergeCell ref="A423:B423"/>
    <mergeCell ref="C423:D423"/>
    <mergeCell ref="G423:H423"/>
    <mergeCell ref="I423:J423"/>
    <mergeCell ref="K423:L423"/>
    <mergeCell ref="M423:N423"/>
    <mergeCell ref="O423:P423"/>
    <mergeCell ref="Q423:R423"/>
    <mergeCell ref="S423:T423"/>
    <mergeCell ref="U423:V423"/>
    <mergeCell ref="W423:X423"/>
    <mergeCell ref="Y423:Z423"/>
    <mergeCell ref="AA423:AB423"/>
    <mergeCell ref="AC423:AD423"/>
    <mergeCell ref="AE423:AF423"/>
    <mergeCell ref="A424:B424"/>
    <mergeCell ref="C424:D424"/>
    <mergeCell ref="G424:H424"/>
    <mergeCell ref="I424:J424"/>
    <mergeCell ref="K424:L424"/>
    <mergeCell ref="M424:N424"/>
    <mergeCell ref="O424:P424"/>
    <mergeCell ref="Q424:R424"/>
    <mergeCell ref="S424:T424"/>
    <mergeCell ref="U424:V424"/>
    <mergeCell ref="W424:X424"/>
    <mergeCell ref="Y424:Z424"/>
    <mergeCell ref="AA424:AB424"/>
    <mergeCell ref="AC424:AD424"/>
    <mergeCell ref="AE424:AF424"/>
    <mergeCell ref="A425:A429"/>
    <mergeCell ref="B425:D429"/>
    <mergeCell ref="G426:H426"/>
    <mergeCell ref="I426:K426"/>
    <mergeCell ref="M426:N426"/>
    <mergeCell ref="O426:Q426"/>
    <mergeCell ref="S426:T426"/>
    <mergeCell ref="U426:W426"/>
    <mergeCell ref="Y426:Z426"/>
    <mergeCell ref="AA426:AC426"/>
    <mergeCell ref="G427:H427"/>
    <mergeCell ref="I427:K427"/>
    <mergeCell ref="M427:N427"/>
    <mergeCell ref="O427:Q427"/>
    <mergeCell ref="S427:T427"/>
    <mergeCell ref="U427:W427"/>
    <mergeCell ref="Y427:Z427"/>
    <mergeCell ref="AA427:AC427"/>
    <mergeCell ref="G428:H428"/>
    <mergeCell ref="I428:K428"/>
    <mergeCell ref="M428:N428"/>
    <mergeCell ref="O428:Q428"/>
    <mergeCell ref="S428:T428"/>
    <mergeCell ref="U428:W428"/>
    <mergeCell ref="Y428:Z428"/>
    <mergeCell ref="AA428:AC428"/>
    <mergeCell ref="G429:H429"/>
    <mergeCell ref="I429:K429"/>
    <mergeCell ref="M429:N429"/>
    <mergeCell ref="O429:Q429"/>
    <mergeCell ref="S429:T429"/>
    <mergeCell ref="U429:W429"/>
    <mergeCell ref="B430:D430"/>
    <mergeCell ref="G430:H430"/>
    <mergeCell ref="I430:K430"/>
    <mergeCell ref="M430:N430"/>
    <mergeCell ref="O430:Q430"/>
    <mergeCell ref="S430:T430"/>
    <mergeCell ref="U430:W430"/>
    <mergeCell ref="Y430:Z430"/>
    <mergeCell ref="AA430:AC430"/>
    <mergeCell ref="B431:D431"/>
    <mergeCell ref="G431:H431"/>
    <mergeCell ref="I431:K431"/>
    <mergeCell ref="M431:N431"/>
    <mergeCell ref="O431:Q431"/>
    <mergeCell ref="S431:T431"/>
    <mergeCell ref="U431:W431"/>
    <mergeCell ref="Y431:Z431"/>
    <mergeCell ref="AA431:AC431"/>
    <mergeCell ref="G432:H432"/>
    <mergeCell ref="I432:K432"/>
    <mergeCell ref="M432:N432"/>
    <mergeCell ref="O432:Q432"/>
    <mergeCell ref="S432:T432"/>
    <mergeCell ref="U432:W432"/>
    <mergeCell ref="Y432:Z432"/>
    <mergeCell ref="AA432:AC432"/>
    <mergeCell ref="G433:H433"/>
    <mergeCell ref="I433:K433"/>
    <mergeCell ref="M433:N433"/>
    <mergeCell ref="O433:Q433"/>
    <mergeCell ref="S433:T433"/>
    <mergeCell ref="U433:W433"/>
    <mergeCell ref="Y433:Z433"/>
    <mergeCell ref="AA433:AC433"/>
    <mergeCell ref="Y429:Z429"/>
    <mergeCell ref="AA429:AC429"/>
  </mergeCells>
  <phoneticPr fontId="3"/>
  <conditionalFormatting sqref="C7:I7">
    <cfRule type="containsBlanks" dxfId="0" priority="2">
      <formula>LEN(TRIM(C7))=0</formula>
    </cfRule>
  </conditionalFormatting>
  <pageMargins left="0.25" right="0.25" top="0.75" bottom="0.75" header="0.3" footer="0.3"/>
  <pageSetup paperSize="9" scale="63" orientation="landscape" r:id="rId1"/>
  <rowBreaks count="14" manualBreakCount="14">
    <brk id="29" max="16383" man="1"/>
    <brk id="58" max="16383" man="1"/>
    <brk id="87" max="16383" man="1"/>
    <brk id="116" max="16383" man="1"/>
    <brk id="145" max="16383" man="1"/>
    <brk id="174" max="31" man="1"/>
    <brk id="203" max="31" man="1"/>
    <brk id="232" max="31" man="1"/>
    <brk id="261" max="31" man="1"/>
    <brk id="290" max="31" man="1"/>
    <brk id="319" max="31" man="1"/>
    <brk id="348" max="31" man="1"/>
    <brk id="377" max="31" man="1"/>
    <brk id="406" max="31"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26B84-2DC7-417D-B859-4B9B6072B2F8}">
  <sheetPr>
    <tabColor rgb="FFFFFF00"/>
  </sheetPr>
  <dimension ref="A1:AC34"/>
  <sheetViews>
    <sheetView view="pageBreakPreview" topLeftCell="A10" zoomScale="70" zoomScaleNormal="100" zoomScaleSheetLayoutView="70" zoomScalePageLayoutView="70" workbookViewId="0">
      <selection activeCell="D5" sqref="D5:K5"/>
    </sheetView>
  </sheetViews>
  <sheetFormatPr defaultRowHeight="17.25"/>
  <cols>
    <col min="1" max="2" width="8" style="20" customWidth="1"/>
    <col min="3" max="3" width="8.875" style="20" customWidth="1"/>
    <col min="4" max="4" width="7.5" style="20" customWidth="1"/>
    <col min="5" max="25" width="8" style="20" customWidth="1"/>
    <col min="26" max="26" width="3.75" style="20" customWidth="1"/>
    <col min="27" max="27" width="2.75" style="20" customWidth="1"/>
    <col min="28" max="28" width="3.75" style="20" customWidth="1"/>
    <col min="29" max="29" width="2.75" style="20" customWidth="1"/>
    <col min="30" max="31" width="8" style="20" customWidth="1"/>
    <col min="32" max="16384" width="9" style="20"/>
  </cols>
  <sheetData>
    <row r="1" spans="1:29" ht="14.25" customHeight="1">
      <c r="A1" s="1187" t="s">
        <v>360</v>
      </c>
      <c r="B1" s="1187"/>
      <c r="C1" s="1187"/>
      <c r="D1" s="1187"/>
      <c r="E1" s="998" t="s">
        <v>361</v>
      </c>
      <c r="F1" s="998"/>
      <c r="G1" s="998"/>
      <c r="H1" s="998"/>
      <c r="I1" s="998"/>
      <c r="J1" s="998"/>
      <c r="K1" s="998"/>
      <c r="L1" s="998"/>
      <c r="M1" s="998"/>
      <c r="N1" s="225"/>
      <c r="O1" s="225"/>
      <c r="P1" s="225"/>
      <c r="Q1" s="225"/>
      <c r="R1" s="997" t="s">
        <v>159</v>
      </c>
      <c r="S1" s="997">
        <v>6</v>
      </c>
      <c r="T1" s="997" t="s">
        <v>8</v>
      </c>
      <c r="U1" s="997">
        <v>3</v>
      </c>
      <c r="V1" s="997" t="s">
        <v>9</v>
      </c>
      <c r="W1" s="997">
        <v>31</v>
      </c>
      <c r="X1" s="997" t="s">
        <v>102</v>
      </c>
      <c r="Z1" s="997"/>
      <c r="AA1" s="997"/>
      <c r="AB1" s="997"/>
      <c r="AC1" s="997"/>
    </row>
    <row r="2" spans="1:29" ht="13.5" customHeight="1">
      <c r="A2" s="1187"/>
      <c r="B2" s="1187"/>
      <c r="C2" s="1187"/>
      <c r="D2" s="1187"/>
      <c r="E2" s="998"/>
      <c r="F2" s="998"/>
      <c r="G2" s="998"/>
      <c r="H2" s="998"/>
      <c r="I2" s="998"/>
      <c r="J2" s="998"/>
      <c r="K2" s="998"/>
      <c r="L2" s="998"/>
      <c r="M2" s="998"/>
      <c r="N2" s="225"/>
      <c r="O2" s="225"/>
      <c r="P2" s="225"/>
      <c r="Q2" s="225"/>
      <c r="R2" s="997"/>
      <c r="S2" s="997"/>
      <c r="T2" s="997"/>
      <c r="U2" s="997"/>
      <c r="V2" s="997"/>
      <c r="W2" s="997"/>
      <c r="X2" s="997"/>
      <c r="Z2" s="997"/>
      <c r="AA2" s="997"/>
      <c r="AB2" s="997"/>
      <c r="AC2" s="997"/>
    </row>
    <row r="3" spans="1:29" ht="13.5" customHeight="1">
      <c r="A3" s="1187"/>
      <c r="B3" s="1187"/>
      <c r="C3" s="1187"/>
      <c r="D3" s="1187"/>
      <c r="E3" s="998"/>
      <c r="F3" s="998"/>
      <c r="G3" s="998"/>
      <c r="H3" s="998"/>
      <c r="I3" s="998"/>
      <c r="J3" s="998"/>
      <c r="K3" s="998"/>
      <c r="L3" s="998"/>
      <c r="M3" s="998"/>
      <c r="N3" s="225"/>
      <c r="O3" s="225"/>
      <c r="P3" s="225"/>
      <c r="Q3" s="225"/>
      <c r="R3" s="997"/>
      <c r="S3" s="997"/>
      <c r="T3" s="997"/>
      <c r="U3" s="997"/>
      <c r="V3" s="997"/>
      <c r="W3" s="997"/>
      <c r="X3" s="997"/>
    </row>
    <row r="4" spans="1:29" ht="13.5" customHeight="1">
      <c r="A4" s="21"/>
      <c r="B4" s="21"/>
      <c r="C4" s="21"/>
      <c r="D4" s="21"/>
      <c r="E4" s="22"/>
      <c r="F4" s="21"/>
      <c r="G4" s="21"/>
      <c r="H4" s="21"/>
      <c r="I4" s="21"/>
      <c r="J4" s="21"/>
      <c r="K4" s="21"/>
      <c r="L4" s="21"/>
    </row>
    <row r="5" spans="1:29" ht="33.75" customHeight="1">
      <c r="A5" s="23"/>
      <c r="B5" s="999" t="s">
        <v>81</v>
      </c>
      <c r="C5" s="999"/>
      <c r="D5" s="999" t="str">
        <f>IF('【様式12別紙1】実績（自動計算）'!$C$7="","",'【様式12別紙1】実績（自動計算）'!$C$7)</f>
        <v/>
      </c>
      <c r="E5" s="999"/>
      <c r="F5" s="999"/>
      <c r="G5" s="999"/>
      <c r="H5" s="999"/>
      <c r="I5" s="999"/>
      <c r="J5" s="999"/>
      <c r="K5" s="999"/>
      <c r="L5" s="22"/>
      <c r="M5" s="22"/>
      <c r="N5" s="24"/>
      <c r="O5" s="24"/>
      <c r="P5" s="24"/>
      <c r="Q5" s="24"/>
    </row>
    <row r="6" spans="1:29">
      <c r="A6" s="21"/>
      <c r="P6" s="320"/>
      <c r="T6" s="1014" t="s">
        <v>43</v>
      </c>
      <c r="U6" s="1014"/>
      <c r="V6" s="1014"/>
      <c r="W6" s="1012">
        <f>COUNTA(入力用!E16,入力用!E55,入力用!E94,入力用!E133,入力用!E172,入力用!E211,入力用!E250,入力用!E289,入力用!E328,入力用!E367,入力用!E406,入力用!E445,入力用!E484,入力用!E523,入力用!E562)</f>
        <v>0</v>
      </c>
      <c r="X6" s="1014" t="s">
        <v>42</v>
      </c>
      <c r="Y6" s="21"/>
      <c r="Z6" s="21"/>
      <c r="AA6" s="21"/>
      <c r="AB6" s="21"/>
      <c r="AC6" s="21"/>
    </row>
    <row r="7" spans="1:29">
      <c r="A7" s="20" t="s">
        <v>44</v>
      </c>
      <c r="G7" s="20" t="s">
        <v>47</v>
      </c>
      <c r="R7" s="24"/>
      <c r="S7" s="24"/>
      <c r="T7" s="1015"/>
      <c r="U7" s="1015"/>
      <c r="V7" s="1015"/>
      <c r="W7" s="1013"/>
      <c r="X7" s="1015"/>
      <c r="Y7" s="21"/>
      <c r="Z7" s="21"/>
      <c r="AA7" s="21"/>
      <c r="AB7" s="21"/>
      <c r="AC7" s="21"/>
    </row>
    <row r="8" spans="1:29" ht="30" customHeight="1">
      <c r="A8" s="999" t="s">
        <v>45</v>
      </c>
      <c r="B8" s="999"/>
      <c r="C8" s="999"/>
      <c r="D8" s="999" t="s">
        <v>362</v>
      </c>
      <c r="E8" s="999"/>
      <c r="G8" s="999" t="s">
        <v>48</v>
      </c>
      <c r="H8" s="999"/>
      <c r="I8" s="999"/>
      <c r="J8" s="999" t="s">
        <v>362</v>
      </c>
      <c r="K8" s="999"/>
    </row>
    <row r="9" spans="1:29" ht="30" customHeight="1">
      <c r="A9" s="999" t="s">
        <v>53</v>
      </c>
      <c r="B9" s="999"/>
      <c r="C9" s="999"/>
      <c r="D9" s="1011">
        <f>W33-W34</f>
        <v>0</v>
      </c>
      <c r="E9" s="1011"/>
      <c r="G9" s="999" t="s">
        <v>29</v>
      </c>
      <c r="H9" s="999"/>
      <c r="I9" s="999"/>
      <c r="J9" s="1011">
        <f>W28</f>
        <v>0</v>
      </c>
      <c r="K9" s="1011"/>
      <c r="M9" s="1003" t="s">
        <v>363</v>
      </c>
      <c r="N9" s="1003"/>
      <c r="O9" s="1003"/>
      <c r="P9" s="1003"/>
      <c r="Q9" s="1003"/>
      <c r="R9" s="1003"/>
      <c r="S9" s="1003"/>
      <c r="T9" s="1003"/>
      <c r="U9" s="1003"/>
      <c r="V9" s="1003"/>
      <c r="W9" s="1003"/>
      <c r="X9" s="1003"/>
    </row>
    <row r="10" spans="1:29" ht="30" customHeight="1">
      <c r="A10" s="1057" t="s">
        <v>33</v>
      </c>
      <c r="B10" s="1058"/>
      <c r="C10" s="1059"/>
      <c r="D10" s="1011">
        <f>W32</f>
        <v>0</v>
      </c>
      <c r="E10" s="1011"/>
      <c r="G10" s="1026" t="s">
        <v>49</v>
      </c>
      <c r="H10" s="1026"/>
      <c r="I10" s="1026"/>
      <c r="J10" s="1011">
        <f>W29</f>
        <v>0</v>
      </c>
      <c r="K10" s="1011"/>
      <c r="M10" s="1003"/>
      <c r="N10" s="1003"/>
      <c r="O10" s="1003"/>
      <c r="P10" s="1003"/>
      <c r="Q10" s="1003"/>
      <c r="R10" s="1003"/>
      <c r="S10" s="1003"/>
      <c r="T10" s="1003"/>
      <c r="U10" s="1003"/>
      <c r="V10" s="1003"/>
      <c r="W10" s="1003"/>
      <c r="X10" s="1003"/>
    </row>
    <row r="11" spans="1:29" ht="34.5" customHeight="1">
      <c r="A11" s="1047" t="s">
        <v>84</v>
      </c>
      <c r="B11" s="1048"/>
      <c r="C11" s="1049"/>
      <c r="D11" s="1053">
        <f>W34</f>
        <v>0</v>
      </c>
      <c r="E11" s="1054"/>
      <c r="G11" s="1026" t="s">
        <v>50</v>
      </c>
      <c r="H11" s="1026"/>
      <c r="I11" s="1026"/>
      <c r="J11" s="1011">
        <f>W30</f>
        <v>0</v>
      </c>
      <c r="K11" s="1011"/>
      <c r="M11" s="1004" t="s">
        <v>104</v>
      </c>
      <c r="N11" s="1004"/>
      <c r="O11" s="1004"/>
      <c r="P11" s="1004"/>
      <c r="Q11" s="1004"/>
      <c r="R11" s="1004"/>
      <c r="S11" s="1004"/>
      <c r="T11" s="1004"/>
      <c r="U11" s="1004"/>
      <c r="V11" s="1004"/>
      <c r="W11" s="1004"/>
      <c r="X11" s="1004"/>
    </row>
    <row r="12" spans="1:29" ht="34.5" customHeight="1">
      <c r="A12" s="1050"/>
      <c r="B12" s="1051"/>
      <c r="C12" s="1052"/>
      <c r="D12" s="1055"/>
      <c r="E12" s="1056"/>
      <c r="G12" s="1026" t="s">
        <v>32</v>
      </c>
      <c r="H12" s="1026"/>
      <c r="I12" s="1026"/>
      <c r="J12" s="1060">
        <f>W31</f>
        <v>0</v>
      </c>
      <c r="K12" s="1060"/>
    </row>
    <row r="13" spans="1:29" ht="30" customHeight="1">
      <c r="A13" s="999" t="s">
        <v>54</v>
      </c>
      <c r="B13" s="999"/>
      <c r="C13" s="999"/>
      <c r="D13" s="1011">
        <f>SUM(D9:E12)</f>
        <v>0</v>
      </c>
      <c r="E13" s="1011"/>
      <c r="G13" s="999" t="s">
        <v>54</v>
      </c>
      <c r="H13" s="999"/>
      <c r="I13" s="999"/>
      <c r="J13" s="1011">
        <f>SUM(J9:K12)</f>
        <v>0</v>
      </c>
      <c r="K13" s="1011"/>
    </row>
    <row r="14" spans="1:29" ht="6.75" customHeight="1"/>
    <row r="15" spans="1:29" ht="9" customHeight="1"/>
    <row r="16" spans="1:29" ht="9" customHeight="1"/>
    <row r="17" spans="1:24" ht="9" customHeight="1"/>
    <row r="18" spans="1:24" ht="9" customHeight="1">
      <c r="E18" s="25"/>
    </row>
    <row r="19" spans="1:24" ht="9" customHeight="1">
      <c r="E19" s="22"/>
    </row>
    <row r="20" spans="1:24" ht="9" customHeight="1">
      <c r="E20" s="22"/>
    </row>
    <row r="21" spans="1:24" ht="9" customHeight="1">
      <c r="E21" s="22"/>
    </row>
    <row r="22" spans="1:24" ht="9" customHeight="1">
      <c r="E22" s="26"/>
    </row>
    <row r="23" spans="1:24" ht="9" customHeight="1">
      <c r="E23" s="22"/>
      <c r="J23" s="21"/>
    </row>
    <row r="24" spans="1:24" ht="9" customHeight="1">
      <c r="E24" s="26"/>
      <c r="F24" s="21"/>
    </row>
    <row r="25" spans="1:24" ht="9" customHeight="1" thickBot="1">
      <c r="D25" s="21"/>
      <c r="E25" s="22"/>
    </row>
    <row r="26" spans="1:24" ht="19.5" customHeight="1">
      <c r="A26" s="1040" t="s">
        <v>36</v>
      </c>
      <c r="B26" s="1040"/>
      <c r="C26" s="1040"/>
      <c r="D26" s="1040"/>
      <c r="F26" s="1040" t="s">
        <v>37</v>
      </c>
      <c r="G26" s="1040"/>
      <c r="H26" s="1040"/>
      <c r="I26" s="1040"/>
      <c r="K26" s="1040" t="s">
        <v>38</v>
      </c>
      <c r="L26" s="1040"/>
      <c r="M26" s="1040"/>
      <c r="N26" s="1040"/>
      <c r="P26" s="1040" t="s">
        <v>39</v>
      </c>
      <c r="Q26" s="1040"/>
      <c r="R26" s="1040"/>
      <c r="S26" s="1040"/>
      <c r="U26" s="1041" t="s">
        <v>52</v>
      </c>
      <c r="V26" s="1042"/>
      <c r="W26" s="1042"/>
      <c r="X26" s="1043"/>
    </row>
    <row r="27" spans="1:24" ht="27" customHeight="1">
      <c r="A27" s="1040"/>
      <c r="B27" s="1040"/>
      <c r="C27" s="1040"/>
      <c r="D27" s="1040"/>
      <c r="E27" s="27"/>
      <c r="F27" s="1040"/>
      <c r="G27" s="1040"/>
      <c r="H27" s="1040"/>
      <c r="I27" s="1040"/>
      <c r="K27" s="1040"/>
      <c r="L27" s="1040"/>
      <c r="M27" s="1040"/>
      <c r="N27" s="1040"/>
      <c r="P27" s="1040"/>
      <c r="Q27" s="1040"/>
      <c r="R27" s="1040"/>
      <c r="S27" s="1040"/>
      <c r="U27" s="1044"/>
      <c r="V27" s="1045"/>
      <c r="W27" s="1045"/>
      <c r="X27" s="1046"/>
    </row>
    <row r="28" spans="1:24" ht="36.75" customHeight="1">
      <c r="A28" s="999" t="s">
        <v>29</v>
      </c>
      <c r="B28" s="999"/>
      <c r="C28" s="1000">
        <f>SUM('【様式12別紙1】実績（自動計算）'!I21,'【様式12別紙1】実績（自動計算）'!I50,'【様式12別紙1】実績（自動計算）'!I79,'【様式12別紙1】実績（自動計算）'!I108,'【様式12別紙1】実績（自動計算）'!I137,'【様式12別紙1】実績（自動計算）'!I166,'【様式12別紙1】実績（自動計算）'!I195,'【様式12別紙1】実績（自動計算）'!I224,'【様式12別紙1】実績（自動計算）'!I253,'【様式12別紙1】実績（自動計算）'!I282,'【様式12別紙1】実績（自動計算）'!I311,'【様式12別紙1】実績（自動計算）'!I340,'【様式12別紙1】実績（自動計算）'!I369,'【様式12別紙1】実績（自動計算）'!I398,'【様式12別紙1】実績（自動計算）'!I427)</f>
        <v>0</v>
      </c>
      <c r="D28" s="1000"/>
      <c r="F28" s="999" t="s">
        <v>29</v>
      </c>
      <c r="G28" s="999"/>
      <c r="H28" s="1001">
        <f>SUM('【様式12別紙1】実績（自動計算）'!O21,'【様式12別紙1】実績（自動計算）'!O50,'【様式12別紙1】実績（自動計算）'!O79,'【様式12別紙1】実績（自動計算）'!O108,'【様式12別紙1】実績（自動計算）'!O137,'【様式12別紙1】実績（自動計算）'!O166,'【様式12別紙1】実績（自動計算）'!O195,'【様式12別紙1】実績（自動計算）'!O224,'【様式12別紙1】実績（自動計算）'!O253,'【様式12別紙1】実績（自動計算）'!O282,'【様式12別紙1】実績（自動計算）'!O311,'【様式12別紙1】実績（自動計算）'!O340,'【様式12別紙1】実績（自動計算）'!O369,'【様式12別紙1】実績（自動計算）'!O398,'【様式12別紙1】実績（自動計算）'!O427)</f>
        <v>0</v>
      </c>
      <c r="I28" s="1002"/>
      <c r="K28" s="999" t="s">
        <v>29</v>
      </c>
      <c r="L28" s="999"/>
      <c r="M28" s="1000">
        <f>SUM('【様式12別紙1】実績（自動計算）'!U21,'【様式12別紙1】実績（自動計算）'!U50,'【様式12別紙1】実績（自動計算）'!U79,'【様式12別紙1】実績（自動計算）'!U108,'【様式12別紙1】実績（自動計算）'!U137,'【様式12別紙1】実績（自動計算）'!U166,'【様式12別紙1】実績（自動計算）'!U195,'【様式12別紙1】実績（自動計算）'!U224,'【様式12別紙1】実績（自動計算）'!U253,'【様式12別紙1】実績（自動計算）'!U282,'【様式12別紙1】実績（自動計算）'!U311,'【様式12別紙1】実績（自動計算）'!U340,'【様式12別紙1】実績（自動計算）'!U369,'【様式12別紙1】実績（自動計算）'!U398,'【様式12別紙1】実績（自動計算）'!U427)</f>
        <v>0</v>
      </c>
      <c r="N28" s="1000"/>
      <c r="P28" s="999" t="s">
        <v>29</v>
      </c>
      <c r="Q28" s="999"/>
      <c r="R28" s="1000">
        <f>SUM('【様式12別紙1】実績（自動計算）'!AA21,'【様式12別紙1】実績（自動計算）'!AA50,'【様式12別紙1】実績（自動計算）'!AA79,'【様式12別紙1】実績（自動計算）'!AA108,'【様式12別紙1】実績（自動計算）'!AA137,'【様式12別紙1】実績（自動計算）'!AA166,'【様式12別紙1】実績（自動計算）'!AA195,'【様式12別紙1】実績（自動計算）'!AA224,'【様式12別紙1】実績（自動計算）'!AA253,'【様式12別紙1】実績（自動計算）'!AA282,'【様式12別紙1】実績（自動計算）'!AA311,'【様式12別紙1】実績（自動計算）'!AA340,'【様式12別紙1】実績（自動計算）'!AA369,'【様式12別紙1】実績（自動計算）'!AA398,'【様式12別紙1】実績（自動計算）'!AA427)</f>
        <v>0</v>
      </c>
      <c r="S28" s="1000"/>
      <c r="U28" s="1007" t="s">
        <v>29</v>
      </c>
      <c r="V28" s="1008"/>
      <c r="W28" s="1000">
        <f>SUM('【様式12別紙1】実績（自動計算）'!AE11,'【様式12別紙1】実績（自動計算）'!AE40,'【様式12別紙1】実績（自動計算）'!AE69,'【様式12別紙1】実績（自動計算）'!AE98,'【様式12別紙1】実績（自動計算）'!AE127,'【様式12別紙1】実績（自動計算）'!AE156,'【様式12別紙1】実績（自動計算）'!AE185,'【様式12別紙1】実績（自動計算）'!AE214,'【様式12別紙1】実績（自動計算）'!AE243,'【様式12別紙1】実績（自動計算）'!AE272,'【様式12別紙1】実績（自動計算）'!AE301,'【様式12別紙1】実績（自動計算）'!AE330,'【様式12別紙1】実績（自動計算）'!AE359,'【様式12別紙1】実績（自動計算）'!AE388,'【様式12別紙1】実績（自動計算）'!AE417)</f>
        <v>0</v>
      </c>
      <c r="X28" s="1010"/>
    </row>
    <row r="29" spans="1:24" ht="36.75" customHeight="1">
      <c r="A29" s="1005" t="s">
        <v>31</v>
      </c>
      <c r="B29" s="1006"/>
      <c r="C29" s="1000">
        <f>SUM('【様式12別紙1】実績（自動計算）'!I22,'【様式12別紙1】実績（自動計算）'!I51,'【様式12別紙1】実績（自動計算）'!I80,'【様式12別紙1】実績（自動計算）'!I109,'【様式12別紙1】実績（自動計算）'!I138,'【様式12別紙1】実績（自動計算）'!I167,'【様式12別紙1】実績（自動計算）'!I196,'【様式12別紙1】実績（自動計算）'!I225,'【様式12別紙1】実績（自動計算）'!I254,'【様式12別紙1】実績（自動計算）'!I283,'【様式12別紙1】実績（自動計算）'!I312,'【様式12別紙1】実績（自動計算）'!I341,'【様式12別紙1】実績（自動計算）'!I370,'【様式12別紙1】実績（自動計算）'!I399,'【様式12別紙1】実績（自動計算）'!I428)</f>
        <v>0</v>
      </c>
      <c r="D29" s="1000"/>
      <c r="F29" s="1027" t="s">
        <v>31</v>
      </c>
      <c r="G29" s="1027"/>
      <c r="H29" s="1001">
        <f>SUM('【様式12別紙1】実績（自動計算）'!O22,'【様式12別紙1】実績（自動計算）'!O51,'【様式12別紙1】実績（自動計算）'!O80,'【様式12別紙1】実績（自動計算）'!O109,'【様式12別紙1】実績（自動計算）'!O138,'【様式12別紙1】実績（自動計算）'!O167,'【様式12別紙1】実績（自動計算）'!O196,'【様式12別紙1】実績（自動計算）'!O225,'【様式12別紙1】実績（自動計算）'!O254,'【様式12別紙1】実績（自動計算）'!O283,'【様式12別紙1】実績（自動計算）'!O312,'【様式12別紙1】実績（自動計算）'!O341,'【様式12別紙1】実績（自動計算）'!O370,'【様式12別紙1】実績（自動計算）'!O399,'【様式12別紙1】実績（自動計算）'!O428)</f>
        <v>0</v>
      </c>
      <c r="I29" s="1002"/>
      <c r="K29" s="1027" t="s">
        <v>31</v>
      </c>
      <c r="L29" s="1027"/>
      <c r="M29" s="1000">
        <f>SUM('【様式12別紙1】実績（自動計算）'!U22,'【様式12別紙1】実績（自動計算）'!U51,'【様式12別紙1】実績（自動計算）'!U80,'【様式12別紙1】実績（自動計算）'!U109,'【様式12別紙1】実績（自動計算）'!U138,'【様式12別紙1】実績（自動計算）'!U167,'【様式12別紙1】実績（自動計算）'!U196,'【様式12別紙1】実績（自動計算）'!U225,'【様式12別紙1】実績（自動計算）'!U254,'【様式12別紙1】実績（自動計算）'!U283,'【様式12別紙1】実績（自動計算）'!U312,'【様式12別紙1】実績（自動計算）'!U341,'【様式12別紙1】実績（自動計算）'!U370,'【様式12別紙1】実績（自動計算）'!U399,'【様式12別紙1】実績（自動計算）'!U428)</f>
        <v>0</v>
      </c>
      <c r="N29" s="1000"/>
      <c r="P29" s="1027" t="s">
        <v>31</v>
      </c>
      <c r="Q29" s="1027"/>
      <c r="R29" s="1000">
        <f>SUM('【様式12別紙1】実績（自動計算）'!AA22,'【様式12別紙1】実績（自動計算）'!AA51,'【様式12別紙1】実績（自動計算）'!AA80,'【様式12別紙1】実績（自動計算）'!AA109,'【様式12別紙1】実績（自動計算）'!AA138,'【様式12別紙1】実績（自動計算）'!AA167,'【様式12別紙1】実績（自動計算）'!AA196,'【様式12別紙1】実績（自動計算）'!AA225,'【様式12別紙1】実績（自動計算）'!AA254,'【様式12別紙1】実績（自動計算）'!AA283,'【様式12別紙1】実績（自動計算）'!AA312,'【様式12別紙1】実績（自動計算）'!AA341,'【様式12別紙1】実績（自動計算）'!AA370,'【様式12別紙1】実績（自動計算）'!AA399,'【様式12別紙1】実績（自動計算）'!AA428)</f>
        <v>0</v>
      </c>
      <c r="S29" s="1000"/>
      <c r="U29" s="1009" t="s">
        <v>49</v>
      </c>
      <c r="V29" s="1006"/>
      <c r="W29" s="1000">
        <f>SUM('【様式12別紙1】実績（自動計算）'!AE12,'【様式12別紙1】実績（自動計算）'!AE41,'【様式12別紙1】実績（自動計算）'!AE70,'【様式12別紙1】実績（自動計算）'!AE99,'【様式12別紙1】実績（自動計算）'!AE128,'【様式12別紙1】実績（自動計算）'!AE157,'【様式12別紙1】実績（自動計算）'!AE186,'【様式12別紙1】実績（自動計算）'!AE215,'【様式12別紙1】実績（自動計算）'!AE244,'【様式12別紙1】実績（自動計算）'!AE273,'【様式12別紙1】実績（自動計算）'!AE302,'【様式12別紙1】実績（自動計算）'!AE331,'【様式12別紙1】実績（自動計算）'!AE360,'【様式12別紙1】実績（自動計算）'!AE389,'【様式12別紙1】実績（自動計算）'!AE418)</f>
        <v>0</v>
      </c>
      <c r="X29" s="1010"/>
    </row>
    <row r="30" spans="1:24" ht="36.75" customHeight="1">
      <c r="A30" s="1005" t="s">
        <v>105</v>
      </c>
      <c r="B30" s="1006"/>
      <c r="C30" s="1000">
        <f>SUM('【様式12別紙1】実績（自動計算）'!I23,'【様式12別紙1】実績（自動計算）'!I52,'【様式12別紙1】実績（自動計算）'!I81,'【様式12別紙1】実績（自動計算）'!I110,'【様式12別紙1】実績（自動計算）'!I139,'【様式12別紙1】実績（自動計算）'!I168,'【様式12別紙1】実績（自動計算）'!I197,'【様式12別紙1】実績（自動計算）'!I226,'【様式12別紙1】実績（自動計算）'!I255,'【様式12別紙1】実績（自動計算）'!I284,'【様式12別紙1】実績（自動計算）'!I313,'【様式12別紙1】実績（自動計算）'!I342,'【様式12別紙1】実績（自動計算）'!I371,'【様式12別紙1】実績（自動計算）'!I400,'【様式12別紙1】実績（自動計算）'!I429)</f>
        <v>0</v>
      </c>
      <c r="D30" s="1000"/>
      <c r="F30" s="1005" t="s">
        <v>105</v>
      </c>
      <c r="G30" s="1006"/>
      <c r="H30" s="1001">
        <f>SUM('【様式12別紙1】実績（自動計算）'!O23,'【様式12別紙1】実績（自動計算）'!O52,'【様式12別紙1】実績（自動計算）'!O81,'【様式12別紙1】実績（自動計算）'!O110,'【様式12別紙1】実績（自動計算）'!O139,'【様式12別紙1】実績（自動計算）'!O168,'【様式12別紙1】実績（自動計算）'!O197,'【様式12別紙1】実績（自動計算）'!O226,'【様式12別紙1】実績（自動計算）'!O255,'【様式12別紙1】実績（自動計算）'!O284,'【様式12別紙1】実績（自動計算）'!O313,'【様式12別紙1】実績（自動計算）'!O342,'【様式12別紙1】実績（自動計算）'!O371,'【様式12別紙1】実績（自動計算）'!O400,'【様式12別紙1】実績（自動計算）'!O429)</f>
        <v>0</v>
      </c>
      <c r="I30" s="1002"/>
      <c r="K30" s="1005" t="s">
        <v>105</v>
      </c>
      <c r="L30" s="1006"/>
      <c r="M30" s="1000">
        <f>SUM('【様式12別紙1】実績（自動計算）'!U23,'【様式12別紙1】実績（自動計算）'!U52,'【様式12別紙1】実績（自動計算）'!U81,'【様式12別紙1】実績（自動計算）'!U110,'【様式12別紙1】実績（自動計算）'!U139,'【様式12別紙1】実績（自動計算）'!U168,'【様式12別紙1】実績（自動計算）'!U197,'【様式12別紙1】実績（自動計算）'!U226,'【様式12別紙1】実績（自動計算）'!U255,'【様式12別紙1】実績（自動計算）'!U284,'【様式12別紙1】実績（自動計算）'!U313,'【様式12別紙1】実績（自動計算）'!U342,'【様式12別紙1】実績（自動計算）'!U371,'【様式12別紙1】実績（自動計算）'!U400,'【様式12別紙1】実績（自動計算）'!U429)</f>
        <v>0</v>
      </c>
      <c r="N30" s="1000"/>
      <c r="P30" s="1027" t="s">
        <v>105</v>
      </c>
      <c r="Q30" s="1027"/>
      <c r="R30" s="1000">
        <f>SUM('【様式12別紙1】実績（自動計算）'!AA23,'【様式12別紙1】実績（自動計算）'!AA52,'【様式12別紙1】実績（自動計算）'!AA81,'【様式12別紙1】実績（自動計算）'!AA110,'【様式12別紙1】実績（自動計算）'!AA139,'【様式12別紙1】実績（自動計算）'!AA168,'【様式12別紙1】実績（自動計算）'!AA197,'【様式12別紙1】実績（自動計算）'!AA226,'【様式12別紙1】実績（自動計算）'!AA255,'【様式12別紙1】実績（自動計算）'!AA284,'【様式12別紙1】実績（自動計算）'!AA313,'【様式12別紙1】実績（自動計算）'!AA342,'【様式12別紙1】実績（自動計算）'!AA371,'【様式12別紙1】実績（自動計算）'!AA400,'【様式12別紙1】実績（自動計算）'!AA429)</f>
        <v>0</v>
      </c>
      <c r="S30" s="1000"/>
      <c r="U30" s="1009" t="s">
        <v>83</v>
      </c>
      <c r="V30" s="1006"/>
      <c r="W30" s="1000">
        <f>SUM('【様式12別紙1】実績（自動計算）'!AE13,'【様式12別紙1】実績（自動計算）'!AE42,'【様式12別紙1】実績（自動計算）'!AE71,'【様式12別紙1】実績（自動計算）'!AE100,'【様式12別紙1】実績（自動計算）'!AE129,'【様式12別紙1】実績（自動計算）'!AE158,'【様式12別紙1】実績（自動計算）'!AE187,'【様式12別紙1】実績（自動計算）'!AE216,'【様式12別紙1】実績（自動計算）'!AE245,'【様式12別紙1】実績（自動計算）'!AE274,'【様式12別紙1】実績（自動計算）'!AE303,'【様式12別紙1】実績（自動計算）'!AE332,'【様式12別紙1】実績（自動計算）'!AE361,'【様式12別紙1】実績（自動計算）'!AE390,'【様式12別紙1】実績（自動計算）'!AE419)</f>
        <v>0</v>
      </c>
      <c r="X30" s="1010"/>
    </row>
    <row r="31" spans="1:24" ht="36.75" customHeight="1">
      <c r="A31" s="1022" t="s">
        <v>32</v>
      </c>
      <c r="B31" s="1023"/>
      <c r="C31" s="1025">
        <f>SUM('【様式12別紙1】実績（自動計算）'!I24,'【様式12別紙1】実績（自動計算）'!I53,'【様式12別紙1】実績（自動計算）'!I82,'【様式12別紙1】実績（自動計算）'!I111,'【様式12別紙1】実績（自動計算）'!I140,'【様式12別紙1】実績（自動計算）'!I169,'【様式12別紙1】実績（自動計算）'!I198,'【様式12別紙1】実績（自動計算）'!I227,'【様式12別紙1】実績（自動計算）'!I256,'【様式12別紙1】実績（自動計算）'!I285,'【様式12別紙1】実績（自動計算）'!I314,'【様式12別紙1】実績（自動計算）'!I343,'【様式12別紙1】実績（自動計算）'!I372,'【様式12別紙1】実績（自動計算）'!I401,'【様式12別紙1】実績（自動計算）'!I430)</f>
        <v>0</v>
      </c>
      <c r="D31" s="1025"/>
      <c r="F31" s="1022" t="s">
        <v>32</v>
      </c>
      <c r="G31" s="1023"/>
      <c r="H31" s="1038">
        <f>SUM('【様式12別紙1】実績（自動計算）'!O24,'【様式12別紙1】実績（自動計算）'!O53,'【様式12別紙1】実績（自動計算）'!O82,'【様式12別紙1】実績（自動計算）'!O111,'【様式12別紙1】実績（自動計算）'!O140,'【様式12別紙1】実績（自動計算）'!O169,'【様式12別紙1】実績（自動計算）'!O198,'【様式12別紙1】実績（自動計算）'!O227,'【様式12別紙1】実績（自動計算）'!O256,'【様式12別紙1】実績（自動計算）'!O285,'【様式12別紙1】実績（自動計算）'!O314,'【様式12別紙1】実績（自動計算）'!O343,'【様式12別紙1】実績（自動計算）'!O372,'【様式12別紙1】実績（自動計算）'!O401,'【様式12別紙1】実績（自動計算）'!O430)</f>
        <v>0</v>
      </c>
      <c r="I31" s="1039"/>
      <c r="K31" s="1022" t="s">
        <v>32</v>
      </c>
      <c r="L31" s="1023"/>
      <c r="M31" s="1025">
        <f>SUM('【様式12別紙1】実績（自動計算）'!U24,'【様式12別紙1】実績（自動計算）'!U53,'【様式12別紙1】実績（自動計算）'!U82,'【様式12別紙1】実績（自動計算）'!U111,'【様式12別紙1】実績（自動計算）'!U140,'【様式12別紙1】実績（自動計算）'!U169,'【様式12別紙1】実績（自動計算）'!U198,'【様式12別紙1】実績（自動計算）'!U227,'【様式12別紙1】実績（自動計算）'!U256,'【様式12別紙1】実績（自動計算）'!U285,'【様式12別紙1】実績（自動計算）'!U314,'【様式12別紙1】実績（自動計算）'!U343,'【様式12別紙1】実績（自動計算）'!U372,'【様式12別紙1】実績（自動計算）'!U401,'【様式12別紙1】実績（自動計算）'!U430)</f>
        <v>0</v>
      </c>
      <c r="N31" s="1025"/>
      <c r="P31" s="1040" t="s">
        <v>32</v>
      </c>
      <c r="Q31" s="1040"/>
      <c r="R31" s="1025">
        <f>SUM('【様式12別紙1】実績（自動計算）'!AA24,'【様式12別紙1】実績（自動計算）'!AA53,'【様式12別紙1】実績（自動計算）'!AA82,'【様式12別紙1】実績（自動計算）'!AA111,'【様式12別紙1】実績（自動計算）'!AA140,'【様式12別紙1】実績（自動計算）'!AA169,'【様式12別紙1】実績（自動計算）'!AA198,'【様式12別紙1】実績（自動計算）'!AA227,'【様式12別紙1】実績（自動計算）'!AA256,'【様式12別紙1】実績（自動計算）'!AA285,'【様式12別紙1】実績（自動計算）'!AA314,'【様式12別紙1】実績（自動計算）'!AA343,'【様式12別紙1】実績（自動計算）'!AA372,'【様式12別紙1】実績（自動計算）'!AA401,'【様式12別紙1】実績（自動計算）'!AA430)</f>
        <v>0</v>
      </c>
      <c r="S31" s="1025"/>
      <c r="U31" s="1031" t="s">
        <v>32</v>
      </c>
      <c r="V31" s="1023"/>
      <c r="W31" s="1025">
        <f>SUM('【様式12別紙1】実績（自動計算）'!AE14,'【様式12別紙1】実績（自動計算）'!AE43,'【様式12別紙1】実績（自動計算）'!AE72,'【様式12別紙1】実績（自動計算）'!AE101,'【様式12別紙1】実績（自動計算）'!AE130,'【様式12別紙1】実績（自動計算）'!AE159,'【様式12別紙1】実績（自動計算）'!AE188,'【様式12別紙1】実績（自動計算）'!AE217,'【様式12別紙1】実績（自動計算）'!AE246,'【様式12別紙1】実績（自動計算）'!AE275,'【様式12別紙1】実績（自動計算）'!AE304,'【様式12別紙1】実績（自動計算）'!AE333,'【様式12別紙1】実績（自動計算）'!AE362,'【様式12別紙1】実績（自動計算）'!AE391,'【様式12別紙1】実績（自動計算）'!AE420)</f>
        <v>0</v>
      </c>
      <c r="X31" s="1032"/>
    </row>
    <row r="32" spans="1:24" ht="36.75" customHeight="1">
      <c r="A32" s="1024" t="s">
        <v>33</v>
      </c>
      <c r="B32" s="1008"/>
      <c r="C32" s="1000">
        <f>SUM('【様式12別紙1】実績（自動計算）'!I25,'【様式12別紙1】実績（自動計算）'!I54,'【様式12別紙1】実績（自動計算）'!I83,'【様式12別紙1】実績（自動計算）'!I112,'【様式12別紙1】実績（自動計算）'!I141,'【様式12別紙1】実績（自動計算）'!I170,'【様式12別紙1】実績（自動計算）'!I199,'【様式12別紙1】実績（自動計算）'!I228,'【様式12別紙1】実績（自動計算）'!I257,'【様式12別紙1】実績（自動計算）'!I286,'【様式12別紙1】実績（自動計算）'!I315,'【様式12別紙1】実績（自動計算）'!I344,'【様式12別紙1】実績（自動計算）'!I373,'【様式12別紙1】実績（自動計算）'!I402,'【様式12別紙1】実績（自動計算）'!I431)</f>
        <v>0</v>
      </c>
      <c r="D32" s="1000"/>
      <c r="F32" s="1024" t="s">
        <v>33</v>
      </c>
      <c r="G32" s="1008"/>
      <c r="H32" s="1001">
        <f>SUM('【様式12別紙1】実績（自動計算）'!O25,'【様式12別紙1】実績（自動計算）'!O54,'【様式12別紙1】実績（自動計算）'!O83,'【様式12別紙1】実績（自動計算）'!O112,'【様式12別紙1】実績（自動計算）'!O141,'【様式12別紙1】実績（自動計算）'!O170,'【様式12別紙1】実績（自動計算）'!O199,'【様式12別紙1】実績（自動計算）'!O228,'【様式12別紙1】実績（自動計算）'!O257,'【様式12別紙1】実績（自動計算）'!O286,'【様式12別紙1】実績（自動計算）'!O315,'【様式12別紙1】実績（自動計算）'!O344,'【様式12別紙1】実績（自動計算）'!O373,'【様式12別紙1】実績（自動計算）'!O402,'【様式12別紙1】実績（自動計算）'!O431)</f>
        <v>0</v>
      </c>
      <c r="I32" s="1002"/>
      <c r="K32" s="1024" t="s">
        <v>33</v>
      </c>
      <c r="L32" s="1008"/>
      <c r="M32" s="1000">
        <f>SUM('【様式12別紙1】実績（自動計算）'!U25,'【様式12別紙1】実績（自動計算）'!U54,'【様式12別紙1】実績（自動計算）'!U83,'【様式12別紙1】実績（自動計算）'!U112,'【様式12別紙1】実績（自動計算）'!U141,'【様式12別紙1】実績（自動計算）'!U170,'【様式12別紙1】実績（自動計算）'!U199,'【様式12別紙1】実績（自動計算）'!U228,'【様式12別紙1】実績（自動計算）'!U257,'【様式12別紙1】実績（自動計算）'!U286,'【様式12別紙1】実績（自動計算）'!U315,'【様式12別紙1】実績（自動計算）'!U344,'【様式12別紙1】実績（自動計算）'!U373,'【様式12別紙1】実績（自動計算）'!U402,'【様式12別紙1】実績（自動計算）'!U431)</f>
        <v>0</v>
      </c>
      <c r="N32" s="1000"/>
      <c r="P32" s="1024" t="s">
        <v>33</v>
      </c>
      <c r="Q32" s="1008"/>
      <c r="R32" s="1000">
        <f>SUM('【様式12別紙1】実績（自動計算）'!AA25,'【様式12別紙1】実績（自動計算）'!AA54,'【様式12別紙1】実績（自動計算）'!AA83,'【様式12別紙1】実績（自動計算）'!AA112,'【様式12別紙1】実績（自動計算）'!AA141,'【様式12別紙1】実績（自動計算）'!AA170,'【様式12別紙1】実績（自動計算）'!AA199,'【様式12別紙1】実績（自動計算）'!AA228,'【様式12別紙1】実績（自動計算）'!AA257,'【様式12別紙1】実績（自動計算）'!AA286,'【様式12別紙1】実績（自動計算）'!AA315,'【様式12別紙1】実績（自動計算）'!AA344,'【様式12別紙1】実績（自動計算）'!AA373,'【様式12別紙1】実績（自動計算）'!AA402,'【様式12別紙1】実績（自動計算）'!AA431)</f>
        <v>0</v>
      </c>
      <c r="S32" s="1000"/>
      <c r="U32" s="1007" t="s">
        <v>33</v>
      </c>
      <c r="V32" s="1008"/>
      <c r="W32" s="1000">
        <f>SUM('【様式12別紙1】実績（自動計算）'!AE15,'【様式12別紙1】実績（自動計算）'!AE44,'【様式12別紙1】実績（自動計算）'!AE73,'【様式12別紙1】実績（自動計算）'!AE102,'【様式12別紙1】実績（自動計算）'!AE131,'【様式12別紙1】実績（自動計算）'!AE160,'【様式12別紙1】実績（自動計算）'!AE189,'【様式12別紙1】実績（自動計算）'!AE218,'【様式12別紙1】実績（自動計算）'!AE247,'【様式12別紙1】実績（自動計算）'!AE276,'【様式12別紙1】実績（自動計算）'!AE305,'【様式12別紙1】実績（自動計算）'!AE334,'【様式12別紙1】実績（自動計算）'!AE363,'【様式12別紙1】実績（自動計算）'!AE392,'【様式12別紙1】実績（自動計算）'!AE421)</f>
        <v>0</v>
      </c>
      <c r="X32" s="1010"/>
    </row>
    <row r="33" spans="1:24" ht="36.75" customHeight="1" thickBot="1">
      <c r="A33" s="1016" t="s">
        <v>35</v>
      </c>
      <c r="B33" s="1017"/>
      <c r="C33" s="1019">
        <f>SUM('【様式12別紙1】実績（自動計算）'!I26,'【様式12別紙1】実績（自動計算）'!I55,'【様式12別紙1】実績（自動計算）'!I84,'【様式12別紙1】実績（自動計算）'!I113,'【様式12別紙1】実績（自動計算）'!I142,'【様式12別紙1】実績（自動計算）'!I171,'【様式12別紙1】実績（自動計算）'!I200,'【様式12別紙1】実績（自動計算）'!I229,'【様式12別紙1】実績（自動計算）'!I258,'【様式12別紙1】実績（自動計算）'!I287,'【様式12別紙1】実績（自動計算）'!I316,'【様式12別紙1】実績（自動計算）'!I345,'【様式12別紙1】実績（自動計算）'!I374,'【様式12別紙1】実績（自動計算）'!I403,'【様式12別紙1】実績（自動計算）'!I432)</f>
        <v>0</v>
      </c>
      <c r="D33" s="1019"/>
      <c r="F33" s="1034" t="s">
        <v>35</v>
      </c>
      <c r="G33" s="1035"/>
      <c r="H33" s="1188">
        <f>SUM('【様式12別紙1】実績（自動計算）'!O26,'【様式12別紙1】実績（自動計算）'!O55,'【様式12別紙1】実績（自動計算）'!O84,'【様式12別紙1】実績（自動計算）'!O113,'【様式12別紙1】実績（自動計算）'!O142,'【様式12別紙1】実績（自動計算）'!O171,'【様式12別紙1】実績（自動計算）'!O200,'【様式12別紙1】実績（自動計算）'!O229,'【様式12別紙1】実績（自動計算）'!O258,'【様式12別紙1】実績（自動計算）'!O287,'【様式12別紙1】実績（自動計算）'!O316,'【様式12別紙1】実績（自動計算）'!O345,'【様式12別紙1】実績（自動計算）'!O374,'【様式12別紙1】実績（自動計算）'!O403,'【様式12別紙1】実績（自動計算）'!O432)</f>
        <v>0</v>
      </c>
      <c r="I33" s="1189"/>
      <c r="K33" s="1034" t="s">
        <v>35</v>
      </c>
      <c r="L33" s="1035"/>
      <c r="M33" s="1019">
        <f>SUM('【様式12別紙1】実績（自動計算）'!U26,'【様式12別紙1】実績（自動計算）'!U55,'【様式12別紙1】実績（自動計算）'!U84,'【様式12別紙1】実績（自動計算）'!U113,'【様式12別紙1】実績（自動計算）'!U142,'【様式12別紙1】実績（自動計算）'!U171,'【様式12別紙1】実績（自動計算）'!U200,'【様式12別紙1】実績（自動計算）'!U229,'【様式12別紙1】実績（自動計算）'!U258,'【様式12別紙1】実績（自動計算）'!U287,'【様式12別紙1】実績（自動計算）'!U316,'【様式12別紙1】実績（自動計算）'!U345,'【様式12別紙1】実績（自動計算）'!U374,'【様式12別紙1】実績（自動計算）'!U403,'【様式12別紙1】実績（自動計算）'!U432)</f>
        <v>0</v>
      </c>
      <c r="N33" s="1019"/>
      <c r="P33" s="1034" t="s">
        <v>35</v>
      </c>
      <c r="Q33" s="1035"/>
      <c r="R33" s="1019">
        <f>SUM('【様式12別紙1】実績（自動計算）'!AA26,'【様式12別紙1】実績（自動計算）'!AA55,'【様式12別紙1】実績（自動計算）'!AA84,'【様式12別紙1】実績（自動計算）'!AA113,'【様式12別紙1】実績（自動計算）'!AA142,'【様式12別紙1】実績（自動計算）'!AA171,'【様式12別紙1】実績（自動計算）'!AA200,'【様式12別紙1】実績（自動計算）'!AA229,'【様式12別紙1】実績（自動計算）'!AA258,'【様式12別紙1】実績（自動計算）'!AA287,'【様式12別紙1】実績（自動計算）'!AA316,'【様式12別紙1】実績（自動計算）'!AA345,'【様式12別紙1】実績（自動計算）'!AA374,'【様式12別紙1】実績（自動計算）'!AA403,'【様式12別紙1】実績（自動計算）'!AA432)</f>
        <v>0</v>
      </c>
      <c r="S33" s="1019"/>
      <c r="U33" s="1033" t="s">
        <v>35</v>
      </c>
      <c r="V33" s="1017"/>
      <c r="W33" s="1000">
        <f>SUM('【様式12別紙1】実績（自動計算）'!AE16,'【様式12別紙1】実績（自動計算）'!AE45,'【様式12別紙1】実績（自動計算）'!AE74,'【様式12別紙1】実績（自動計算）'!AE103,'【様式12別紙1】実績（自動計算）'!AE132,'【様式12別紙1】実績（自動計算）'!AE161,'【様式12別紙1】実績（自動計算）'!AE190,'【様式12別紙1】実績（自動計算）'!AE219,'【様式12別紙1】実績（自動計算）'!AE248,'【様式12別紙1】実績（自動計算）'!AE277,'【様式12別紙1】実績（自動計算）'!AE306,'【様式12別紙1】実績（自動計算）'!AE335,'【様式12別紙1】実績（自動計算）'!AE364,'【様式12別紙1】実績（自動計算）'!AE393,'【様式12別紙1】実績（自動計算）'!AE422)</f>
        <v>0</v>
      </c>
      <c r="X33" s="1010"/>
    </row>
    <row r="34" spans="1:24" ht="36.75" customHeight="1" thickBot="1">
      <c r="A34" s="1018" t="s">
        <v>41</v>
      </c>
      <c r="B34" s="1018"/>
      <c r="C34" s="1190">
        <f>SUM('【様式12別紙1】実績（自動計算）'!I27,'【様式12別紙1】実績（自動計算）'!I56,'【様式12別紙1】実績（自動計算）'!I85,'【様式12別紙1】実績（自動計算）'!I114,'【様式12別紙1】実績（自動計算）'!I143,'【様式12別紙1】実績（自動計算）'!I172,'【様式12別紙1】実績（自動計算）'!I201,'【様式12別紙1】実績（自動計算）'!I230,'【様式12別紙1】実績（自動計算）'!I259,'【様式12別紙1】実績（自動計算）'!I288,'【様式12別紙1】実績（自動計算）'!I317,'【様式12別紙1】実績（自動計算）'!I346,'【様式12別紙1】実績（自動計算）'!I375,'【様式12別紙1】実績（自動計算）'!I404,'【様式12別紙1】実績（自動計算）'!I433)</f>
        <v>0</v>
      </c>
      <c r="D34" s="1191"/>
      <c r="F34" s="1036" t="s">
        <v>41</v>
      </c>
      <c r="G34" s="1037"/>
      <c r="H34" s="1192">
        <f>SUM('【様式12別紙1】実績（自動計算）'!O27,'【様式12別紙1】実績（自動計算）'!O56,'【様式12別紙1】実績（自動計算）'!O85,'【様式12別紙1】実績（自動計算）'!O114,'【様式12別紙1】実績（自動計算）'!O143,'【様式12別紙1】実績（自動計算）'!O172,'【様式12別紙1】実績（自動計算）'!O201,'【様式12別紙1】実績（自動計算）'!O230,'【様式12別紙1】実績（自動計算）'!O259,'【様式12別紙1】実績（自動計算）'!O288,'【様式12別紙1】実績（自動計算）'!O317,'【様式12別紙1】実績（自動計算）'!O346,'【様式12別紙1】実績（自動計算）'!O375,'【様式12別紙1】実績（自動計算）'!O404,'【様式12別紙1】実績（自動計算）'!O433)</f>
        <v>0</v>
      </c>
      <c r="I34" s="1193"/>
      <c r="K34" s="1036" t="s">
        <v>41</v>
      </c>
      <c r="L34" s="1037"/>
      <c r="M34" s="1190">
        <f>SUM('【様式12別紙1】実績（自動計算）'!U27,'【様式12別紙1】実績（自動計算）'!U56,'【様式12別紙1】実績（自動計算）'!U85,'【様式12別紙1】実績（自動計算）'!U114,'【様式12別紙1】実績（自動計算）'!U143,'【様式12別紙1】実績（自動計算）'!U172,'【様式12別紙1】実績（自動計算）'!U201,'【様式12別紙1】実績（自動計算）'!U230,'【様式12別紙1】実績（自動計算）'!U259,'【様式12別紙1】実績（自動計算）'!U288,'【様式12別紙1】実績（自動計算）'!U317,'【様式12別紙1】実績（自動計算）'!U346,'【様式12別紙1】実績（自動計算）'!U375,'【様式12別紙1】実績（自動計算）'!U404,'【様式12別紙1】実績（自動計算）'!U433)</f>
        <v>0</v>
      </c>
      <c r="N34" s="1191"/>
      <c r="P34" s="1036" t="s">
        <v>41</v>
      </c>
      <c r="Q34" s="1037"/>
      <c r="R34" s="1190">
        <f>SUM('【様式12別紙1】実績（自動計算）'!AA27,'【様式12別紙1】実績（自動計算）'!AA56,'【様式12別紙1】実績（自動計算）'!AA85,'【様式12別紙1】実績（自動計算）'!AA114,'【様式12別紙1】実績（自動計算）'!AA143,'【様式12別紙1】実績（自動計算）'!AA172,'【様式12別紙1】実績（自動計算）'!AA201,'【様式12別紙1】実績（自動計算）'!AA230,'【様式12別紙1】実績（自動計算）'!AA259,'【様式12別紙1】実績（自動計算）'!AA288,'【様式12別紙1】実績（自動計算）'!AA317,'【様式12別紙1】実績（自動計算）'!AA346,'【様式12別紙1】実績（自動計算）'!AA375,'【様式12別紙1】実績（自動計算）'!AA404,'【様式12別紙1】実績（自動計算）'!AA433)</f>
        <v>0</v>
      </c>
      <c r="S34" s="1191"/>
      <c r="U34" s="1018" t="s">
        <v>41</v>
      </c>
      <c r="V34" s="1018"/>
      <c r="W34" s="1063">
        <f>SUM('【様式12別紙1】実績（自動計算）'!AE18,'【様式12別紙1】実績（自動計算）'!AE47,'【様式12別紙1】実績（自動計算）'!AE76,'【様式12別紙1】実績（自動計算）'!AE105,'【様式12別紙1】実績（自動計算）'!AE134,'【様式12別紙1】実績（自動計算）'!AE163,'【様式12別紙1】実績（自動計算）'!AE192,'【様式12別紙1】実績（自動計算）'!AE221,'【様式12別紙1】実績（自動計算）'!AE250,'【様式12別紙1】実績（自動計算）'!AE279,'【様式12別紙1】実績（自動計算）'!AE308,'【様式12別紙1】実績（自動計算）'!AE337,'【様式12別紙1】実績（自動計算）'!AE366,'【様式12別紙1】実績（自動計算）'!AE395,'【様式12別紙1】実績（自動計算）'!AE424)</f>
        <v>0</v>
      </c>
      <c r="X34" s="1064"/>
    </row>
  </sheetData>
  <sheetProtection sheet="1" formatCells="0" selectLockedCells="1"/>
  <mergeCells count="117">
    <mergeCell ref="W34:X34"/>
    <mergeCell ref="M33:N33"/>
    <mergeCell ref="P33:Q33"/>
    <mergeCell ref="R33:S33"/>
    <mergeCell ref="U33:V33"/>
    <mergeCell ref="W33:X33"/>
    <mergeCell ref="A34:B34"/>
    <mergeCell ref="C34:D34"/>
    <mergeCell ref="F34:G34"/>
    <mergeCell ref="H34:I34"/>
    <mergeCell ref="K34:L34"/>
    <mergeCell ref="M34:N34"/>
    <mergeCell ref="P34:Q34"/>
    <mergeCell ref="R34:S34"/>
    <mergeCell ref="U34:V34"/>
    <mergeCell ref="H31:I31"/>
    <mergeCell ref="K31:L31"/>
    <mergeCell ref="W32:X32"/>
    <mergeCell ref="A33:B33"/>
    <mergeCell ref="C33:D33"/>
    <mergeCell ref="F33:G33"/>
    <mergeCell ref="H33:I33"/>
    <mergeCell ref="K33:L33"/>
    <mergeCell ref="M31:N31"/>
    <mergeCell ref="P31:Q31"/>
    <mergeCell ref="R31:S31"/>
    <mergeCell ref="U31:V31"/>
    <mergeCell ref="W31:X31"/>
    <mergeCell ref="A32:B32"/>
    <mergeCell ref="C32:D32"/>
    <mergeCell ref="F32:G32"/>
    <mergeCell ref="H32:I32"/>
    <mergeCell ref="K32:L32"/>
    <mergeCell ref="M32:N32"/>
    <mergeCell ref="P32:Q32"/>
    <mergeCell ref="R32:S32"/>
    <mergeCell ref="U32:V32"/>
    <mergeCell ref="A31:B31"/>
    <mergeCell ref="C31:D31"/>
    <mergeCell ref="R30:S30"/>
    <mergeCell ref="U30:V30"/>
    <mergeCell ref="W30:X30"/>
    <mergeCell ref="A29:B29"/>
    <mergeCell ref="C29:D29"/>
    <mergeCell ref="F29:G29"/>
    <mergeCell ref="H29:I29"/>
    <mergeCell ref="K29:L29"/>
    <mergeCell ref="M29:N29"/>
    <mergeCell ref="P29:Q29"/>
    <mergeCell ref="R29:S29"/>
    <mergeCell ref="U29:V29"/>
    <mergeCell ref="F31:G31"/>
    <mergeCell ref="A26:D27"/>
    <mergeCell ref="F26:I27"/>
    <mergeCell ref="K26:N27"/>
    <mergeCell ref="P26:S27"/>
    <mergeCell ref="U26:X27"/>
    <mergeCell ref="A28:B28"/>
    <mergeCell ref="C28:D28"/>
    <mergeCell ref="F28:G28"/>
    <mergeCell ref="H28:I28"/>
    <mergeCell ref="K28:L28"/>
    <mergeCell ref="M28:N28"/>
    <mergeCell ref="P28:Q28"/>
    <mergeCell ref="R28:S28"/>
    <mergeCell ref="U28:V28"/>
    <mergeCell ref="W28:X28"/>
    <mergeCell ref="W29:X29"/>
    <mergeCell ref="A30:B30"/>
    <mergeCell ref="C30:D30"/>
    <mergeCell ref="F30:G30"/>
    <mergeCell ref="H30:I30"/>
    <mergeCell ref="K30:L30"/>
    <mergeCell ref="M30:N30"/>
    <mergeCell ref="P30:Q30"/>
    <mergeCell ref="G12:I12"/>
    <mergeCell ref="J12:K12"/>
    <mergeCell ref="A13:C13"/>
    <mergeCell ref="D13:E13"/>
    <mergeCell ref="G13:I13"/>
    <mergeCell ref="J13:K13"/>
    <mergeCell ref="M9:X10"/>
    <mergeCell ref="A10:C10"/>
    <mergeCell ref="D10:E10"/>
    <mergeCell ref="G10:I10"/>
    <mergeCell ref="J10:K10"/>
    <mergeCell ref="A11:C12"/>
    <mergeCell ref="D11:E12"/>
    <mergeCell ref="G11:I11"/>
    <mergeCell ref="J11:K11"/>
    <mergeCell ref="M11:X11"/>
    <mergeCell ref="A9:C9"/>
    <mergeCell ref="D9:E9"/>
    <mergeCell ref="G9:I9"/>
    <mergeCell ref="J9:K9"/>
    <mergeCell ref="A8:C8"/>
    <mergeCell ref="D8:E8"/>
    <mergeCell ref="G8:I8"/>
    <mergeCell ref="J8:K8"/>
    <mergeCell ref="AC1:AC2"/>
    <mergeCell ref="B5:C5"/>
    <mergeCell ref="D5:K5"/>
    <mergeCell ref="T6:V7"/>
    <mergeCell ref="W6:W7"/>
    <mergeCell ref="X6:X7"/>
    <mergeCell ref="V1:V3"/>
    <mergeCell ref="W1:W3"/>
    <mergeCell ref="X1:X3"/>
    <mergeCell ref="Z1:Z2"/>
    <mergeCell ref="AA1:AA2"/>
    <mergeCell ref="AB1:AB2"/>
    <mergeCell ref="A1:D3"/>
    <mergeCell ref="E1:M3"/>
    <mergeCell ref="R1:R3"/>
    <mergeCell ref="S1:S3"/>
    <mergeCell ref="T1:T3"/>
    <mergeCell ref="U1:U3"/>
  </mergeCells>
  <phoneticPr fontId="3"/>
  <printOptions horizontalCentered="1" verticalCentered="1"/>
  <pageMargins left="0.70866141732283472" right="0.70866141732283472" top="0.74803149606299213" bottom="0.39370078740157483" header="0.31496062992125984" footer="0.31496062992125984"/>
  <pageSetup paperSize="9" scale="6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0BD99-2BA4-4794-9507-F2A917D6F882}">
  <sheetPr>
    <tabColor rgb="FFFFC000"/>
  </sheetPr>
  <dimension ref="A1:AE70"/>
  <sheetViews>
    <sheetView view="pageBreakPreview" zoomScale="85" zoomScaleSheetLayoutView="85" workbookViewId="0">
      <selection activeCell="S11" sqref="S11:Z12"/>
    </sheetView>
  </sheetViews>
  <sheetFormatPr defaultRowHeight="18.75" customHeight="1"/>
  <cols>
    <col min="1" max="27" width="3.625" style="255" customWidth="1"/>
    <col min="28" max="28" width="3.25" style="255" customWidth="1"/>
    <col min="29" max="29" width="9.25" style="259" customWidth="1"/>
    <col min="30" max="30" width="20.5" style="255" customWidth="1"/>
    <col min="31" max="31" width="15" style="255" customWidth="1"/>
    <col min="32" max="32" width="9" style="255" customWidth="1"/>
    <col min="33" max="16384" width="9" style="255"/>
  </cols>
  <sheetData>
    <row r="1" spans="1:31" ht="20.100000000000001" customHeight="1">
      <c r="Z1" s="1200"/>
      <c r="AA1" s="1200"/>
      <c r="AC1" s="256"/>
      <c r="AD1" s="257"/>
      <c r="AE1" s="257"/>
    </row>
    <row r="2" spans="1:31" ht="20.100000000000001" customHeight="1">
      <c r="B2" s="258" t="s">
        <v>384</v>
      </c>
      <c r="C2" s="258"/>
      <c r="AC2" s="256"/>
      <c r="AD2" s="257"/>
      <c r="AE2" s="257"/>
    </row>
    <row r="3" spans="1:31" ht="20.100000000000001" customHeight="1">
      <c r="B3" s="259"/>
      <c r="C3" s="259"/>
      <c r="I3" s="259"/>
      <c r="J3" s="259"/>
      <c r="K3" s="259"/>
      <c r="L3" s="259"/>
      <c r="M3" s="259"/>
      <c r="N3" s="259"/>
      <c r="P3" s="258"/>
      <c r="S3" s="1201" t="s">
        <v>159</v>
      </c>
      <c r="T3" s="1201"/>
      <c r="U3" s="260">
        <v>4</v>
      </c>
      <c r="V3" s="259" t="s">
        <v>8</v>
      </c>
      <c r="W3" s="261">
        <v>3</v>
      </c>
      <c r="X3" s="259" t="s">
        <v>9</v>
      </c>
      <c r="Y3" s="261">
        <v>31</v>
      </c>
      <c r="Z3" s="259" t="s">
        <v>102</v>
      </c>
      <c r="AC3" s="256"/>
      <c r="AD3" s="257"/>
      <c r="AE3" s="257"/>
    </row>
    <row r="4" spans="1:31" ht="20.100000000000001" customHeight="1">
      <c r="B4" s="1202"/>
      <c r="C4" s="1202"/>
      <c r="AC4" s="256"/>
      <c r="AD4" s="257"/>
      <c r="AE4" s="257"/>
    </row>
    <row r="5" spans="1:31" ht="20.100000000000001" customHeight="1">
      <c r="B5" s="258" t="s">
        <v>2</v>
      </c>
      <c r="C5" s="258"/>
      <c r="D5" s="258"/>
      <c r="E5" s="258"/>
      <c r="F5" s="258"/>
      <c r="G5" s="258"/>
      <c r="AC5" s="256"/>
      <c r="AD5" s="257"/>
      <c r="AE5" s="257"/>
    </row>
    <row r="6" spans="1:31" ht="20.100000000000001" customHeight="1">
      <c r="B6" s="258"/>
      <c r="C6" s="258"/>
      <c r="D6" s="258"/>
      <c r="E6" s="258"/>
      <c r="F6" s="258"/>
      <c r="G6" s="258"/>
      <c r="AC6" s="1194"/>
      <c r="AD6" s="1194"/>
      <c r="AE6" s="1194"/>
    </row>
    <row r="7" spans="1:31" ht="20.100000000000001" customHeight="1">
      <c r="B7" s="262"/>
      <c r="C7" s="262"/>
      <c r="D7" s="258"/>
      <c r="E7" s="258"/>
      <c r="F7" s="258"/>
      <c r="G7" s="258"/>
      <c r="H7" s="258"/>
      <c r="I7" s="258"/>
      <c r="M7" s="258"/>
      <c r="N7" s="263"/>
      <c r="O7" s="1195" t="s">
        <v>119</v>
      </c>
      <c r="P7" s="1195"/>
      <c r="Q7" s="1195"/>
      <c r="S7" s="1196" t="str">
        <f>【様式12】実績報告書!H7</f>
        <v/>
      </c>
      <c r="T7" s="1196"/>
      <c r="U7" s="1196"/>
      <c r="V7" s="1196"/>
      <c r="W7" s="1196"/>
      <c r="X7" s="1196"/>
      <c r="Y7" s="1196"/>
      <c r="Z7" s="1196"/>
      <c r="AC7" s="255"/>
    </row>
    <row r="8" spans="1:31" ht="20.100000000000001" customHeight="1">
      <c r="B8" s="262"/>
      <c r="C8" s="262"/>
      <c r="D8" s="258"/>
      <c r="E8" s="258"/>
      <c r="F8" s="258"/>
      <c r="G8" s="258"/>
      <c r="H8" s="258"/>
      <c r="I8" s="258"/>
      <c r="M8" s="258"/>
      <c r="N8" s="263"/>
      <c r="O8" s="264"/>
      <c r="P8" s="265"/>
      <c r="Q8" s="265"/>
      <c r="S8" s="1196"/>
      <c r="T8" s="1196"/>
      <c r="U8" s="1196"/>
      <c r="V8" s="1196"/>
      <c r="W8" s="1196"/>
      <c r="X8" s="1196"/>
      <c r="Y8" s="1196"/>
      <c r="Z8" s="1196"/>
      <c r="AC8" s="255"/>
    </row>
    <row r="9" spans="1:31" ht="20.100000000000001" customHeight="1">
      <c r="B9" s="262"/>
      <c r="C9" s="262"/>
      <c r="D9" s="258"/>
      <c r="E9" s="258"/>
      <c r="F9" s="258"/>
      <c r="G9" s="258"/>
      <c r="H9" s="258"/>
      <c r="I9" s="258"/>
      <c r="M9" s="258"/>
      <c r="N9" s="263"/>
      <c r="O9" s="1195" t="s">
        <v>120</v>
      </c>
      <c r="P9" s="1195"/>
      <c r="Q9" s="1195"/>
      <c r="S9" s="1198" t="str">
        <f>【様式12】実績報告書!H8</f>
        <v/>
      </c>
      <c r="T9" s="1198"/>
      <c r="U9" s="1198"/>
      <c r="V9" s="1198"/>
      <c r="W9" s="1198"/>
      <c r="X9" s="1198"/>
      <c r="Y9" s="1198"/>
      <c r="Z9" s="1198"/>
      <c r="AC9" s="255"/>
    </row>
    <row r="10" spans="1:31" ht="20.100000000000001" customHeight="1" thickBot="1">
      <c r="B10" s="262"/>
      <c r="C10" s="262"/>
      <c r="D10" s="258"/>
      <c r="E10" s="258"/>
      <c r="F10" s="258"/>
      <c r="G10" s="258"/>
      <c r="H10" s="258"/>
      <c r="I10" s="258"/>
      <c r="M10" s="258"/>
      <c r="N10" s="263"/>
      <c r="O10" s="264"/>
      <c r="P10" s="265"/>
      <c r="Q10" s="265"/>
      <c r="S10" s="1198"/>
      <c r="T10" s="1198"/>
      <c r="U10" s="1198"/>
      <c r="V10" s="1198"/>
      <c r="W10" s="1198"/>
      <c r="X10" s="1198"/>
      <c r="Y10" s="1198"/>
      <c r="Z10" s="1198"/>
      <c r="AC10" s="294"/>
      <c r="AD10" s="295" t="s">
        <v>385</v>
      </c>
      <c r="AE10" s="295" t="s">
        <v>386</v>
      </c>
    </row>
    <row r="11" spans="1:31" ht="20.100000000000001" customHeight="1" thickTop="1">
      <c r="B11" s="262"/>
      <c r="C11" s="262"/>
      <c r="D11" s="258"/>
      <c r="E11" s="258"/>
      <c r="F11" s="258"/>
      <c r="G11" s="258"/>
      <c r="H11" s="258"/>
      <c r="I11" s="258"/>
      <c r="J11" s="258"/>
      <c r="K11" s="258"/>
      <c r="L11" s="258"/>
      <c r="M11" s="258"/>
      <c r="N11" s="263"/>
      <c r="O11" s="1195" t="s">
        <v>121</v>
      </c>
      <c r="P11" s="1195"/>
      <c r="Q11" s="1195"/>
      <c r="S11" s="1198" t="str">
        <f>【様式12】実績報告書!H9</f>
        <v/>
      </c>
      <c r="T11" s="1198"/>
      <c r="U11" s="1198"/>
      <c r="V11" s="1198"/>
      <c r="W11" s="1198"/>
      <c r="X11" s="1198"/>
      <c r="Y11" s="1198"/>
      <c r="Z11" s="1198"/>
      <c r="AA11" s="1199" t="s">
        <v>122</v>
      </c>
      <c r="AC11" s="296" t="s">
        <v>387</v>
      </c>
      <c r="AD11" s="297"/>
      <c r="AE11" s="298"/>
    </row>
    <row r="12" spans="1:31" ht="20.100000000000001" customHeight="1">
      <c r="B12" s="262"/>
      <c r="C12" s="262"/>
      <c r="D12" s="258"/>
      <c r="E12" s="258"/>
      <c r="F12" s="258"/>
      <c r="G12" s="258"/>
      <c r="H12" s="258"/>
      <c r="I12" s="258"/>
      <c r="J12" s="258"/>
      <c r="K12" s="258"/>
      <c r="L12" s="258"/>
      <c r="M12" s="258"/>
      <c r="N12" s="263"/>
      <c r="O12" s="265"/>
      <c r="P12" s="265"/>
      <c r="Q12" s="265"/>
      <c r="S12" s="1198"/>
      <c r="T12" s="1198"/>
      <c r="U12" s="1198"/>
      <c r="V12" s="1198"/>
      <c r="W12" s="1198"/>
      <c r="X12" s="1198"/>
      <c r="Y12" s="1198"/>
      <c r="Z12" s="1198"/>
      <c r="AA12" s="1199"/>
      <c r="AC12" s="296" t="s">
        <v>388</v>
      </c>
      <c r="AD12" s="299"/>
      <c r="AE12" s="300"/>
    </row>
    <row r="13" spans="1:31" ht="20.100000000000001" customHeight="1" thickBot="1">
      <c r="B13" s="266"/>
      <c r="C13" s="266"/>
      <c r="D13" s="266"/>
      <c r="E13" s="266"/>
      <c r="F13" s="266"/>
      <c r="G13" s="266"/>
      <c r="H13" s="266"/>
      <c r="I13" s="266"/>
      <c r="J13" s="266"/>
      <c r="K13" s="266"/>
      <c r="L13" s="266"/>
      <c r="M13" s="266"/>
      <c r="N13" s="267"/>
      <c r="O13" s="1197" t="s">
        <v>81</v>
      </c>
      <c r="P13" s="1197"/>
      <c r="Q13" s="1197"/>
      <c r="S13" s="1198">
        <f>入力用!D7</f>
        <v>0</v>
      </c>
      <c r="T13" s="1198"/>
      <c r="U13" s="1198"/>
      <c r="V13" s="1198"/>
      <c r="W13" s="1198"/>
      <c r="X13" s="1198"/>
      <c r="Y13" s="1198"/>
      <c r="Z13" s="1198"/>
      <c r="AC13" s="301" t="s">
        <v>389</v>
      </c>
      <c r="AD13" s="302"/>
      <c r="AE13" s="303"/>
    </row>
    <row r="14" spans="1:31" ht="20.100000000000001" customHeight="1" thickTop="1">
      <c r="B14" s="268"/>
      <c r="C14" s="268"/>
      <c r="D14" s="268"/>
      <c r="E14" s="268"/>
      <c r="F14" s="268"/>
      <c r="G14" s="268"/>
      <c r="H14" s="268"/>
      <c r="I14" s="268"/>
      <c r="J14" s="268"/>
      <c r="K14" s="268"/>
      <c r="L14" s="268"/>
      <c r="M14" s="268"/>
      <c r="N14" s="267"/>
      <c r="P14" s="269"/>
      <c r="Q14" s="269"/>
      <c r="R14" s="269"/>
      <c r="S14" s="259"/>
      <c r="T14" s="259"/>
      <c r="U14" s="259"/>
      <c r="V14" s="259"/>
      <c r="W14" s="259"/>
      <c r="X14" s="259"/>
      <c r="Y14" s="259"/>
      <c r="Z14" s="259"/>
      <c r="AC14" s="1207" t="s">
        <v>28</v>
      </c>
      <c r="AD14" s="1208"/>
      <c r="AE14" s="304">
        <f>SUM(AE11:AE13)</f>
        <v>0</v>
      </c>
    </row>
    <row r="15" spans="1:31" ht="19.5" customHeight="1">
      <c r="B15" s="268"/>
      <c r="C15" s="268"/>
      <c r="D15" s="268"/>
      <c r="E15" s="268"/>
      <c r="F15" s="268"/>
      <c r="G15" s="268"/>
      <c r="H15" s="268"/>
      <c r="I15" s="268"/>
      <c r="J15" s="268"/>
      <c r="K15" s="268"/>
      <c r="L15" s="268"/>
      <c r="M15" s="268"/>
      <c r="N15" s="266"/>
      <c r="Q15" s="258"/>
      <c r="AC15" s="255"/>
    </row>
    <row r="16" spans="1:31" ht="19.5" customHeight="1">
      <c r="A16" s="1209" t="s">
        <v>390</v>
      </c>
      <c r="B16" s="1209"/>
      <c r="C16" s="1209"/>
      <c r="D16" s="1209"/>
      <c r="E16" s="1209"/>
      <c r="F16" s="1209"/>
      <c r="G16" s="1209"/>
      <c r="H16" s="1209"/>
      <c r="I16" s="1209"/>
      <c r="J16" s="1209"/>
      <c r="K16" s="1209"/>
      <c r="L16" s="1209"/>
      <c r="M16" s="1209"/>
      <c r="N16" s="1209"/>
      <c r="O16" s="1209"/>
      <c r="P16" s="1209"/>
      <c r="Q16" s="1209"/>
      <c r="R16" s="1209"/>
      <c r="S16" s="1209"/>
      <c r="T16" s="1209"/>
      <c r="U16" s="1209"/>
      <c r="V16" s="1209"/>
      <c r="W16" s="1209"/>
      <c r="X16" s="1209"/>
      <c r="Y16" s="1209"/>
      <c r="Z16" s="1209"/>
      <c r="AA16" s="1209"/>
      <c r="AC16" s="255"/>
    </row>
    <row r="17" spans="1:29" ht="19.5" customHeight="1">
      <c r="A17" s="1209"/>
      <c r="B17" s="1209"/>
      <c r="C17" s="1209"/>
      <c r="D17" s="1209"/>
      <c r="E17" s="1209"/>
      <c r="F17" s="1209"/>
      <c r="G17" s="1209"/>
      <c r="H17" s="1209"/>
      <c r="I17" s="1209"/>
      <c r="J17" s="1209"/>
      <c r="K17" s="1209"/>
      <c r="L17" s="1209"/>
      <c r="M17" s="1209"/>
      <c r="N17" s="1209"/>
      <c r="O17" s="1209"/>
      <c r="P17" s="1209"/>
      <c r="Q17" s="1209"/>
      <c r="R17" s="1209"/>
      <c r="S17" s="1209"/>
      <c r="T17" s="1209"/>
      <c r="U17" s="1209"/>
      <c r="V17" s="1209"/>
      <c r="W17" s="1209"/>
      <c r="X17" s="1209"/>
      <c r="Y17" s="1209"/>
      <c r="Z17" s="1209"/>
      <c r="AA17" s="1209"/>
      <c r="AC17" s="255"/>
    </row>
    <row r="18" spans="1:29" ht="19.5" customHeight="1">
      <c r="A18" s="270"/>
      <c r="B18" s="270"/>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C18" s="255"/>
    </row>
    <row r="19" spans="1:29" ht="19.5" customHeight="1">
      <c r="B19" s="271"/>
      <c r="C19" s="271"/>
      <c r="D19" s="271"/>
      <c r="E19" s="271"/>
      <c r="F19" s="271"/>
      <c r="G19" s="271"/>
      <c r="H19" s="271"/>
      <c r="I19" s="271"/>
      <c r="J19" s="271"/>
      <c r="K19" s="271"/>
      <c r="L19" s="271"/>
      <c r="M19" s="271"/>
      <c r="N19" s="271"/>
      <c r="AC19" s="255"/>
    </row>
    <row r="20" spans="1:29" ht="19.5" customHeight="1">
      <c r="A20" s="258"/>
      <c r="B20" s="1201" t="s">
        <v>159</v>
      </c>
      <c r="C20" s="1201"/>
      <c r="D20" s="272" t="s">
        <v>401</v>
      </c>
      <c r="E20" s="259" t="s">
        <v>8</v>
      </c>
      <c r="F20" s="272" t="s">
        <v>402</v>
      </c>
      <c r="G20" s="259" t="s">
        <v>9</v>
      </c>
      <c r="H20" s="272" t="s">
        <v>403</v>
      </c>
      <c r="I20" s="259" t="s">
        <v>102</v>
      </c>
      <c r="J20" s="1201" t="s">
        <v>391</v>
      </c>
      <c r="K20" s="1201"/>
      <c r="L20" s="1201"/>
      <c r="M20" s="1201"/>
      <c r="N20" s="1201"/>
      <c r="O20" s="1201"/>
      <c r="P20" s="1201"/>
      <c r="Q20" s="273"/>
      <c r="R20" s="1202" t="s">
        <v>148</v>
      </c>
      <c r="S20" s="1202"/>
      <c r="T20" s="1202" t="s">
        <v>392</v>
      </c>
      <c r="U20" s="1202"/>
      <c r="V20" s="1202"/>
      <c r="W20" s="1202"/>
      <c r="X20" s="1202"/>
      <c r="Y20" s="1202"/>
      <c r="Z20" s="1202"/>
      <c r="AA20" s="1202"/>
    </row>
    <row r="21" spans="1:29" ht="19.5" customHeight="1">
      <c r="A21" s="1216" t="s">
        <v>393</v>
      </c>
      <c r="B21" s="1216"/>
      <c r="C21" s="1216"/>
      <c r="D21" s="1216"/>
      <c r="E21" s="1216"/>
      <c r="F21" s="1216"/>
      <c r="G21" s="1216"/>
      <c r="H21" s="1216"/>
      <c r="I21" s="1216"/>
      <c r="J21" s="1216"/>
      <c r="K21" s="1216"/>
      <c r="L21" s="1216"/>
      <c r="M21" s="1216"/>
      <c r="N21" s="1216"/>
      <c r="O21" s="1216"/>
      <c r="P21" s="1216"/>
      <c r="Q21" s="1216"/>
      <c r="R21" s="1216"/>
      <c r="S21" s="1216"/>
      <c r="T21" s="1216"/>
      <c r="U21" s="1216"/>
      <c r="V21" s="1216"/>
      <c r="W21" s="1216"/>
      <c r="X21" s="1216"/>
      <c r="Y21" s="1216"/>
      <c r="Z21" s="1216"/>
      <c r="AA21" s="1216"/>
    </row>
    <row r="22" spans="1:29" ht="19.5" customHeight="1">
      <c r="A22" s="1216"/>
      <c r="B22" s="1216"/>
      <c r="C22" s="1216"/>
      <c r="D22" s="1216"/>
      <c r="E22" s="1216"/>
      <c r="F22" s="1216"/>
      <c r="G22" s="1216"/>
      <c r="H22" s="1216"/>
      <c r="I22" s="1216"/>
      <c r="J22" s="1216"/>
      <c r="K22" s="1216"/>
      <c r="L22" s="1216"/>
      <c r="M22" s="1216"/>
      <c r="N22" s="1216"/>
      <c r="O22" s="1216"/>
      <c r="P22" s="1216"/>
      <c r="Q22" s="1216"/>
      <c r="R22" s="1216"/>
      <c r="S22" s="1216"/>
      <c r="T22" s="1216"/>
      <c r="U22" s="1216"/>
      <c r="V22" s="1216"/>
      <c r="W22" s="1216"/>
      <c r="X22" s="1216"/>
      <c r="Y22" s="1216"/>
      <c r="Z22" s="1216"/>
      <c r="AA22" s="1216"/>
    </row>
    <row r="23" spans="1:29" ht="19.5" customHeight="1">
      <c r="A23" s="274"/>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row>
    <row r="24" spans="1:29" ht="19.5" customHeight="1">
      <c r="A24" s="1217" t="s">
        <v>124</v>
      </c>
      <c r="B24" s="1217"/>
      <c r="C24" s="1217"/>
      <c r="D24" s="1217"/>
      <c r="E24" s="1217"/>
      <c r="F24" s="1217"/>
      <c r="G24" s="1217"/>
      <c r="H24" s="1217"/>
      <c r="I24" s="1217"/>
      <c r="J24" s="1217"/>
      <c r="K24" s="1217"/>
      <c r="L24" s="1217"/>
      <c r="M24" s="1217"/>
      <c r="N24" s="1217"/>
      <c r="O24" s="1217"/>
      <c r="P24" s="1217"/>
      <c r="Q24" s="1217"/>
      <c r="R24" s="1217"/>
      <c r="S24" s="1217"/>
      <c r="T24" s="1217"/>
      <c r="U24" s="1217"/>
      <c r="V24" s="1217"/>
      <c r="W24" s="1217"/>
      <c r="X24" s="1217"/>
      <c r="Y24" s="1217"/>
      <c r="Z24" s="1217"/>
      <c r="AA24" s="1217"/>
    </row>
    <row r="25" spans="1:29" ht="19.5" customHeight="1">
      <c r="A25" s="275"/>
      <c r="B25" s="275"/>
      <c r="C25" s="275"/>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row>
    <row r="26" spans="1:29" ht="19.5" customHeight="1">
      <c r="A26" s="275"/>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row>
    <row r="27" spans="1:29" ht="19.5" customHeight="1">
      <c r="A27" s="266"/>
      <c r="B27" s="1218" t="s">
        <v>143</v>
      </c>
      <c r="C27" s="1218"/>
      <c r="D27" s="1218"/>
      <c r="E27" s="1218"/>
      <c r="F27" s="1218"/>
      <c r="G27" s="1218"/>
      <c r="H27" s="1218"/>
      <c r="I27" s="1218" t="s">
        <v>144</v>
      </c>
      <c r="J27" s="1218"/>
      <c r="K27" s="1218"/>
      <c r="L27" s="1218"/>
      <c r="M27" s="1218"/>
      <c r="N27" s="1218"/>
      <c r="O27" s="1218"/>
      <c r="P27" s="1218"/>
      <c r="Q27" s="1218"/>
      <c r="R27" s="1218"/>
      <c r="S27" s="1218"/>
      <c r="T27" s="1219" t="s">
        <v>145</v>
      </c>
      <c r="U27" s="1219"/>
      <c r="V27" s="1219"/>
      <c r="W27" s="1219"/>
      <c r="X27" s="1219"/>
      <c r="Y27" s="1219"/>
      <c r="Z27" s="1219"/>
    </row>
    <row r="28" spans="1:29" ht="19.5" customHeight="1">
      <c r="A28" s="266"/>
      <c r="B28" s="1218"/>
      <c r="C28" s="1218"/>
      <c r="D28" s="1218"/>
      <c r="E28" s="1218"/>
      <c r="F28" s="1218"/>
      <c r="G28" s="1218"/>
      <c r="H28" s="1218"/>
      <c r="I28" s="1218"/>
      <c r="J28" s="1218"/>
      <c r="K28" s="1218"/>
      <c r="L28" s="1218"/>
      <c r="M28" s="1218"/>
      <c r="N28" s="1218"/>
      <c r="O28" s="1218"/>
      <c r="P28" s="1218"/>
      <c r="Q28" s="1218"/>
      <c r="R28" s="1218"/>
      <c r="S28" s="1218"/>
      <c r="T28" s="1219"/>
      <c r="U28" s="1219"/>
      <c r="V28" s="1219"/>
      <c r="W28" s="1219"/>
      <c r="X28" s="1219"/>
      <c r="Y28" s="1219"/>
      <c r="Z28" s="1219"/>
    </row>
    <row r="29" spans="1:29" ht="19.5" customHeight="1">
      <c r="A29" s="266"/>
      <c r="B29" s="1220">
        <f>【様式12】実績報告書!F23</f>
        <v>0</v>
      </c>
      <c r="C29" s="1221"/>
      <c r="D29" s="1221"/>
      <c r="E29" s="1221"/>
      <c r="F29" s="1221"/>
      <c r="G29" s="1214"/>
      <c r="H29" s="1215"/>
      <c r="I29" s="276"/>
      <c r="J29" s="277"/>
      <c r="K29" s="277"/>
      <c r="L29" s="277"/>
      <c r="M29" s="277"/>
      <c r="N29" s="277"/>
      <c r="O29" s="277"/>
      <c r="P29" s="277"/>
      <c r="Q29" s="277"/>
      <c r="R29" s="277"/>
      <c r="S29" s="278"/>
      <c r="T29" s="1226">
        <f>B29-AE14</f>
        <v>0</v>
      </c>
      <c r="U29" s="1227"/>
      <c r="V29" s="1227"/>
      <c r="W29" s="1227"/>
      <c r="X29" s="1227"/>
      <c r="Y29" s="1214"/>
      <c r="Z29" s="1215"/>
    </row>
    <row r="30" spans="1:29" ht="19.5" customHeight="1">
      <c r="A30" s="266"/>
      <c r="B30" s="1222"/>
      <c r="C30" s="1223"/>
      <c r="D30" s="1223"/>
      <c r="E30" s="1223"/>
      <c r="F30" s="1223"/>
      <c r="G30" s="1203"/>
      <c r="H30" s="1204"/>
      <c r="I30" s="279"/>
      <c r="J30" s="1212" t="str">
        <f>IF(AD11="","",AD11)</f>
        <v/>
      </c>
      <c r="K30" s="1212"/>
      <c r="L30" s="1212"/>
      <c r="M30" s="1212"/>
      <c r="N30" s="1212"/>
      <c r="O30" s="1213" t="str">
        <f>IF(AE11="","",AE11)</f>
        <v/>
      </c>
      <c r="P30" s="1213"/>
      <c r="Q30" s="1213"/>
      <c r="R30" s="1213"/>
      <c r="S30" s="280"/>
      <c r="T30" s="1228"/>
      <c r="U30" s="1229"/>
      <c r="V30" s="1229"/>
      <c r="W30" s="1229"/>
      <c r="X30" s="1229"/>
      <c r="Y30" s="1203"/>
      <c r="Z30" s="1204"/>
    </row>
    <row r="31" spans="1:29" ht="19.5" customHeight="1">
      <c r="A31" s="266"/>
      <c r="B31" s="1222"/>
      <c r="C31" s="1223"/>
      <c r="D31" s="1223"/>
      <c r="E31" s="1223"/>
      <c r="F31" s="1223"/>
      <c r="G31" s="1203"/>
      <c r="H31" s="1204"/>
      <c r="I31" s="279"/>
      <c r="J31" s="1212" t="str">
        <f>IF(AD12="","",AD12)</f>
        <v/>
      </c>
      <c r="K31" s="1212"/>
      <c r="L31" s="1212"/>
      <c r="M31" s="1212"/>
      <c r="N31" s="1212"/>
      <c r="O31" s="1213" t="str">
        <f>IF(AE12="","",AE12)</f>
        <v/>
      </c>
      <c r="P31" s="1213"/>
      <c r="Q31" s="1213"/>
      <c r="R31" s="1213"/>
      <c r="S31" s="281"/>
      <c r="T31" s="1228"/>
      <c r="U31" s="1229"/>
      <c r="V31" s="1229"/>
      <c r="W31" s="1229"/>
      <c r="X31" s="1229"/>
      <c r="Y31" s="1203"/>
      <c r="Z31" s="1204"/>
    </row>
    <row r="32" spans="1:29" ht="19.5" customHeight="1">
      <c r="A32" s="266"/>
      <c r="B32" s="1222"/>
      <c r="C32" s="1223"/>
      <c r="D32" s="1223"/>
      <c r="E32" s="1223"/>
      <c r="F32" s="1223"/>
      <c r="G32" s="1210" t="s">
        <v>82</v>
      </c>
      <c r="H32" s="1211"/>
      <c r="I32" s="279"/>
      <c r="J32" s="1212" t="str">
        <f>IF(AD13="","",AD13)</f>
        <v/>
      </c>
      <c r="K32" s="1212"/>
      <c r="L32" s="1212"/>
      <c r="M32" s="1212"/>
      <c r="N32" s="1212"/>
      <c r="O32" s="1213" t="str">
        <f>IF(AE13="","",AE13)</f>
        <v/>
      </c>
      <c r="P32" s="1213"/>
      <c r="Q32" s="1213"/>
      <c r="R32" s="1213"/>
      <c r="S32" s="281"/>
      <c r="T32" s="1228"/>
      <c r="U32" s="1229"/>
      <c r="V32" s="1229"/>
      <c r="W32" s="1229"/>
      <c r="X32" s="1229"/>
      <c r="Y32" s="1210" t="s">
        <v>82</v>
      </c>
      <c r="Z32" s="1211"/>
    </row>
    <row r="33" spans="1:26" ht="19.5" customHeight="1">
      <c r="A33" s="266"/>
      <c r="B33" s="1222"/>
      <c r="C33" s="1223"/>
      <c r="D33" s="1223"/>
      <c r="E33" s="1223"/>
      <c r="F33" s="1223"/>
      <c r="G33" s="1210"/>
      <c r="H33" s="1211"/>
      <c r="I33" s="282"/>
      <c r="J33" s="1203" t="str">
        <f>IF(AE14=0,"な　し","")</f>
        <v>な　し</v>
      </c>
      <c r="K33" s="1203"/>
      <c r="L33" s="1203"/>
      <c r="M33" s="1203"/>
      <c r="N33" s="1203"/>
      <c r="O33" s="1203"/>
      <c r="P33" s="1203"/>
      <c r="Q33" s="1203"/>
      <c r="R33" s="1203"/>
      <c r="S33" s="283"/>
      <c r="T33" s="1228"/>
      <c r="U33" s="1229"/>
      <c r="V33" s="1229"/>
      <c r="W33" s="1229"/>
      <c r="X33" s="1229"/>
      <c r="Y33" s="1210"/>
      <c r="Z33" s="1211"/>
    </row>
    <row r="34" spans="1:26" ht="19.5" customHeight="1">
      <c r="A34" s="266"/>
      <c r="B34" s="1222"/>
      <c r="C34" s="1223"/>
      <c r="D34" s="1223"/>
      <c r="E34" s="1223"/>
      <c r="F34" s="1223"/>
      <c r="G34" s="1210"/>
      <c r="H34" s="1211"/>
      <c r="I34" s="284"/>
      <c r="J34" s="1203" t="str">
        <f>IF(AE14&gt;0,"合　　　計","")</f>
        <v/>
      </c>
      <c r="K34" s="1203"/>
      <c r="L34" s="1203"/>
      <c r="M34" s="1203"/>
      <c r="N34" s="1203"/>
      <c r="O34" s="1213" t="str">
        <f>IF(J33="な　し","",AE14)</f>
        <v/>
      </c>
      <c r="P34" s="1213"/>
      <c r="Q34" s="1213"/>
      <c r="R34" s="1213"/>
      <c r="S34" s="285"/>
      <c r="T34" s="1228"/>
      <c r="U34" s="1229"/>
      <c r="V34" s="1229"/>
      <c r="W34" s="1229"/>
      <c r="X34" s="1229"/>
      <c r="Y34" s="1210"/>
      <c r="Z34" s="1211"/>
    </row>
    <row r="35" spans="1:26" ht="19.5" customHeight="1">
      <c r="A35" s="266"/>
      <c r="B35" s="1222"/>
      <c r="C35" s="1223"/>
      <c r="D35" s="1223"/>
      <c r="E35" s="1223"/>
      <c r="F35" s="1223"/>
      <c r="G35" s="1203"/>
      <c r="H35" s="1204"/>
      <c r="I35" s="282"/>
      <c r="J35" s="286"/>
      <c r="K35" s="287"/>
      <c r="L35" s="287"/>
      <c r="M35" s="286"/>
      <c r="N35" s="286"/>
      <c r="O35" s="286"/>
      <c r="P35" s="286"/>
      <c r="Q35" s="286"/>
      <c r="R35" s="286"/>
      <c r="S35" s="283"/>
      <c r="T35" s="1228"/>
      <c r="U35" s="1229"/>
      <c r="V35" s="1229"/>
      <c r="W35" s="1229"/>
      <c r="X35" s="1229"/>
      <c r="Y35" s="1203"/>
      <c r="Z35" s="1204"/>
    </row>
    <row r="36" spans="1:26" ht="19.5" customHeight="1">
      <c r="A36" s="266"/>
      <c r="B36" s="1222"/>
      <c r="C36" s="1223"/>
      <c r="D36" s="1223"/>
      <c r="E36" s="1223"/>
      <c r="F36" s="1223"/>
      <c r="G36" s="1203"/>
      <c r="H36" s="1204"/>
      <c r="I36" s="288"/>
      <c r="J36" s="289"/>
      <c r="K36" s="289"/>
      <c r="L36" s="289"/>
      <c r="M36" s="289"/>
      <c r="N36" s="289"/>
      <c r="O36" s="290"/>
      <c r="P36" s="290"/>
      <c r="Q36" s="290"/>
      <c r="R36" s="290"/>
      <c r="S36" s="283"/>
      <c r="T36" s="1228"/>
      <c r="U36" s="1229"/>
      <c r="V36" s="1229"/>
      <c r="W36" s="1229"/>
      <c r="X36" s="1229"/>
      <c r="Y36" s="1203"/>
      <c r="Z36" s="1204"/>
    </row>
    <row r="37" spans="1:26" ht="19.5" customHeight="1">
      <c r="A37" s="266"/>
      <c r="B37" s="1224"/>
      <c r="C37" s="1225"/>
      <c r="D37" s="1225"/>
      <c r="E37" s="1225"/>
      <c r="F37" s="1225"/>
      <c r="G37" s="1205"/>
      <c r="H37" s="1206"/>
      <c r="I37" s="291"/>
      <c r="J37" s="292"/>
      <c r="K37" s="292"/>
      <c r="L37" s="292"/>
      <c r="M37" s="292"/>
      <c r="N37" s="292"/>
      <c r="O37" s="292"/>
      <c r="P37" s="292"/>
      <c r="Q37" s="292"/>
      <c r="R37" s="292"/>
      <c r="S37" s="293"/>
      <c r="T37" s="1230"/>
      <c r="U37" s="1231"/>
      <c r="V37" s="1231"/>
      <c r="W37" s="1231"/>
      <c r="X37" s="1231"/>
      <c r="Y37" s="1205"/>
      <c r="Z37" s="1206"/>
    </row>
    <row r="38" spans="1:26" ht="19.5" customHeight="1">
      <c r="A38" s="266"/>
      <c r="B38" s="266"/>
      <c r="C38" s="266"/>
      <c r="D38" s="266"/>
      <c r="E38" s="266"/>
      <c r="F38" s="266"/>
      <c r="G38" s="266"/>
      <c r="H38" s="266"/>
      <c r="I38" s="266"/>
      <c r="J38" s="266"/>
      <c r="K38" s="266"/>
      <c r="L38" s="266"/>
      <c r="M38" s="266"/>
      <c r="N38" s="266"/>
    </row>
    <row r="39" spans="1:26" ht="19.5" customHeight="1"/>
    <row r="40" spans="1:26" ht="19.5" customHeight="1">
      <c r="B40" s="258"/>
      <c r="C40" s="258"/>
    </row>
    <row r="41" spans="1:26" ht="19.5" customHeight="1">
      <c r="B41" s="259"/>
      <c r="C41" s="259"/>
      <c r="I41" s="259"/>
      <c r="J41" s="259"/>
      <c r="K41" s="259"/>
      <c r="L41" s="259"/>
      <c r="M41" s="259"/>
      <c r="N41" s="259"/>
      <c r="P41" s="258"/>
      <c r="S41" s="1201" t="s">
        <v>159</v>
      </c>
      <c r="T41" s="1201"/>
      <c r="U41" s="260">
        <v>4</v>
      </c>
      <c r="V41" s="259" t="s">
        <v>8</v>
      </c>
      <c r="W41" s="261">
        <v>3</v>
      </c>
      <c r="X41" s="259" t="s">
        <v>9</v>
      </c>
      <c r="Y41" s="261">
        <v>31</v>
      </c>
      <c r="Z41" s="259" t="s">
        <v>102</v>
      </c>
    </row>
    <row r="42" spans="1:26" ht="19.5" customHeight="1">
      <c r="B42" s="1202"/>
      <c r="C42" s="1202"/>
    </row>
    <row r="43" spans="1:26" ht="19.5" customHeight="1">
      <c r="B43" s="258" t="s">
        <v>2</v>
      </c>
      <c r="C43" s="258"/>
      <c r="D43" s="258"/>
      <c r="E43" s="258"/>
      <c r="F43" s="258"/>
      <c r="G43" s="258"/>
    </row>
    <row r="44" spans="1:26" ht="19.5" customHeight="1">
      <c r="B44" s="258"/>
      <c r="C44" s="258"/>
      <c r="D44" s="258"/>
      <c r="E44" s="258"/>
      <c r="F44" s="258"/>
      <c r="G44" s="258"/>
    </row>
    <row r="45" spans="1:26" ht="19.5" customHeight="1">
      <c r="B45" s="262"/>
      <c r="C45" s="262"/>
      <c r="D45" s="258"/>
      <c r="E45" s="258"/>
      <c r="F45" s="258"/>
      <c r="G45" s="258"/>
      <c r="H45" s="258"/>
      <c r="I45" s="258"/>
      <c r="M45" s="258"/>
      <c r="N45" s="263"/>
      <c r="O45" s="1195" t="s">
        <v>119</v>
      </c>
      <c r="P45" s="1195"/>
      <c r="Q45" s="1195"/>
      <c r="S45" s="1196" t="str">
        <f>S7</f>
        <v/>
      </c>
      <c r="T45" s="1196"/>
      <c r="U45" s="1196"/>
      <c r="V45" s="1196"/>
      <c r="W45" s="1196"/>
      <c r="X45" s="1196"/>
      <c r="Y45" s="1196"/>
      <c r="Z45" s="1196"/>
    </row>
    <row r="46" spans="1:26" ht="19.5" customHeight="1">
      <c r="B46" s="262"/>
      <c r="C46" s="262"/>
      <c r="D46" s="258"/>
      <c r="E46" s="258"/>
      <c r="F46" s="258"/>
      <c r="G46" s="258"/>
      <c r="H46" s="258"/>
      <c r="I46" s="258"/>
      <c r="M46" s="258"/>
      <c r="N46" s="263"/>
      <c r="O46" s="264"/>
      <c r="P46" s="265"/>
      <c r="Q46" s="265"/>
      <c r="S46" s="1196"/>
      <c r="T46" s="1196"/>
      <c r="U46" s="1196"/>
      <c r="V46" s="1196"/>
      <c r="W46" s="1196"/>
      <c r="X46" s="1196"/>
      <c r="Y46" s="1196"/>
      <c r="Z46" s="1196"/>
    </row>
    <row r="47" spans="1:26" ht="19.5" customHeight="1">
      <c r="B47" s="262"/>
      <c r="C47" s="262"/>
      <c r="D47" s="258"/>
      <c r="E47" s="258"/>
      <c r="F47" s="258"/>
      <c r="G47" s="258"/>
      <c r="H47" s="258"/>
      <c r="I47" s="258"/>
      <c r="M47" s="258"/>
      <c r="N47" s="263"/>
      <c r="O47" s="1195" t="s">
        <v>120</v>
      </c>
      <c r="P47" s="1195"/>
      <c r="Q47" s="1195"/>
      <c r="S47" s="1198" t="str">
        <f>S9</f>
        <v/>
      </c>
      <c r="T47" s="1198"/>
      <c r="U47" s="1198"/>
      <c r="V47" s="1198"/>
      <c r="W47" s="1198"/>
      <c r="X47" s="1198"/>
      <c r="Y47" s="1198"/>
      <c r="Z47" s="1198"/>
    </row>
    <row r="48" spans="1:26" ht="19.5" customHeight="1">
      <c r="B48" s="262"/>
      <c r="C48" s="262"/>
      <c r="D48" s="258"/>
      <c r="E48" s="258"/>
      <c r="F48" s="258"/>
      <c r="G48" s="258"/>
      <c r="H48" s="258"/>
      <c r="I48" s="258"/>
      <c r="M48" s="258"/>
      <c r="N48" s="263"/>
      <c r="O48" s="264"/>
      <c r="P48" s="265"/>
      <c r="Q48" s="265"/>
      <c r="S48" s="1198"/>
      <c r="T48" s="1198"/>
      <c r="U48" s="1198"/>
      <c r="V48" s="1198"/>
      <c r="W48" s="1198"/>
      <c r="X48" s="1198"/>
      <c r="Y48" s="1198"/>
      <c r="Z48" s="1198"/>
    </row>
    <row r="49" spans="1:27" ht="19.5" customHeight="1">
      <c r="B49" s="262"/>
      <c r="C49" s="262"/>
      <c r="D49" s="258"/>
      <c r="E49" s="258"/>
      <c r="F49" s="258"/>
      <c r="G49" s="258"/>
      <c r="H49" s="258"/>
      <c r="I49" s="258"/>
      <c r="J49" s="258"/>
      <c r="K49" s="258"/>
      <c r="L49" s="258"/>
      <c r="M49" s="258"/>
      <c r="N49" s="263"/>
      <c r="O49" s="1195" t="s">
        <v>121</v>
      </c>
      <c r="P49" s="1195"/>
      <c r="Q49" s="1195"/>
      <c r="S49" s="1198" t="str">
        <f>S11</f>
        <v/>
      </c>
      <c r="T49" s="1198"/>
      <c r="U49" s="1198"/>
      <c r="V49" s="1198"/>
      <c r="W49" s="1198"/>
      <c r="X49" s="1198"/>
      <c r="Y49" s="1198"/>
      <c r="Z49" s="1198"/>
      <c r="AA49" s="1199" t="s">
        <v>122</v>
      </c>
    </row>
    <row r="50" spans="1:27" ht="19.5" customHeight="1">
      <c r="B50" s="262"/>
      <c r="C50" s="262"/>
      <c r="D50" s="258"/>
      <c r="E50" s="258"/>
      <c r="F50" s="258"/>
      <c r="G50" s="258"/>
      <c r="H50" s="258"/>
      <c r="I50" s="258"/>
      <c r="J50" s="258"/>
      <c r="K50" s="258"/>
      <c r="L50" s="258"/>
      <c r="M50" s="258"/>
      <c r="N50" s="263"/>
      <c r="O50" s="265"/>
      <c r="P50" s="265"/>
      <c r="Q50" s="265"/>
      <c r="S50" s="1198"/>
      <c r="T50" s="1198"/>
      <c r="U50" s="1198"/>
      <c r="V50" s="1198"/>
      <c r="W50" s="1198"/>
      <c r="X50" s="1198"/>
      <c r="Y50" s="1198"/>
      <c r="Z50" s="1198"/>
      <c r="AA50" s="1199"/>
    </row>
    <row r="51" spans="1:27" ht="19.5" customHeight="1">
      <c r="B51" s="266"/>
      <c r="C51" s="266"/>
      <c r="D51" s="266"/>
      <c r="E51" s="266"/>
      <c r="F51" s="266"/>
      <c r="G51" s="266"/>
      <c r="H51" s="266"/>
      <c r="I51" s="266"/>
      <c r="J51" s="266"/>
      <c r="K51" s="266"/>
      <c r="L51" s="266"/>
      <c r="M51" s="266"/>
      <c r="N51" s="267"/>
      <c r="O51" s="1197" t="s">
        <v>81</v>
      </c>
      <c r="P51" s="1197"/>
      <c r="Q51" s="1197"/>
      <c r="S51" s="1198">
        <f>入力用!D7</f>
        <v>0</v>
      </c>
      <c r="T51" s="1198"/>
      <c r="U51" s="1198"/>
      <c r="V51" s="1198"/>
      <c r="W51" s="1198"/>
      <c r="X51" s="1198"/>
      <c r="Y51" s="1198"/>
      <c r="Z51" s="1198"/>
    </row>
    <row r="52" spans="1:27" ht="19.5" customHeight="1">
      <c r="B52" s="268"/>
      <c r="C52" s="268"/>
      <c r="D52" s="268"/>
      <c r="E52" s="268"/>
      <c r="F52" s="268"/>
      <c r="G52" s="268"/>
      <c r="H52" s="268"/>
      <c r="I52" s="268"/>
      <c r="J52" s="268"/>
      <c r="K52" s="268"/>
      <c r="L52" s="268"/>
      <c r="M52" s="268"/>
      <c r="N52" s="267"/>
      <c r="P52" s="269"/>
      <c r="Q52" s="269"/>
      <c r="R52" s="269"/>
      <c r="S52" s="259"/>
      <c r="T52" s="259"/>
      <c r="U52" s="259"/>
      <c r="V52" s="259"/>
      <c r="W52" s="259"/>
      <c r="X52" s="259"/>
      <c r="Y52" s="259"/>
      <c r="Z52" s="259"/>
    </row>
    <row r="53" spans="1:27" ht="19.5" customHeight="1">
      <c r="B53" s="268"/>
      <c r="C53" s="268"/>
      <c r="D53" s="268"/>
      <c r="E53" s="268"/>
      <c r="F53" s="268"/>
      <c r="G53" s="268"/>
      <c r="H53" s="268"/>
      <c r="I53" s="268"/>
      <c r="J53" s="268"/>
      <c r="K53" s="268"/>
      <c r="L53" s="268"/>
      <c r="M53" s="268"/>
      <c r="N53" s="266"/>
      <c r="Q53" s="258"/>
    </row>
    <row r="54" spans="1:27" ht="19.5" customHeight="1">
      <c r="A54" s="1209" t="s">
        <v>394</v>
      </c>
      <c r="B54" s="1209"/>
      <c r="C54" s="1209"/>
      <c r="D54" s="1209"/>
      <c r="E54" s="1209"/>
      <c r="F54" s="1209"/>
      <c r="G54" s="1209"/>
      <c r="H54" s="1209"/>
      <c r="I54" s="1209"/>
      <c r="J54" s="1209"/>
      <c r="K54" s="1209"/>
      <c r="L54" s="1209"/>
      <c r="M54" s="1209"/>
      <c r="N54" s="1209"/>
      <c r="O54" s="1209"/>
      <c r="P54" s="1209"/>
      <c r="Q54" s="1209"/>
      <c r="R54" s="1209"/>
      <c r="S54" s="1209"/>
      <c r="T54" s="1209"/>
      <c r="U54" s="1209"/>
      <c r="V54" s="1209"/>
      <c r="W54" s="1209"/>
      <c r="X54" s="1209"/>
      <c r="Y54" s="1209"/>
      <c r="Z54" s="1209"/>
      <c r="AA54" s="1209"/>
    </row>
    <row r="55" spans="1:27" ht="19.5" customHeight="1">
      <c r="A55" s="1209"/>
      <c r="B55" s="1209"/>
      <c r="C55" s="1209"/>
      <c r="D55" s="1209"/>
      <c r="E55" s="1209"/>
      <c r="F55" s="1209"/>
      <c r="G55" s="1209"/>
      <c r="H55" s="1209"/>
      <c r="I55" s="1209"/>
      <c r="J55" s="1209"/>
      <c r="K55" s="1209"/>
      <c r="L55" s="1209"/>
      <c r="M55" s="1209"/>
      <c r="N55" s="1209"/>
      <c r="O55" s="1209"/>
      <c r="P55" s="1209"/>
      <c r="Q55" s="1209"/>
      <c r="R55" s="1209"/>
      <c r="S55" s="1209"/>
      <c r="T55" s="1209"/>
      <c r="U55" s="1209"/>
      <c r="V55" s="1209"/>
      <c r="W55" s="1209"/>
      <c r="X55" s="1209"/>
      <c r="Y55" s="1209"/>
      <c r="Z55" s="1209"/>
      <c r="AA55" s="1209"/>
    </row>
    <row r="56" spans="1:27" ht="19.5" customHeight="1"/>
    <row r="57" spans="1:27" ht="19.5" customHeight="1">
      <c r="A57" s="1202" t="s">
        <v>395</v>
      </c>
      <c r="B57" s="1202"/>
      <c r="C57" s="1202"/>
      <c r="D57" s="1202"/>
      <c r="E57" s="1202"/>
      <c r="F57" s="1202"/>
      <c r="G57" s="1202"/>
      <c r="H57" s="1202"/>
      <c r="I57" s="1202"/>
      <c r="J57" s="1202"/>
      <c r="K57" s="1202"/>
      <c r="L57" s="1202"/>
      <c r="M57" s="1202"/>
      <c r="N57" s="1202"/>
      <c r="O57" s="1202"/>
      <c r="P57" s="1202"/>
      <c r="Q57" s="1202"/>
      <c r="R57" s="1202"/>
      <c r="S57" s="1202"/>
      <c r="T57" s="1202"/>
      <c r="U57" s="1202"/>
      <c r="V57" s="1202"/>
      <c r="W57" s="1202"/>
      <c r="X57" s="1202"/>
      <c r="Y57" s="1202"/>
      <c r="Z57" s="1202"/>
      <c r="AA57" s="1202"/>
    </row>
    <row r="58" spans="1:27" ht="19.5" customHeight="1">
      <c r="A58" s="1202"/>
      <c r="B58" s="1202"/>
      <c r="C58" s="1202"/>
      <c r="D58" s="1202"/>
      <c r="E58" s="1202"/>
      <c r="F58" s="1202"/>
      <c r="G58" s="1202"/>
      <c r="H58" s="1202"/>
      <c r="I58" s="1202"/>
      <c r="J58" s="1202"/>
      <c r="K58" s="1202"/>
      <c r="L58" s="1202"/>
      <c r="M58" s="1202"/>
      <c r="N58" s="1202"/>
      <c r="O58" s="1202"/>
      <c r="P58" s="1202"/>
      <c r="Q58" s="1202"/>
      <c r="R58" s="1202"/>
      <c r="S58" s="1202"/>
      <c r="T58" s="1202"/>
      <c r="U58" s="1202"/>
      <c r="V58" s="1202"/>
      <c r="W58" s="1202"/>
      <c r="X58" s="1202"/>
      <c r="Y58" s="1202"/>
      <c r="Z58" s="1202"/>
      <c r="AA58" s="1202"/>
    </row>
    <row r="59" spans="1:27" ht="19.5" customHeight="1"/>
    <row r="60" spans="1:27" ht="19.5" customHeight="1">
      <c r="A60" s="1232" t="s">
        <v>396</v>
      </c>
      <c r="B60" s="1233"/>
      <c r="C60" s="1233"/>
      <c r="D60" s="1233"/>
      <c r="E60" s="1233"/>
      <c r="F60" s="1234"/>
      <c r="G60" s="1232" t="s">
        <v>397</v>
      </c>
      <c r="H60" s="1233"/>
      <c r="I60" s="1233"/>
      <c r="J60" s="1233"/>
      <c r="K60" s="1233"/>
      <c r="L60" s="1234"/>
      <c r="M60" s="1232" t="s">
        <v>398</v>
      </c>
      <c r="N60" s="1233"/>
      <c r="O60" s="1233"/>
      <c r="P60" s="1233"/>
      <c r="Q60" s="1233"/>
      <c r="R60" s="1234"/>
      <c r="S60" s="1233" t="s">
        <v>399</v>
      </c>
      <c r="T60" s="1233"/>
      <c r="U60" s="1233"/>
      <c r="V60" s="1233"/>
      <c r="W60" s="1233"/>
      <c r="X60" s="1233"/>
      <c r="Y60" s="1233"/>
      <c r="Z60" s="1233"/>
      <c r="AA60" s="1234"/>
    </row>
    <row r="61" spans="1:27" ht="19.5" customHeight="1">
      <c r="A61" s="1235"/>
      <c r="B61" s="1236"/>
      <c r="C61" s="1236"/>
      <c r="D61" s="1236"/>
      <c r="E61" s="1236"/>
      <c r="F61" s="1237"/>
      <c r="G61" s="1235"/>
      <c r="H61" s="1236"/>
      <c r="I61" s="1236"/>
      <c r="J61" s="1236"/>
      <c r="K61" s="1236"/>
      <c r="L61" s="1237"/>
      <c r="M61" s="1235"/>
      <c r="N61" s="1236"/>
      <c r="O61" s="1236"/>
      <c r="P61" s="1236"/>
      <c r="Q61" s="1236"/>
      <c r="R61" s="1237"/>
      <c r="S61" s="1236" t="s">
        <v>400</v>
      </c>
      <c r="T61" s="1236"/>
      <c r="U61" s="1236"/>
      <c r="V61" s="1236"/>
      <c r="W61" s="1236"/>
      <c r="X61" s="1236"/>
      <c r="Y61" s="1236"/>
      <c r="Z61" s="1236"/>
      <c r="AA61" s="1237"/>
    </row>
    <row r="62" spans="1:27" ht="19.5" customHeight="1">
      <c r="A62" s="1238" t="str">
        <f>IF(AD11="","",AD11)</f>
        <v/>
      </c>
      <c r="B62" s="1239"/>
      <c r="C62" s="1239"/>
      <c r="D62" s="1239"/>
      <c r="E62" s="1239"/>
      <c r="F62" s="1240"/>
      <c r="G62" s="1241">
        <f>AE14</f>
        <v>0</v>
      </c>
      <c r="H62" s="1242"/>
      <c r="I62" s="1242"/>
      <c r="J62" s="1242"/>
      <c r="K62" s="1242"/>
      <c r="L62" s="1243"/>
      <c r="M62" s="1241">
        <f>【様式12】実績報告書!F23</f>
        <v>0</v>
      </c>
      <c r="N62" s="1242"/>
      <c r="O62" s="1242"/>
      <c r="P62" s="1242"/>
      <c r="Q62" s="1242"/>
      <c r="R62" s="1243"/>
      <c r="S62" s="1241">
        <f>M62-G62</f>
        <v>0</v>
      </c>
      <c r="T62" s="1242"/>
      <c r="U62" s="1242"/>
      <c r="V62" s="1242"/>
      <c r="W62" s="1242"/>
      <c r="X62" s="1242"/>
      <c r="Y62" s="1242"/>
      <c r="Z62" s="1242"/>
      <c r="AA62" s="1243"/>
    </row>
    <row r="63" spans="1:27" ht="19.5" customHeight="1">
      <c r="A63" s="1250" t="str">
        <f>IF(AD12="","",AD12)</f>
        <v/>
      </c>
      <c r="B63" s="1251"/>
      <c r="C63" s="1251"/>
      <c r="D63" s="1251"/>
      <c r="E63" s="1251"/>
      <c r="F63" s="1252"/>
      <c r="G63" s="1244"/>
      <c r="H63" s="1245"/>
      <c r="I63" s="1245"/>
      <c r="J63" s="1245"/>
      <c r="K63" s="1245"/>
      <c r="L63" s="1246"/>
      <c r="M63" s="1244"/>
      <c r="N63" s="1245"/>
      <c r="O63" s="1245"/>
      <c r="P63" s="1245"/>
      <c r="Q63" s="1245"/>
      <c r="R63" s="1246"/>
      <c r="S63" s="1244"/>
      <c r="T63" s="1245"/>
      <c r="U63" s="1245"/>
      <c r="V63" s="1245"/>
      <c r="W63" s="1245"/>
      <c r="X63" s="1245"/>
      <c r="Y63" s="1245"/>
      <c r="Z63" s="1245"/>
      <c r="AA63" s="1246"/>
    </row>
    <row r="64" spans="1:27" ht="19.5" customHeight="1">
      <c r="A64" s="1253" t="str">
        <f>IF(AD13="","",AD13)</f>
        <v/>
      </c>
      <c r="B64" s="1254"/>
      <c r="C64" s="1254"/>
      <c r="D64" s="1254"/>
      <c r="E64" s="1254"/>
      <c r="F64" s="1255"/>
      <c r="G64" s="1247"/>
      <c r="H64" s="1248"/>
      <c r="I64" s="1248"/>
      <c r="J64" s="1248"/>
      <c r="K64" s="1248"/>
      <c r="L64" s="1249"/>
      <c r="M64" s="1247"/>
      <c r="N64" s="1248"/>
      <c r="O64" s="1248"/>
      <c r="P64" s="1248"/>
      <c r="Q64" s="1248"/>
      <c r="R64" s="1249"/>
      <c r="S64" s="1247"/>
      <c r="T64" s="1248"/>
      <c r="U64" s="1248"/>
      <c r="V64" s="1248"/>
      <c r="W64" s="1248"/>
      <c r="X64" s="1248"/>
      <c r="Y64" s="1248"/>
      <c r="Z64" s="1248"/>
      <c r="AA64" s="1249"/>
    </row>
    <row r="65" ht="19.5" customHeight="1"/>
    <row r="66" ht="19.5" customHeight="1"/>
    <row r="67" ht="19.5" customHeight="1"/>
    <row r="68" ht="19.5" customHeight="1"/>
    <row r="69" ht="19.5" customHeight="1"/>
    <row r="70" ht="19.5" customHeight="1"/>
  </sheetData>
  <sheetProtection formatCells="0"/>
  <mergeCells count="65">
    <mergeCell ref="A62:F62"/>
    <mergeCell ref="G62:L64"/>
    <mergeCell ref="M62:R64"/>
    <mergeCell ref="S62:AA64"/>
    <mergeCell ref="A63:F63"/>
    <mergeCell ref="A64:F64"/>
    <mergeCell ref="A57:AA58"/>
    <mergeCell ref="A60:F61"/>
    <mergeCell ref="G60:L61"/>
    <mergeCell ref="M60:R61"/>
    <mergeCell ref="S60:AA60"/>
    <mergeCell ref="S61:AA61"/>
    <mergeCell ref="Y35:Z37"/>
    <mergeCell ref="A54:AA55"/>
    <mergeCell ref="S41:T41"/>
    <mergeCell ref="B42:C42"/>
    <mergeCell ref="O45:Q45"/>
    <mergeCell ref="S45:Z46"/>
    <mergeCell ref="O47:Q47"/>
    <mergeCell ref="S47:Z48"/>
    <mergeCell ref="O49:Q49"/>
    <mergeCell ref="S49:Z50"/>
    <mergeCell ref="AA49:AA50"/>
    <mergeCell ref="O51:Q51"/>
    <mergeCell ref="S51:Z51"/>
    <mergeCell ref="B29:F37"/>
    <mergeCell ref="G29:H31"/>
    <mergeCell ref="T29:X37"/>
    <mergeCell ref="O30:R30"/>
    <mergeCell ref="J31:N31"/>
    <mergeCell ref="O31:R31"/>
    <mergeCell ref="A21:AA22"/>
    <mergeCell ref="A24:AA24"/>
    <mergeCell ref="B27:H28"/>
    <mergeCell ref="I27:S28"/>
    <mergeCell ref="T27:Z28"/>
    <mergeCell ref="G35:H37"/>
    <mergeCell ref="AC14:AD14"/>
    <mergeCell ref="A16:AA17"/>
    <mergeCell ref="B20:C20"/>
    <mergeCell ref="J20:P20"/>
    <mergeCell ref="R20:S20"/>
    <mergeCell ref="T20:AA20"/>
    <mergeCell ref="G32:H34"/>
    <mergeCell ref="J32:N32"/>
    <mergeCell ref="O32:R32"/>
    <mergeCell ref="Y32:Z34"/>
    <mergeCell ref="J33:R33"/>
    <mergeCell ref="J34:N34"/>
    <mergeCell ref="O34:R34"/>
    <mergeCell ref="Y29:Z31"/>
    <mergeCell ref="J30:N30"/>
    <mergeCell ref="Z1:AA1"/>
    <mergeCell ref="S3:T3"/>
    <mergeCell ref="B4:C4"/>
    <mergeCell ref="O9:Q9"/>
    <mergeCell ref="S9:Z10"/>
    <mergeCell ref="AC6:AE6"/>
    <mergeCell ref="O7:Q7"/>
    <mergeCell ref="S7:Z8"/>
    <mergeCell ref="O13:Q13"/>
    <mergeCell ref="S13:Z13"/>
    <mergeCell ref="O11:Q11"/>
    <mergeCell ref="S11:Z12"/>
    <mergeCell ref="AA11:AA12"/>
  </mergeCells>
  <phoneticPr fontId="3"/>
  <pageMargins left="0.70866141732283472" right="0.70866141732283472" top="0.74803149606299213" bottom="0.74803149606299213" header="0.31496062992125984" footer="0.31496062992125984"/>
  <pageSetup paperSize="9" scale="90" orientation="portrait" r:id="rId1"/>
  <rowBreaks count="1" manualBreakCount="1">
    <brk id="39" max="26" man="1"/>
  </rowBreaks>
  <colBreaks count="1" manualBreakCount="1">
    <brk id="27"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F5F0A-2C60-4636-BF75-200324F06BDC}">
  <dimension ref="A1:BG33"/>
  <sheetViews>
    <sheetView view="pageBreakPreview" topLeftCell="E1" zoomScaleNormal="100" zoomScaleSheetLayoutView="100" workbookViewId="0">
      <selection activeCell="AM6" sqref="AM6:AN7"/>
    </sheetView>
  </sheetViews>
  <sheetFormatPr defaultColWidth="2.5" defaultRowHeight="13.5"/>
  <cols>
    <col min="1" max="1" width="2.5" style="75" customWidth="1"/>
    <col min="2" max="2" width="2.5" style="72" customWidth="1"/>
    <col min="3" max="3" width="2.5" style="82" customWidth="1"/>
    <col min="4" max="8" width="2.5" style="72" customWidth="1"/>
    <col min="9" max="9" width="2.5" style="83" customWidth="1"/>
    <col min="10" max="56" width="2.5" style="72"/>
    <col min="57" max="57" width="3" style="72" bestFit="1" customWidth="1"/>
    <col min="58" max="256" width="2.5" style="72"/>
    <col min="257" max="265" width="2.5" style="72" customWidth="1"/>
    <col min="266" max="512" width="2.5" style="72"/>
    <col min="513" max="521" width="2.5" style="72" customWidth="1"/>
    <col min="522" max="768" width="2.5" style="72"/>
    <col min="769" max="777" width="2.5" style="72" customWidth="1"/>
    <col min="778" max="1024" width="2.5" style="72"/>
    <col min="1025" max="1033" width="2.5" style="72" customWidth="1"/>
    <col min="1034" max="1280" width="2.5" style="72"/>
    <col min="1281" max="1289" width="2.5" style="72" customWidth="1"/>
    <col min="1290" max="1536" width="2.5" style="72"/>
    <col min="1537" max="1545" width="2.5" style="72" customWidth="1"/>
    <col min="1546" max="1792" width="2.5" style="72"/>
    <col min="1793" max="1801" width="2.5" style="72" customWidth="1"/>
    <col min="1802" max="2048" width="2.5" style="72"/>
    <col min="2049" max="2057" width="2.5" style="72" customWidth="1"/>
    <col min="2058" max="2304" width="2.5" style="72"/>
    <col min="2305" max="2313" width="2.5" style="72" customWidth="1"/>
    <col min="2314" max="2560" width="2.5" style="72"/>
    <col min="2561" max="2569" width="2.5" style="72" customWidth="1"/>
    <col min="2570" max="2816" width="2.5" style="72"/>
    <col min="2817" max="2825" width="2.5" style="72" customWidth="1"/>
    <col min="2826" max="3072" width="2.5" style="72"/>
    <col min="3073" max="3081" width="2.5" style="72" customWidth="1"/>
    <col min="3082" max="3328" width="2.5" style="72"/>
    <col min="3329" max="3337" width="2.5" style="72" customWidth="1"/>
    <col min="3338" max="3584" width="2.5" style="72"/>
    <col min="3585" max="3593" width="2.5" style="72" customWidth="1"/>
    <col min="3594" max="3840" width="2.5" style="72"/>
    <col min="3841" max="3849" width="2.5" style="72" customWidth="1"/>
    <col min="3850" max="4096" width="2.5" style="72"/>
    <col min="4097" max="4105" width="2.5" style="72" customWidth="1"/>
    <col min="4106" max="4352" width="2.5" style="72"/>
    <col min="4353" max="4361" width="2.5" style="72" customWidth="1"/>
    <col min="4362" max="4608" width="2.5" style="72"/>
    <col min="4609" max="4617" width="2.5" style="72" customWidth="1"/>
    <col min="4618" max="4864" width="2.5" style="72"/>
    <col min="4865" max="4873" width="2.5" style="72" customWidth="1"/>
    <col min="4874" max="5120" width="2.5" style="72"/>
    <col min="5121" max="5129" width="2.5" style="72" customWidth="1"/>
    <col min="5130" max="5376" width="2.5" style="72"/>
    <col min="5377" max="5385" width="2.5" style="72" customWidth="1"/>
    <col min="5386" max="5632" width="2.5" style="72"/>
    <col min="5633" max="5641" width="2.5" style="72" customWidth="1"/>
    <col min="5642" max="5888" width="2.5" style="72"/>
    <col min="5889" max="5897" width="2.5" style="72" customWidth="1"/>
    <col min="5898" max="6144" width="2.5" style="72"/>
    <col min="6145" max="6153" width="2.5" style="72" customWidth="1"/>
    <col min="6154" max="6400" width="2.5" style="72"/>
    <col min="6401" max="6409" width="2.5" style="72" customWidth="1"/>
    <col min="6410" max="6656" width="2.5" style="72"/>
    <col min="6657" max="6665" width="2.5" style="72" customWidth="1"/>
    <col min="6666" max="6912" width="2.5" style="72"/>
    <col min="6913" max="6921" width="2.5" style="72" customWidth="1"/>
    <col min="6922" max="7168" width="2.5" style="72"/>
    <col min="7169" max="7177" width="2.5" style="72" customWidth="1"/>
    <col min="7178" max="7424" width="2.5" style="72"/>
    <col min="7425" max="7433" width="2.5" style="72" customWidth="1"/>
    <col min="7434" max="7680" width="2.5" style="72"/>
    <col min="7681" max="7689" width="2.5" style="72" customWidth="1"/>
    <col min="7690" max="7936" width="2.5" style="72"/>
    <col min="7937" max="7945" width="2.5" style="72" customWidth="1"/>
    <col min="7946" max="8192" width="2.5" style="72"/>
    <col min="8193" max="8201" width="2.5" style="72" customWidth="1"/>
    <col min="8202" max="8448" width="2.5" style="72"/>
    <col min="8449" max="8457" width="2.5" style="72" customWidth="1"/>
    <col min="8458" max="8704" width="2.5" style="72"/>
    <col min="8705" max="8713" width="2.5" style="72" customWidth="1"/>
    <col min="8714" max="8960" width="2.5" style="72"/>
    <col min="8961" max="8969" width="2.5" style="72" customWidth="1"/>
    <col min="8970" max="9216" width="2.5" style="72"/>
    <col min="9217" max="9225" width="2.5" style="72" customWidth="1"/>
    <col min="9226" max="9472" width="2.5" style="72"/>
    <col min="9473" max="9481" width="2.5" style="72" customWidth="1"/>
    <col min="9482" max="9728" width="2.5" style="72"/>
    <col min="9729" max="9737" width="2.5" style="72" customWidth="1"/>
    <col min="9738" max="9984" width="2.5" style="72"/>
    <col min="9985" max="9993" width="2.5" style="72" customWidth="1"/>
    <col min="9994" max="10240" width="2.5" style="72"/>
    <col min="10241" max="10249" width="2.5" style="72" customWidth="1"/>
    <col min="10250" max="10496" width="2.5" style="72"/>
    <col min="10497" max="10505" width="2.5" style="72" customWidth="1"/>
    <col min="10506" max="10752" width="2.5" style="72"/>
    <col min="10753" max="10761" width="2.5" style="72" customWidth="1"/>
    <col min="10762" max="11008" width="2.5" style="72"/>
    <col min="11009" max="11017" width="2.5" style="72" customWidth="1"/>
    <col min="11018" max="11264" width="2.5" style="72"/>
    <col min="11265" max="11273" width="2.5" style="72" customWidth="1"/>
    <col min="11274" max="11520" width="2.5" style="72"/>
    <col min="11521" max="11529" width="2.5" style="72" customWidth="1"/>
    <col min="11530" max="11776" width="2.5" style="72"/>
    <col min="11777" max="11785" width="2.5" style="72" customWidth="1"/>
    <col min="11786" max="12032" width="2.5" style="72"/>
    <col min="12033" max="12041" width="2.5" style="72" customWidth="1"/>
    <col min="12042" max="12288" width="2.5" style="72"/>
    <col min="12289" max="12297" width="2.5" style="72" customWidth="1"/>
    <col min="12298" max="12544" width="2.5" style="72"/>
    <col min="12545" max="12553" width="2.5" style="72" customWidth="1"/>
    <col min="12554" max="12800" width="2.5" style="72"/>
    <col min="12801" max="12809" width="2.5" style="72" customWidth="1"/>
    <col min="12810" max="13056" width="2.5" style="72"/>
    <col min="13057" max="13065" width="2.5" style="72" customWidth="1"/>
    <col min="13066" max="13312" width="2.5" style="72"/>
    <col min="13313" max="13321" width="2.5" style="72" customWidth="1"/>
    <col min="13322" max="13568" width="2.5" style="72"/>
    <col min="13569" max="13577" width="2.5" style="72" customWidth="1"/>
    <col min="13578" max="13824" width="2.5" style="72"/>
    <col min="13825" max="13833" width="2.5" style="72" customWidth="1"/>
    <col min="13834" max="14080" width="2.5" style="72"/>
    <col min="14081" max="14089" width="2.5" style="72" customWidth="1"/>
    <col min="14090" max="14336" width="2.5" style="72"/>
    <col min="14337" max="14345" width="2.5" style="72" customWidth="1"/>
    <col min="14346" max="14592" width="2.5" style="72"/>
    <col min="14593" max="14601" width="2.5" style="72" customWidth="1"/>
    <col min="14602" max="14848" width="2.5" style="72"/>
    <col min="14849" max="14857" width="2.5" style="72" customWidth="1"/>
    <col min="14858" max="15104" width="2.5" style="72"/>
    <col min="15105" max="15113" width="2.5" style="72" customWidth="1"/>
    <col min="15114" max="15360" width="2.5" style="72"/>
    <col min="15361" max="15369" width="2.5" style="72" customWidth="1"/>
    <col min="15370" max="15616" width="2.5" style="72"/>
    <col min="15617" max="15625" width="2.5" style="72" customWidth="1"/>
    <col min="15626" max="15872" width="2.5" style="72"/>
    <col min="15873" max="15881" width="2.5" style="72" customWidth="1"/>
    <col min="15882" max="16128" width="2.5" style="72"/>
    <col min="16129" max="16137" width="2.5" style="72" customWidth="1"/>
    <col min="16138" max="16384" width="2.5" style="72"/>
  </cols>
  <sheetData>
    <row r="1" spans="1:59" ht="13.5" customHeight="1">
      <c r="A1" s="568" t="s">
        <v>192</v>
      </c>
      <c r="B1" s="568"/>
      <c r="C1" s="568"/>
      <c r="D1" s="568"/>
      <c r="E1" s="568"/>
      <c r="F1" s="568"/>
      <c r="G1" s="568"/>
      <c r="H1" s="568"/>
      <c r="I1" s="568"/>
      <c r="J1" s="568"/>
      <c r="K1" s="569">
        <v>5</v>
      </c>
      <c r="L1" s="569"/>
      <c r="M1" s="570" t="s">
        <v>193</v>
      </c>
      <c r="N1" s="570"/>
      <c r="O1" s="570"/>
      <c r="P1" s="571" t="s">
        <v>194</v>
      </c>
      <c r="Q1" s="571"/>
      <c r="R1" s="571"/>
      <c r="S1" s="571"/>
      <c r="T1" s="571"/>
      <c r="U1" s="571"/>
      <c r="V1" s="571"/>
      <c r="W1" s="571"/>
      <c r="X1" s="571"/>
      <c r="Y1" s="571"/>
      <c r="Z1" s="571"/>
      <c r="AA1" s="571"/>
      <c r="AB1" s="571"/>
      <c r="AC1" s="571"/>
      <c r="AD1" s="571"/>
      <c r="AE1" s="571"/>
      <c r="AF1" s="571"/>
      <c r="AG1" s="571"/>
      <c r="AH1" s="571"/>
      <c r="AI1" s="571"/>
      <c r="AJ1" s="571"/>
      <c r="AK1" s="571"/>
      <c r="AL1" s="571"/>
      <c r="AM1" s="571"/>
      <c r="AN1" s="571"/>
      <c r="AO1" s="571"/>
      <c r="AP1" s="571"/>
      <c r="AQ1" s="571"/>
      <c r="AR1" s="571"/>
      <c r="AS1" s="571"/>
      <c r="AT1" s="571"/>
      <c r="AU1" s="571"/>
      <c r="AV1" s="571"/>
      <c r="AW1" s="571"/>
      <c r="AX1" s="571"/>
      <c r="AY1" s="571"/>
      <c r="AZ1" s="571"/>
      <c r="BA1" s="571"/>
    </row>
    <row r="2" spans="1:59" ht="13.5" customHeight="1">
      <c r="A2" s="568"/>
      <c r="B2" s="568"/>
      <c r="C2" s="568"/>
      <c r="D2" s="568"/>
      <c r="E2" s="568"/>
      <c r="F2" s="568"/>
      <c r="G2" s="568"/>
      <c r="H2" s="568"/>
      <c r="I2" s="568"/>
      <c r="J2" s="568"/>
      <c r="K2" s="569"/>
      <c r="L2" s="569"/>
      <c r="M2" s="570"/>
      <c r="N2" s="570"/>
      <c r="O2" s="570"/>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Q2" s="571"/>
      <c r="AR2" s="571"/>
      <c r="AS2" s="571"/>
      <c r="AT2" s="571"/>
      <c r="AU2" s="571"/>
      <c r="AV2" s="571"/>
      <c r="AW2" s="571"/>
      <c r="AX2" s="571"/>
      <c r="AY2" s="571"/>
      <c r="AZ2" s="571"/>
      <c r="BA2" s="571"/>
    </row>
    <row r="3" spans="1:59" ht="26.25" customHeight="1">
      <c r="A3" s="572" t="s">
        <v>195</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2"/>
      <c r="AQ3" s="572"/>
      <c r="AR3" s="572"/>
      <c r="AS3" s="572"/>
      <c r="AT3" s="572"/>
      <c r="AU3" s="572"/>
      <c r="AV3" s="572"/>
      <c r="AW3" s="572"/>
      <c r="AX3" s="572"/>
      <c r="AY3" s="572"/>
      <c r="AZ3" s="572"/>
      <c r="BA3" s="572"/>
    </row>
    <row r="4" spans="1:59" ht="13.5" customHeight="1">
      <c r="A4" s="73"/>
      <c r="B4" s="573" t="s">
        <v>196</v>
      </c>
      <c r="C4" s="573"/>
      <c r="D4" s="573"/>
      <c r="E4" s="573"/>
      <c r="F4" s="573"/>
      <c r="G4" s="573"/>
      <c r="H4" s="573"/>
      <c r="I4" s="574"/>
      <c r="J4" s="575"/>
      <c r="K4" s="575"/>
      <c r="L4" s="575"/>
      <c r="M4" s="575"/>
      <c r="N4" s="575"/>
      <c r="O4" s="575"/>
      <c r="P4" s="575"/>
      <c r="Q4" s="575"/>
      <c r="R4" s="575"/>
      <c r="S4" s="575"/>
      <c r="T4" s="575"/>
      <c r="U4" s="575"/>
      <c r="V4" s="576"/>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row>
    <row r="5" spans="1:59" ht="13.5" customHeight="1" thickBot="1">
      <c r="B5" s="573"/>
      <c r="C5" s="573"/>
      <c r="D5" s="573"/>
      <c r="E5" s="573"/>
      <c r="F5" s="573"/>
      <c r="G5" s="573"/>
      <c r="H5" s="573"/>
      <c r="I5" s="577"/>
      <c r="J5" s="578"/>
      <c r="K5" s="578"/>
      <c r="L5" s="578"/>
      <c r="M5" s="578"/>
      <c r="N5" s="578"/>
      <c r="O5" s="578"/>
      <c r="P5" s="578"/>
      <c r="Q5" s="578"/>
      <c r="R5" s="578"/>
      <c r="S5" s="578"/>
      <c r="T5" s="578"/>
      <c r="U5" s="578"/>
      <c r="V5" s="579"/>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row>
    <row r="6" spans="1:59" ht="13.5" customHeight="1">
      <c r="B6" s="560" t="s">
        <v>197</v>
      </c>
      <c r="C6" s="560"/>
      <c r="D6" s="560"/>
      <c r="E6" s="560"/>
      <c r="F6" s="560"/>
      <c r="G6" s="560"/>
      <c r="H6" s="560"/>
      <c r="I6" s="561"/>
      <c r="J6" s="562"/>
      <c r="K6" s="562"/>
      <c r="L6" s="562"/>
      <c r="M6" s="562"/>
      <c r="N6" s="562"/>
      <c r="O6" s="562"/>
      <c r="P6" s="562"/>
      <c r="Q6" s="562"/>
      <c r="R6" s="562"/>
      <c r="S6" s="562"/>
      <c r="T6" s="562"/>
      <c r="U6" s="562"/>
      <c r="V6" s="563"/>
      <c r="W6" s="567" t="s">
        <v>198</v>
      </c>
      <c r="X6" s="567"/>
      <c r="Y6" s="567"/>
      <c r="Z6" s="567"/>
      <c r="AA6" s="567"/>
      <c r="AB6" s="567"/>
      <c r="AC6" s="546"/>
      <c r="AD6" s="546"/>
      <c r="AE6" s="544" t="s">
        <v>199</v>
      </c>
      <c r="AF6" s="546"/>
      <c r="AG6" s="546"/>
      <c r="AH6" s="544" t="s">
        <v>200</v>
      </c>
      <c r="AI6" s="544" t="s">
        <v>201</v>
      </c>
      <c r="AJ6" s="544">
        <f>AC6</f>
        <v>0</v>
      </c>
      <c r="AK6" s="544"/>
      <c r="AL6" s="544" t="s">
        <v>199</v>
      </c>
      <c r="AM6" s="546"/>
      <c r="AN6" s="546"/>
      <c r="AO6" s="548" t="s">
        <v>200</v>
      </c>
      <c r="AP6" s="544" t="s">
        <v>202</v>
      </c>
      <c r="AQ6" s="548"/>
      <c r="AR6" s="580">
        <f>DATEDIF(AF6,AM6,"d")+1</f>
        <v>1</v>
      </c>
      <c r="AS6" s="581"/>
      <c r="AT6" s="548" t="s">
        <v>200</v>
      </c>
      <c r="AU6" s="74"/>
      <c r="AV6" s="584">
        <f>AC6</f>
        <v>0</v>
      </c>
      <c r="AW6" s="585"/>
      <c r="AX6" s="588" t="e">
        <f>VLOOKUP(AV6,BD10:BG21,3,FALSE)</f>
        <v>#N/A</v>
      </c>
      <c r="AY6" s="588"/>
      <c r="AZ6" s="589"/>
    </row>
    <row r="7" spans="1:59" ht="13.5" customHeight="1" thickBot="1">
      <c r="B7" s="560"/>
      <c r="C7" s="560"/>
      <c r="D7" s="560"/>
      <c r="E7" s="560"/>
      <c r="F7" s="560"/>
      <c r="G7" s="560"/>
      <c r="H7" s="560"/>
      <c r="I7" s="564"/>
      <c r="J7" s="565"/>
      <c r="K7" s="565"/>
      <c r="L7" s="565"/>
      <c r="M7" s="565"/>
      <c r="N7" s="565"/>
      <c r="O7" s="565"/>
      <c r="P7" s="565"/>
      <c r="Q7" s="565"/>
      <c r="R7" s="565"/>
      <c r="S7" s="565"/>
      <c r="T7" s="565"/>
      <c r="U7" s="565"/>
      <c r="V7" s="566"/>
      <c r="W7" s="567"/>
      <c r="X7" s="567"/>
      <c r="Y7" s="567"/>
      <c r="Z7" s="567"/>
      <c r="AA7" s="567"/>
      <c r="AB7" s="567"/>
      <c r="AC7" s="547"/>
      <c r="AD7" s="547"/>
      <c r="AE7" s="545"/>
      <c r="AF7" s="547"/>
      <c r="AG7" s="547"/>
      <c r="AH7" s="545"/>
      <c r="AI7" s="545"/>
      <c r="AJ7" s="545"/>
      <c r="AK7" s="545"/>
      <c r="AL7" s="545"/>
      <c r="AM7" s="547"/>
      <c r="AN7" s="547"/>
      <c r="AO7" s="549"/>
      <c r="AP7" s="545"/>
      <c r="AQ7" s="549"/>
      <c r="AR7" s="582"/>
      <c r="AS7" s="583"/>
      <c r="AT7" s="549"/>
      <c r="AU7" s="74"/>
      <c r="AV7" s="586"/>
      <c r="AW7" s="587"/>
      <c r="AX7" s="590"/>
      <c r="AY7" s="590"/>
      <c r="AZ7" s="591"/>
    </row>
    <row r="8" spans="1:59" ht="13.5" customHeight="1">
      <c r="B8" s="76"/>
      <c r="C8" s="77"/>
      <c r="D8" s="76"/>
      <c r="E8" s="77"/>
      <c r="F8" s="76"/>
      <c r="G8" s="77"/>
      <c r="H8" s="76"/>
      <c r="I8" s="77"/>
      <c r="J8" s="76"/>
      <c r="K8" s="77"/>
      <c r="L8" s="78" t="s">
        <v>203</v>
      </c>
      <c r="M8" s="78" t="s">
        <v>204</v>
      </c>
      <c r="N8" s="76"/>
      <c r="O8" s="77"/>
      <c r="P8" s="76"/>
      <c r="Q8" s="77"/>
      <c r="R8" s="76"/>
      <c r="S8" s="77"/>
      <c r="T8" s="76"/>
      <c r="U8" s="77"/>
      <c r="V8" s="76"/>
      <c r="W8" s="77"/>
      <c r="X8" s="76"/>
      <c r="Y8" s="77"/>
      <c r="Z8" s="76"/>
      <c r="AA8" s="79"/>
      <c r="AB8" s="76"/>
      <c r="AC8" s="77"/>
      <c r="AD8" s="76"/>
      <c r="AE8" s="77"/>
      <c r="AF8" s="76"/>
      <c r="AG8" s="77"/>
      <c r="AH8" s="76"/>
      <c r="AI8" s="77"/>
      <c r="AJ8" s="76"/>
      <c r="AK8" s="77"/>
      <c r="AL8" s="76"/>
      <c r="AM8" s="77"/>
      <c r="AN8" s="76"/>
      <c r="AO8" s="77"/>
      <c r="AP8" s="76"/>
      <c r="AQ8" s="77"/>
      <c r="AR8" s="76"/>
      <c r="AS8" s="77"/>
      <c r="AT8" s="76"/>
      <c r="AU8" s="77"/>
      <c r="AV8" s="76"/>
      <c r="AW8" s="77"/>
      <c r="AX8" s="76"/>
      <c r="AY8" s="77"/>
      <c r="AZ8" s="76"/>
      <c r="BD8" s="80" t="s">
        <v>192</v>
      </c>
      <c r="BE8" s="81">
        <v>5</v>
      </c>
      <c r="BF8" s="543" t="s">
        <v>193</v>
      </c>
      <c r="BG8" s="543"/>
    </row>
    <row r="9" spans="1:59" ht="13.5" customHeight="1" thickBot="1">
      <c r="B9" s="76"/>
      <c r="L9" s="482" t="s">
        <v>205</v>
      </c>
      <c r="M9" s="482"/>
      <c r="N9" s="482"/>
      <c r="O9" s="482"/>
      <c r="P9" s="482"/>
      <c r="Q9" s="482"/>
      <c r="R9" s="482"/>
      <c r="S9" s="482"/>
      <c r="T9" s="482"/>
      <c r="U9" s="482"/>
      <c r="V9" s="482" t="s">
        <v>206</v>
      </c>
      <c r="W9" s="482"/>
      <c r="X9" s="482"/>
      <c r="Y9" s="482"/>
      <c r="Z9" s="482"/>
      <c r="AA9" s="482"/>
      <c r="AB9" s="482" t="s">
        <v>207</v>
      </c>
      <c r="AC9" s="482"/>
      <c r="AD9" s="482"/>
      <c r="AE9" s="482"/>
      <c r="AF9" s="482"/>
      <c r="AG9" s="482"/>
      <c r="AH9" s="482"/>
      <c r="AI9" s="482"/>
      <c r="AJ9" s="482"/>
      <c r="AK9" s="482"/>
      <c r="AL9" s="482"/>
      <c r="AM9" s="482"/>
      <c r="AN9" s="482"/>
      <c r="AO9" s="482"/>
      <c r="AP9" s="482"/>
      <c r="BD9" s="550" t="s">
        <v>208</v>
      </c>
      <c r="BE9" s="550"/>
      <c r="BF9" s="550"/>
      <c r="BG9" s="550"/>
    </row>
    <row r="10" spans="1:59" ht="13.5" customHeight="1">
      <c r="L10" s="551" t="s">
        <v>209</v>
      </c>
      <c r="M10" s="551"/>
      <c r="N10" s="551"/>
      <c r="O10" s="551"/>
      <c r="P10" s="552"/>
      <c r="Q10" s="553" t="s">
        <v>210</v>
      </c>
      <c r="R10" s="551"/>
      <c r="S10" s="551"/>
      <c r="T10" s="551"/>
      <c r="U10" s="551"/>
      <c r="V10" s="482"/>
      <c r="W10" s="482"/>
      <c r="X10" s="482"/>
      <c r="Y10" s="482"/>
      <c r="Z10" s="482"/>
      <c r="AA10" s="482"/>
      <c r="AB10" s="554" t="s">
        <v>211</v>
      </c>
      <c r="AC10" s="551"/>
      <c r="AD10" s="551"/>
      <c r="AE10" s="551"/>
      <c r="AF10" s="552"/>
      <c r="AG10" s="555" t="s">
        <v>212</v>
      </c>
      <c r="AH10" s="551"/>
      <c r="AI10" s="551"/>
      <c r="AJ10" s="551"/>
      <c r="AK10" s="552"/>
      <c r="AL10" s="557" t="s">
        <v>213</v>
      </c>
      <c r="AM10" s="551"/>
      <c r="AN10" s="551"/>
      <c r="AO10" s="551"/>
      <c r="AP10" s="551"/>
      <c r="BD10" s="558">
        <v>4</v>
      </c>
      <c r="BE10" s="559"/>
      <c r="BF10" s="515">
        <v>30</v>
      </c>
      <c r="BG10" s="516"/>
    </row>
    <row r="11" spans="1:59" ht="13.5" customHeight="1">
      <c r="A11" s="84"/>
      <c r="L11" s="551"/>
      <c r="M11" s="551"/>
      <c r="N11" s="551"/>
      <c r="O11" s="551"/>
      <c r="P11" s="552"/>
      <c r="Q11" s="553"/>
      <c r="R11" s="551"/>
      <c r="S11" s="551"/>
      <c r="T11" s="551"/>
      <c r="U11" s="551"/>
      <c r="V11" s="482"/>
      <c r="W11" s="482"/>
      <c r="X11" s="482"/>
      <c r="Y11" s="482"/>
      <c r="Z11" s="482"/>
      <c r="AA11" s="482"/>
      <c r="AB11" s="551"/>
      <c r="AC11" s="551"/>
      <c r="AD11" s="551"/>
      <c r="AE11" s="551"/>
      <c r="AF11" s="552"/>
      <c r="AG11" s="556"/>
      <c r="AH11" s="551"/>
      <c r="AI11" s="551"/>
      <c r="AJ11" s="551"/>
      <c r="AK11" s="552"/>
      <c r="AL11" s="553"/>
      <c r="AM11" s="551"/>
      <c r="AN11" s="551"/>
      <c r="AO11" s="551"/>
      <c r="AP11" s="551"/>
      <c r="BD11" s="495">
        <v>5</v>
      </c>
      <c r="BE11" s="496"/>
      <c r="BF11" s="497">
        <v>31</v>
      </c>
      <c r="BG11" s="498"/>
    </row>
    <row r="12" spans="1:59" ht="13.5" customHeight="1">
      <c r="A12" s="84"/>
      <c r="L12" s="517"/>
      <c r="M12" s="517"/>
      <c r="N12" s="517"/>
      <c r="O12" s="517"/>
      <c r="P12" s="518"/>
      <c r="Q12" s="521"/>
      <c r="R12" s="517"/>
      <c r="S12" s="517"/>
      <c r="T12" s="517"/>
      <c r="U12" s="517"/>
      <c r="V12" s="523"/>
      <c r="W12" s="524"/>
      <c r="X12" s="524"/>
      <c r="Y12" s="524"/>
      <c r="Z12" s="524"/>
      <c r="AA12" s="525"/>
      <c r="AB12" s="528"/>
      <c r="AC12" s="517"/>
      <c r="AD12" s="517"/>
      <c r="AE12" s="517"/>
      <c r="AF12" s="529"/>
      <c r="AG12" s="531">
        <v>24</v>
      </c>
      <c r="AH12" s="532"/>
      <c r="AI12" s="532"/>
      <c r="AJ12" s="532"/>
      <c r="AK12" s="533"/>
      <c r="AL12" s="537">
        <f>IF(AB12="",0,ROUNDDOWN(AB12/AG12,0))</f>
        <v>0</v>
      </c>
      <c r="AM12" s="538"/>
      <c r="AN12" s="538"/>
      <c r="AO12" s="538"/>
      <c r="AP12" s="539"/>
      <c r="BD12" s="495">
        <v>6</v>
      </c>
      <c r="BE12" s="496"/>
      <c r="BF12" s="497">
        <v>30</v>
      </c>
      <c r="BG12" s="498"/>
    </row>
    <row r="13" spans="1:59" ht="13.5" customHeight="1">
      <c r="A13" s="85"/>
      <c r="L13" s="519"/>
      <c r="M13" s="519"/>
      <c r="N13" s="519"/>
      <c r="O13" s="519"/>
      <c r="P13" s="520"/>
      <c r="Q13" s="522"/>
      <c r="R13" s="519"/>
      <c r="S13" s="519"/>
      <c r="T13" s="519"/>
      <c r="U13" s="519"/>
      <c r="V13" s="518"/>
      <c r="W13" s="526"/>
      <c r="X13" s="526"/>
      <c r="Y13" s="526"/>
      <c r="Z13" s="526"/>
      <c r="AA13" s="527"/>
      <c r="AB13" s="519"/>
      <c r="AC13" s="519"/>
      <c r="AD13" s="519"/>
      <c r="AE13" s="519"/>
      <c r="AF13" s="530"/>
      <c r="AG13" s="534"/>
      <c r="AH13" s="535"/>
      <c r="AI13" s="535"/>
      <c r="AJ13" s="535"/>
      <c r="AK13" s="536"/>
      <c r="AL13" s="540"/>
      <c r="AM13" s="541"/>
      <c r="AN13" s="541"/>
      <c r="AO13" s="541"/>
      <c r="AP13" s="542"/>
      <c r="BD13" s="495">
        <v>7</v>
      </c>
      <c r="BE13" s="496"/>
      <c r="BF13" s="497">
        <v>31</v>
      </c>
      <c r="BG13" s="498"/>
    </row>
    <row r="14" spans="1:59" s="83" customFormat="1" ht="13.5" customHeight="1">
      <c r="A14" s="86"/>
      <c r="E14" s="87"/>
      <c r="F14" s="87"/>
      <c r="G14" s="87"/>
      <c r="H14" s="87"/>
      <c r="J14" s="88"/>
      <c r="K14" s="88"/>
      <c r="S14" s="89"/>
      <c r="T14" s="72"/>
      <c r="BD14" s="495">
        <v>8</v>
      </c>
      <c r="BE14" s="496"/>
      <c r="BF14" s="497">
        <v>31</v>
      </c>
      <c r="BG14" s="498"/>
    </row>
    <row r="15" spans="1:59" s="83" customFormat="1" ht="13.5" customHeight="1" thickBot="1">
      <c r="A15" s="86"/>
      <c r="H15" s="513" t="s">
        <v>214</v>
      </c>
      <c r="I15" s="514"/>
      <c r="J15" s="514"/>
      <c r="K15" s="514"/>
      <c r="L15" s="514"/>
      <c r="M15" s="514"/>
      <c r="N15" s="514"/>
      <c r="O15" s="514"/>
      <c r="P15" s="514"/>
      <c r="Q15" s="514"/>
      <c r="V15" s="90"/>
      <c r="BD15" s="495">
        <v>9</v>
      </c>
      <c r="BE15" s="496"/>
      <c r="BF15" s="497">
        <v>30</v>
      </c>
      <c r="BG15" s="498"/>
    </row>
    <row r="16" spans="1:59" ht="13.5" customHeight="1">
      <c r="A16" s="86"/>
      <c r="H16" s="461" t="s">
        <v>215</v>
      </c>
      <c r="I16" s="461"/>
      <c r="J16" s="461"/>
      <c r="K16" s="461"/>
      <c r="L16" s="461"/>
      <c r="M16" s="502"/>
      <c r="N16" s="502"/>
      <c r="O16" s="502"/>
      <c r="P16" s="502"/>
      <c r="Q16" s="502"/>
      <c r="V16" s="91"/>
      <c r="AK16" s="506" t="s">
        <v>216</v>
      </c>
      <c r="AL16" s="507"/>
      <c r="AM16" s="507"/>
      <c r="AN16" s="507"/>
      <c r="AO16" s="510">
        <f>AV6</f>
        <v>0</v>
      </c>
      <c r="AP16" s="507"/>
      <c r="AQ16" s="507" t="s">
        <v>217</v>
      </c>
      <c r="AR16" s="507"/>
      <c r="AS16" s="507"/>
      <c r="AT16" s="511"/>
      <c r="BD16" s="495">
        <v>10</v>
      </c>
      <c r="BE16" s="496"/>
      <c r="BF16" s="497">
        <v>31</v>
      </c>
      <c r="BG16" s="498"/>
    </row>
    <row r="17" spans="1:59" ht="13.5" customHeight="1">
      <c r="A17" s="86"/>
      <c r="H17" s="461"/>
      <c r="I17" s="461"/>
      <c r="J17" s="461"/>
      <c r="K17" s="461"/>
      <c r="L17" s="461"/>
      <c r="M17" s="502"/>
      <c r="N17" s="502"/>
      <c r="O17" s="502"/>
      <c r="P17" s="502"/>
      <c r="Q17" s="502"/>
      <c r="V17" s="90"/>
      <c r="AK17" s="508"/>
      <c r="AL17" s="509"/>
      <c r="AM17" s="509"/>
      <c r="AN17" s="509"/>
      <c r="AO17" s="509"/>
      <c r="AP17" s="509"/>
      <c r="AQ17" s="509"/>
      <c r="AR17" s="509"/>
      <c r="AS17" s="509"/>
      <c r="AT17" s="512"/>
      <c r="BD17" s="495">
        <v>11</v>
      </c>
      <c r="BE17" s="496"/>
      <c r="BF17" s="497">
        <v>30</v>
      </c>
      <c r="BG17" s="498"/>
    </row>
    <row r="18" spans="1:59" ht="13.5" customHeight="1">
      <c r="A18" s="86"/>
      <c r="H18" s="461" t="s">
        <v>210</v>
      </c>
      <c r="I18" s="461"/>
      <c r="J18" s="461"/>
      <c r="K18" s="461"/>
      <c r="L18" s="461"/>
      <c r="M18" s="502"/>
      <c r="N18" s="502"/>
      <c r="O18" s="502"/>
      <c r="P18" s="502"/>
      <c r="Q18" s="502"/>
      <c r="V18" s="91"/>
      <c r="AK18" s="503" t="s">
        <v>218</v>
      </c>
      <c r="AL18" s="504"/>
      <c r="AM18" s="504"/>
      <c r="AN18" s="504"/>
      <c r="AO18" s="504"/>
      <c r="AP18" s="482" t="s">
        <v>219</v>
      </c>
      <c r="AQ18" s="482"/>
      <c r="AR18" s="482"/>
      <c r="AS18" s="482"/>
      <c r="AT18" s="505"/>
      <c r="BD18" s="495">
        <v>12</v>
      </c>
      <c r="BE18" s="496"/>
      <c r="BF18" s="497">
        <v>31</v>
      </c>
      <c r="BG18" s="498"/>
    </row>
    <row r="19" spans="1:59" ht="13.5" customHeight="1">
      <c r="A19" s="86"/>
      <c r="H19" s="461"/>
      <c r="I19" s="461"/>
      <c r="J19" s="461"/>
      <c r="K19" s="461"/>
      <c r="L19" s="461"/>
      <c r="M19" s="502"/>
      <c r="N19" s="502"/>
      <c r="O19" s="502"/>
      <c r="P19" s="502"/>
      <c r="Q19" s="502"/>
      <c r="V19" s="90"/>
      <c r="AK19" s="472" t="s">
        <v>215</v>
      </c>
      <c r="AL19" s="461"/>
      <c r="AM19" s="461"/>
      <c r="AN19" s="461"/>
      <c r="AO19" s="461"/>
      <c r="AP19" s="475">
        <f>MIN(M16,M26)</f>
        <v>0</v>
      </c>
      <c r="AQ19" s="475"/>
      <c r="AR19" s="475"/>
      <c r="AS19" s="475"/>
      <c r="AT19" s="476"/>
      <c r="BD19" s="495">
        <v>1</v>
      </c>
      <c r="BE19" s="496"/>
      <c r="BF19" s="497">
        <v>31</v>
      </c>
      <c r="BG19" s="498"/>
    </row>
    <row r="20" spans="1:59" ht="13.5" customHeight="1">
      <c r="A20" s="86"/>
      <c r="H20" s="461" t="s">
        <v>207</v>
      </c>
      <c r="I20" s="461"/>
      <c r="J20" s="461"/>
      <c r="K20" s="461"/>
      <c r="L20" s="461"/>
      <c r="M20" s="499"/>
      <c r="N20" s="499"/>
      <c r="O20" s="499"/>
      <c r="P20" s="499"/>
      <c r="Q20" s="499"/>
      <c r="V20" s="91"/>
      <c r="Z20" s="92"/>
      <c r="AA20" s="92"/>
      <c r="AB20" s="92"/>
      <c r="AC20" s="92"/>
      <c r="AK20" s="472"/>
      <c r="AL20" s="461"/>
      <c r="AM20" s="461"/>
      <c r="AN20" s="461"/>
      <c r="AO20" s="461"/>
      <c r="AP20" s="475"/>
      <c r="AQ20" s="475"/>
      <c r="AR20" s="475"/>
      <c r="AS20" s="475"/>
      <c r="AT20" s="476"/>
      <c r="BD20" s="495">
        <v>2</v>
      </c>
      <c r="BE20" s="496"/>
      <c r="BF20" s="497">
        <v>29</v>
      </c>
      <c r="BG20" s="498"/>
    </row>
    <row r="21" spans="1:59" ht="13.5" customHeight="1" thickBot="1">
      <c r="A21" s="93"/>
      <c r="H21" s="461"/>
      <c r="I21" s="461"/>
      <c r="J21" s="461"/>
      <c r="K21" s="461"/>
      <c r="L21" s="461"/>
      <c r="M21" s="499"/>
      <c r="N21" s="499"/>
      <c r="O21" s="499"/>
      <c r="P21" s="499"/>
      <c r="Q21" s="499"/>
      <c r="V21" s="90"/>
      <c r="Z21" s="92"/>
      <c r="AA21" s="92"/>
      <c r="AB21" s="92"/>
      <c r="AC21" s="92"/>
      <c r="AK21" s="472" t="s">
        <v>210</v>
      </c>
      <c r="AL21" s="461"/>
      <c r="AM21" s="461"/>
      <c r="AN21" s="461"/>
      <c r="AO21" s="461"/>
      <c r="AP21" s="475">
        <f>MIN(M18,M28)</f>
        <v>0</v>
      </c>
      <c r="AQ21" s="475"/>
      <c r="AR21" s="475"/>
      <c r="AS21" s="475"/>
      <c r="AT21" s="476"/>
      <c r="BD21" s="500">
        <v>3</v>
      </c>
      <c r="BE21" s="501"/>
      <c r="BF21" s="485">
        <v>31</v>
      </c>
      <c r="BG21" s="486"/>
    </row>
    <row r="22" spans="1:59" s="83" customFormat="1" ht="13.5" customHeight="1">
      <c r="A22" s="86"/>
      <c r="H22" s="461" t="s">
        <v>220</v>
      </c>
      <c r="I22" s="461"/>
      <c r="J22" s="461"/>
      <c r="K22" s="461"/>
      <c r="L22" s="461"/>
      <c r="M22" s="487"/>
      <c r="N22" s="488"/>
      <c r="O22" s="488"/>
      <c r="P22" s="488"/>
      <c r="Q22" s="489"/>
      <c r="V22" s="91"/>
      <c r="Z22" s="94"/>
      <c r="AA22" s="94"/>
      <c r="AB22" s="94"/>
      <c r="AC22" s="94"/>
      <c r="AK22" s="472"/>
      <c r="AL22" s="461"/>
      <c r="AM22" s="461"/>
      <c r="AN22" s="461"/>
      <c r="AO22" s="461"/>
      <c r="AP22" s="475"/>
      <c r="AQ22" s="475"/>
      <c r="AR22" s="475"/>
      <c r="AS22" s="475"/>
      <c r="AT22" s="476"/>
      <c r="BD22" s="493" t="s">
        <v>221</v>
      </c>
      <c r="BE22" s="493"/>
      <c r="BF22" s="493"/>
      <c r="BG22" s="493"/>
    </row>
    <row r="23" spans="1:59" s="83" customFormat="1" ht="13.5" customHeight="1">
      <c r="A23" s="86"/>
      <c r="H23" s="461"/>
      <c r="I23" s="461"/>
      <c r="J23" s="461"/>
      <c r="K23" s="461"/>
      <c r="L23" s="461"/>
      <c r="M23" s="490"/>
      <c r="N23" s="491"/>
      <c r="O23" s="491"/>
      <c r="P23" s="491"/>
      <c r="Q23" s="492"/>
      <c r="V23" s="90"/>
      <c r="Z23" s="94"/>
      <c r="AA23" s="94"/>
      <c r="AB23" s="94"/>
      <c r="AC23" s="94"/>
      <c r="AK23" s="472" t="s">
        <v>207</v>
      </c>
      <c r="AL23" s="461"/>
      <c r="AM23" s="461"/>
      <c r="AN23" s="461"/>
      <c r="AO23" s="461"/>
      <c r="AP23" s="475">
        <f>AL12</f>
        <v>0</v>
      </c>
      <c r="AQ23" s="475"/>
      <c r="AR23" s="475"/>
      <c r="AS23" s="475"/>
      <c r="AT23" s="476"/>
      <c r="BD23" s="494"/>
      <c r="BE23" s="494"/>
      <c r="BF23" s="494"/>
      <c r="BG23" s="494"/>
    </row>
    <row r="24" spans="1:59" ht="13.5" customHeight="1">
      <c r="A24" s="86"/>
      <c r="I24" s="82"/>
      <c r="O24" s="83"/>
      <c r="V24" s="91"/>
      <c r="AA24" s="92"/>
      <c r="AB24" s="92"/>
      <c r="AC24" s="92"/>
      <c r="AK24" s="472"/>
      <c r="AL24" s="461"/>
      <c r="AM24" s="461"/>
      <c r="AN24" s="461"/>
      <c r="AO24" s="461"/>
      <c r="AP24" s="475"/>
      <c r="AQ24" s="475"/>
      <c r="AR24" s="475"/>
      <c r="AS24" s="475"/>
      <c r="AT24" s="476"/>
    </row>
    <row r="25" spans="1:59" ht="13.5" customHeight="1">
      <c r="A25" s="86"/>
      <c r="H25" s="471" t="s">
        <v>222</v>
      </c>
      <c r="I25" s="471"/>
      <c r="J25" s="471"/>
      <c r="K25" s="471"/>
      <c r="L25" s="471"/>
      <c r="M25" s="471"/>
      <c r="N25" s="471"/>
      <c r="O25" s="471"/>
      <c r="P25" s="471"/>
      <c r="Q25" s="471"/>
      <c r="V25" s="90"/>
      <c r="AA25" s="92"/>
      <c r="AB25" s="92"/>
      <c r="AC25" s="92"/>
      <c r="AK25" s="472" t="s">
        <v>220</v>
      </c>
      <c r="AL25" s="461"/>
      <c r="AM25" s="461"/>
      <c r="AN25" s="461"/>
      <c r="AO25" s="461"/>
      <c r="AP25" s="475">
        <f>M22</f>
        <v>0</v>
      </c>
      <c r="AQ25" s="475"/>
      <c r="AR25" s="475"/>
      <c r="AS25" s="475"/>
      <c r="AT25" s="476"/>
    </row>
    <row r="26" spans="1:59" ht="13.5" customHeight="1" thickBot="1">
      <c r="A26" s="86"/>
      <c r="H26" s="461" t="s">
        <v>215</v>
      </c>
      <c r="I26" s="461"/>
      <c r="J26" s="461"/>
      <c r="K26" s="461"/>
      <c r="L26" s="461"/>
      <c r="M26" s="479" t="str">
        <f>IF(M16="","",ROUNDDOWN($L$12/$AX$6*$AR$6,0))</f>
        <v/>
      </c>
      <c r="N26" s="479"/>
      <c r="O26" s="479"/>
      <c r="P26" s="479"/>
      <c r="Q26" s="479"/>
      <c r="V26" s="91"/>
      <c r="AA26" s="92"/>
      <c r="AB26" s="92"/>
      <c r="AC26" s="92"/>
      <c r="AK26" s="473"/>
      <c r="AL26" s="474"/>
      <c r="AM26" s="474"/>
      <c r="AN26" s="474"/>
      <c r="AO26" s="474"/>
      <c r="AP26" s="477"/>
      <c r="AQ26" s="477"/>
      <c r="AR26" s="477"/>
      <c r="AS26" s="477"/>
      <c r="AT26" s="478"/>
    </row>
    <row r="27" spans="1:59" ht="13.5" customHeight="1">
      <c r="A27" s="86"/>
      <c r="H27" s="461"/>
      <c r="I27" s="461"/>
      <c r="J27" s="461"/>
      <c r="K27" s="461"/>
      <c r="L27" s="461"/>
      <c r="M27" s="479"/>
      <c r="N27" s="479"/>
      <c r="O27" s="479"/>
      <c r="P27" s="479"/>
      <c r="Q27" s="479"/>
      <c r="V27" s="90"/>
      <c r="AA27" s="92"/>
      <c r="AB27" s="92"/>
      <c r="AC27" s="92"/>
      <c r="AK27" s="480" t="s">
        <v>223</v>
      </c>
      <c r="AL27" s="481"/>
      <c r="AM27" s="481"/>
      <c r="AN27" s="481"/>
      <c r="AO27" s="481"/>
      <c r="AP27" s="483">
        <f>SUM(AP19:AT24)-AP25</f>
        <v>0</v>
      </c>
      <c r="AQ27" s="483"/>
      <c r="AR27" s="483"/>
      <c r="AS27" s="483"/>
      <c r="AT27" s="483"/>
    </row>
    <row r="28" spans="1:59" ht="13.5" customHeight="1">
      <c r="A28" s="86"/>
      <c r="H28" s="461" t="s">
        <v>210</v>
      </c>
      <c r="I28" s="461"/>
      <c r="J28" s="461"/>
      <c r="K28" s="461"/>
      <c r="L28" s="461"/>
      <c r="M28" s="479" t="str">
        <f>IF(M18="","",ROUNDDOWN($Q$12/$AX$6*$AR$6,0))</f>
        <v/>
      </c>
      <c r="N28" s="479"/>
      <c r="O28" s="479"/>
      <c r="P28" s="479"/>
      <c r="Q28" s="479"/>
      <c r="V28" s="91"/>
      <c r="AA28" s="92"/>
      <c r="AB28" s="92"/>
      <c r="AC28" s="92"/>
      <c r="AK28" s="482"/>
      <c r="AL28" s="482"/>
      <c r="AM28" s="482"/>
      <c r="AN28" s="482"/>
      <c r="AO28" s="482"/>
      <c r="AP28" s="484"/>
      <c r="AQ28" s="484"/>
      <c r="AR28" s="484"/>
      <c r="AS28" s="484"/>
      <c r="AT28" s="484"/>
    </row>
    <row r="29" spans="1:59" ht="13.5" customHeight="1">
      <c r="H29" s="461"/>
      <c r="I29" s="461"/>
      <c r="J29" s="461"/>
      <c r="K29" s="461"/>
      <c r="L29" s="461"/>
      <c r="M29" s="479"/>
      <c r="N29" s="479"/>
      <c r="O29" s="479"/>
      <c r="P29" s="479"/>
      <c r="Q29" s="479"/>
      <c r="V29" s="90"/>
      <c r="AA29" s="92"/>
      <c r="AB29" s="92"/>
      <c r="AC29" s="92"/>
      <c r="AK29" s="463"/>
      <c r="AL29" s="464"/>
      <c r="AM29" s="464"/>
      <c r="AN29" s="464"/>
      <c r="AO29" s="464"/>
      <c r="AP29" s="460"/>
      <c r="AQ29" s="460"/>
      <c r="AR29" s="460"/>
      <c r="AS29" s="460"/>
      <c r="AT29" s="460"/>
    </row>
    <row r="30" spans="1:59" ht="13.5" customHeight="1">
      <c r="H30" s="461" t="s">
        <v>207</v>
      </c>
      <c r="I30" s="461"/>
      <c r="J30" s="461"/>
      <c r="K30" s="461"/>
      <c r="L30" s="461"/>
      <c r="M30" s="462"/>
      <c r="N30" s="462"/>
      <c r="O30" s="462"/>
      <c r="P30" s="462"/>
      <c r="Q30" s="462"/>
      <c r="V30" s="91"/>
      <c r="AA30" s="92"/>
      <c r="AB30" s="92"/>
      <c r="AC30" s="92"/>
      <c r="AK30" s="464"/>
      <c r="AL30" s="464"/>
      <c r="AM30" s="464"/>
      <c r="AN30" s="464"/>
      <c r="AO30" s="464"/>
      <c r="AP30" s="460"/>
      <c r="AQ30" s="460"/>
      <c r="AR30" s="460"/>
      <c r="AS30" s="460"/>
      <c r="AT30" s="460"/>
    </row>
    <row r="31" spans="1:59" s="75" customFormat="1" ht="13.5" customHeight="1">
      <c r="H31" s="461"/>
      <c r="I31" s="461"/>
      <c r="J31" s="461"/>
      <c r="K31" s="461"/>
      <c r="L31" s="461"/>
      <c r="M31" s="462"/>
      <c r="N31" s="462"/>
      <c r="O31" s="462"/>
      <c r="P31" s="462"/>
      <c r="Q31" s="462"/>
      <c r="V31" s="90"/>
      <c r="AA31" s="95"/>
      <c r="AB31" s="95"/>
      <c r="AC31" s="95"/>
      <c r="AK31" s="463"/>
      <c r="AL31" s="464"/>
      <c r="AM31" s="464"/>
      <c r="AN31" s="464"/>
      <c r="AO31" s="464"/>
      <c r="AP31" s="460"/>
      <c r="AQ31" s="460"/>
      <c r="AR31" s="460"/>
      <c r="AS31" s="460"/>
      <c r="AT31" s="460"/>
    </row>
    <row r="32" spans="1:59" ht="13.5" customHeight="1">
      <c r="H32" s="461" t="s">
        <v>220</v>
      </c>
      <c r="I32" s="461"/>
      <c r="J32" s="461"/>
      <c r="K32" s="461"/>
      <c r="L32" s="461"/>
      <c r="M32" s="465" t="s">
        <v>224</v>
      </c>
      <c r="N32" s="466"/>
      <c r="O32" s="466"/>
      <c r="P32" s="466"/>
      <c r="Q32" s="467"/>
      <c r="V32" s="91"/>
      <c r="AA32" s="92"/>
      <c r="AB32" s="92"/>
      <c r="AC32" s="92"/>
      <c r="AK32" s="464"/>
      <c r="AL32" s="464"/>
      <c r="AM32" s="464"/>
      <c r="AN32" s="464"/>
      <c r="AO32" s="464"/>
      <c r="AP32" s="460"/>
      <c r="AQ32" s="460"/>
      <c r="AR32" s="460"/>
      <c r="AS32" s="460"/>
      <c r="AT32" s="460"/>
    </row>
    <row r="33" spans="8:29" ht="13.5" customHeight="1">
      <c r="H33" s="461"/>
      <c r="I33" s="461"/>
      <c r="J33" s="461"/>
      <c r="K33" s="461"/>
      <c r="L33" s="461"/>
      <c r="M33" s="468"/>
      <c r="N33" s="469"/>
      <c r="O33" s="469"/>
      <c r="P33" s="469"/>
      <c r="Q33" s="470"/>
      <c r="V33" s="90"/>
      <c r="X33" s="92"/>
      <c r="Y33" s="92"/>
      <c r="Z33" s="92"/>
      <c r="AA33" s="92"/>
      <c r="AB33" s="92"/>
      <c r="AC33" s="92"/>
    </row>
  </sheetData>
  <sheetProtection sheet="1" objects="1" scenarios="1" formatCells="0" selectLockedCells="1"/>
  <mergeCells count="102">
    <mergeCell ref="B6:H7"/>
    <mergeCell ref="I6:V7"/>
    <mergeCell ref="W6:AB7"/>
    <mergeCell ref="AC6:AD7"/>
    <mergeCell ref="AE6:AE7"/>
    <mergeCell ref="AF6:AG7"/>
    <mergeCell ref="A1:J2"/>
    <mergeCell ref="K1:L2"/>
    <mergeCell ref="M1:O2"/>
    <mergeCell ref="P1:BA2"/>
    <mergeCell ref="A3:BA3"/>
    <mergeCell ref="B4:H5"/>
    <mergeCell ref="I4:V5"/>
    <mergeCell ref="AP6:AQ7"/>
    <mergeCell ref="AR6:AS7"/>
    <mergeCell ref="AT6:AT7"/>
    <mergeCell ref="AV6:AW7"/>
    <mergeCell ref="AX6:AZ7"/>
    <mergeCell ref="BF8:BG8"/>
    <mergeCell ref="AH6:AH7"/>
    <mergeCell ref="AI6:AI7"/>
    <mergeCell ref="AJ6:AK7"/>
    <mergeCell ref="AL6:AL7"/>
    <mergeCell ref="AM6:AN7"/>
    <mergeCell ref="AO6:AO7"/>
    <mergeCell ref="L9:U9"/>
    <mergeCell ref="V9:AA11"/>
    <mergeCell ref="AB9:AP9"/>
    <mergeCell ref="BD9:BG9"/>
    <mergeCell ref="L10:P11"/>
    <mergeCell ref="Q10:U11"/>
    <mergeCell ref="AB10:AF11"/>
    <mergeCell ref="AG10:AK11"/>
    <mergeCell ref="AL10:AP11"/>
    <mergeCell ref="BD10:BE10"/>
    <mergeCell ref="BF12:BG12"/>
    <mergeCell ref="BD13:BE13"/>
    <mergeCell ref="BF13:BG13"/>
    <mergeCell ref="BD14:BE14"/>
    <mergeCell ref="BF14:BG14"/>
    <mergeCell ref="H15:Q15"/>
    <mergeCell ref="BD15:BE15"/>
    <mergeCell ref="BF15:BG15"/>
    <mergeCell ref="BF10:BG10"/>
    <mergeCell ref="BD11:BE11"/>
    <mergeCell ref="BF11:BG11"/>
    <mergeCell ref="L12:P13"/>
    <mergeCell ref="Q12:U13"/>
    <mergeCell ref="V12:AA13"/>
    <mergeCell ref="AB12:AF13"/>
    <mergeCell ref="AG12:AK13"/>
    <mergeCell ref="AL12:AP13"/>
    <mergeCell ref="BD12:BE12"/>
    <mergeCell ref="BF16:BG16"/>
    <mergeCell ref="BD17:BE17"/>
    <mergeCell ref="BF17:BG17"/>
    <mergeCell ref="H18:L19"/>
    <mergeCell ref="M18:Q19"/>
    <mergeCell ref="AK18:AO18"/>
    <mergeCell ref="AP18:AT18"/>
    <mergeCell ref="BD18:BE18"/>
    <mergeCell ref="BF18:BG18"/>
    <mergeCell ref="AK19:AO20"/>
    <mergeCell ref="H16:L17"/>
    <mergeCell ref="M16:Q17"/>
    <mergeCell ref="AK16:AN17"/>
    <mergeCell ref="AO16:AP17"/>
    <mergeCell ref="AQ16:AT17"/>
    <mergeCell ref="BD16:BE16"/>
    <mergeCell ref="BF21:BG21"/>
    <mergeCell ref="H22:L23"/>
    <mergeCell ref="M22:Q23"/>
    <mergeCell ref="BD22:BG23"/>
    <mergeCell ref="AK23:AO24"/>
    <mergeCell ref="AP23:AT24"/>
    <mergeCell ref="AP19:AT20"/>
    <mergeCell ref="BD19:BE19"/>
    <mergeCell ref="BF19:BG19"/>
    <mergeCell ref="H20:L21"/>
    <mergeCell ref="M20:Q21"/>
    <mergeCell ref="BD20:BE20"/>
    <mergeCell ref="BF20:BG20"/>
    <mergeCell ref="AK21:AO22"/>
    <mergeCell ref="AP21:AT22"/>
    <mergeCell ref="BD21:BE21"/>
    <mergeCell ref="AP29:AT30"/>
    <mergeCell ref="H30:L31"/>
    <mergeCell ref="M30:Q31"/>
    <mergeCell ref="AK31:AO32"/>
    <mergeCell ref="AP31:AT32"/>
    <mergeCell ref="H32:L33"/>
    <mergeCell ref="M32:Q33"/>
    <mergeCell ref="H25:Q25"/>
    <mergeCell ref="AK25:AO26"/>
    <mergeCell ref="AP25:AT26"/>
    <mergeCell ref="H26:L27"/>
    <mergeCell ref="M26:Q27"/>
    <mergeCell ref="AK27:AO28"/>
    <mergeCell ref="AP27:AT28"/>
    <mergeCell ref="H28:L29"/>
    <mergeCell ref="M28:Q29"/>
    <mergeCell ref="AK29:AO30"/>
  </mergeCells>
  <phoneticPr fontId="3"/>
  <pageMargins left="0.7" right="0.7" top="0.75" bottom="0.75" header="0.3" footer="0.3"/>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3F13C-F9DA-449F-941E-8646561CBEB0}">
  <dimension ref="A1:BQ40"/>
  <sheetViews>
    <sheetView view="pageBreakPreview" zoomScale="85" zoomScaleNormal="100" zoomScaleSheetLayoutView="85" workbookViewId="0">
      <selection activeCell="AB6" sqref="AB6:AC7"/>
    </sheetView>
  </sheetViews>
  <sheetFormatPr defaultColWidth="2.5" defaultRowHeight="13.5"/>
  <cols>
    <col min="1" max="27" width="2.5" style="1"/>
    <col min="28" max="28" width="2.5" style="1" customWidth="1"/>
    <col min="29" max="56" width="2.5" style="1"/>
    <col min="57" max="57" width="3" style="1" bestFit="1" customWidth="1"/>
    <col min="58" max="283" width="2.5" style="1"/>
    <col min="284" max="284" width="2.5" style="1" customWidth="1"/>
    <col min="285" max="312" width="2.5" style="1"/>
    <col min="313" max="313" width="3" style="1" bestFit="1" customWidth="1"/>
    <col min="314" max="539" width="2.5" style="1"/>
    <col min="540" max="540" width="2.5" style="1" customWidth="1"/>
    <col min="541" max="568" width="2.5" style="1"/>
    <col min="569" max="569" width="3" style="1" bestFit="1" customWidth="1"/>
    <col min="570" max="795" width="2.5" style="1"/>
    <col min="796" max="796" width="2.5" style="1" customWidth="1"/>
    <col min="797" max="824" width="2.5" style="1"/>
    <col min="825" max="825" width="3" style="1" bestFit="1" customWidth="1"/>
    <col min="826" max="1051" width="2.5" style="1"/>
    <col min="1052" max="1052" width="2.5" style="1" customWidth="1"/>
    <col min="1053" max="1080" width="2.5" style="1"/>
    <col min="1081" max="1081" width="3" style="1" bestFit="1" customWidth="1"/>
    <col min="1082" max="1307" width="2.5" style="1"/>
    <col min="1308" max="1308" width="2.5" style="1" customWidth="1"/>
    <col min="1309" max="1336" width="2.5" style="1"/>
    <col min="1337" max="1337" width="3" style="1" bestFit="1" customWidth="1"/>
    <col min="1338" max="1563" width="2.5" style="1"/>
    <col min="1564" max="1564" width="2.5" style="1" customWidth="1"/>
    <col min="1565" max="1592" width="2.5" style="1"/>
    <col min="1593" max="1593" width="3" style="1" bestFit="1" customWidth="1"/>
    <col min="1594" max="1819" width="2.5" style="1"/>
    <col min="1820" max="1820" width="2.5" style="1" customWidth="1"/>
    <col min="1821" max="1848" width="2.5" style="1"/>
    <col min="1849" max="1849" width="3" style="1" bestFit="1" customWidth="1"/>
    <col min="1850" max="2075" width="2.5" style="1"/>
    <col min="2076" max="2076" width="2.5" style="1" customWidth="1"/>
    <col min="2077" max="2104" width="2.5" style="1"/>
    <col min="2105" max="2105" width="3" style="1" bestFit="1" customWidth="1"/>
    <col min="2106" max="2331" width="2.5" style="1"/>
    <col min="2332" max="2332" width="2.5" style="1" customWidth="1"/>
    <col min="2333" max="2360" width="2.5" style="1"/>
    <col min="2361" max="2361" width="3" style="1" bestFit="1" customWidth="1"/>
    <col min="2362" max="2587" width="2.5" style="1"/>
    <col min="2588" max="2588" width="2.5" style="1" customWidth="1"/>
    <col min="2589" max="2616" width="2.5" style="1"/>
    <col min="2617" max="2617" width="3" style="1" bestFit="1" customWidth="1"/>
    <col min="2618" max="2843" width="2.5" style="1"/>
    <col min="2844" max="2844" width="2.5" style="1" customWidth="1"/>
    <col min="2845" max="2872" width="2.5" style="1"/>
    <col min="2873" max="2873" width="3" style="1" bestFit="1" customWidth="1"/>
    <col min="2874" max="3099" width="2.5" style="1"/>
    <col min="3100" max="3100" width="2.5" style="1" customWidth="1"/>
    <col min="3101" max="3128" width="2.5" style="1"/>
    <col min="3129" max="3129" width="3" style="1" bestFit="1" customWidth="1"/>
    <col min="3130" max="3355" width="2.5" style="1"/>
    <col min="3356" max="3356" width="2.5" style="1" customWidth="1"/>
    <col min="3357" max="3384" width="2.5" style="1"/>
    <col min="3385" max="3385" width="3" style="1" bestFit="1" customWidth="1"/>
    <col min="3386" max="3611" width="2.5" style="1"/>
    <col min="3612" max="3612" width="2.5" style="1" customWidth="1"/>
    <col min="3613" max="3640" width="2.5" style="1"/>
    <col min="3641" max="3641" width="3" style="1" bestFit="1" customWidth="1"/>
    <col min="3642" max="3867" width="2.5" style="1"/>
    <col min="3868" max="3868" width="2.5" style="1" customWidth="1"/>
    <col min="3869" max="3896" width="2.5" style="1"/>
    <col min="3897" max="3897" width="3" style="1" bestFit="1" customWidth="1"/>
    <col min="3898" max="4123" width="2.5" style="1"/>
    <col min="4124" max="4124" width="2.5" style="1" customWidth="1"/>
    <col min="4125" max="4152" width="2.5" style="1"/>
    <col min="4153" max="4153" width="3" style="1" bestFit="1" customWidth="1"/>
    <col min="4154" max="4379" width="2.5" style="1"/>
    <col min="4380" max="4380" width="2.5" style="1" customWidth="1"/>
    <col min="4381" max="4408" width="2.5" style="1"/>
    <col min="4409" max="4409" width="3" style="1" bestFit="1" customWidth="1"/>
    <col min="4410" max="4635" width="2.5" style="1"/>
    <col min="4636" max="4636" width="2.5" style="1" customWidth="1"/>
    <col min="4637" max="4664" width="2.5" style="1"/>
    <col min="4665" max="4665" width="3" style="1" bestFit="1" customWidth="1"/>
    <col min="4666" max="4891" width="2.5" style="1"/>
    <col min="4892" max="4892" width="2.5" style="1" customWidth="1"/>
    <col min="4893" max="4920" width="2.5" style="1"/>
    <col min="4921" max="4921" width="3" style="1" bestFit="1" customWidth="1"/>
    <col min="4922" max="5147" width="2.5" style="1"/>
    <col min="5148" max="5148" width="2.5" style="1" customWidth="1"/>
    <col min="5149" max="5176" width="2.5" style="1"/>
    <col min="5177" max="5177" width="3" style="1" bestFit="1" customWidth="1"/>
    <col min="5178" max="5403" width="2.5" style="1"/>
    <col min="5404" max="5404" width="2.5" style="1" customWidth="1"/>
    <col min="5405" max="5432" width="2.5" style="1"/>
    <col min="5433" max="5433" width="3" style="1" bestFit="1" customWidth="1"/>
    <col min="5434" max="5659" width="2.5" style="1"/>
    <col min="5660" max="5660" width="2.5" style="1" customWidth="1"/>
    <col min="5661" max="5688" width="2.5" style="1"/>
    <col min="5689" max="5689" width="3" style="1" bestFit="1" customWidth="1"/>
    <col min="5690" max="5915" width="2.5" style="1"/>
    <col min="5916" max="5916" width="2.5" style="1" customWidth="1"/>
    <col min="5917" max="5944" width="2.5" style="1"/>
    <col min="5945" max="5945" width="3" style="1" bestFit="1" customWidth="1"/>
    <col min="5946" max="6171" width="2.5" style="1"/>
    <col min="6172" max="6172" width="2.5" style="1" customWidth="1"/>
    <col min="6173" max="6200" width="2.5" style="1"/>
    <col min="6201" max="6201" width="3" style="1" bestFit="1" customWidth="1"/>
    <col min="6202" max="6427" width="2.5" style="1"/>
    <col min="6428" max="6428" width="2.5" style="1" customWidth="1"/>
    <col min="6429" max="6456" width="2.5" style="1"/>
    <col min="6457" max="6457" width="3" style="1" bestFit="1" customWidth="1"/>
    <col min="6458" max="6683" width="2.5" style="1"/>
    <col min="6684" max="6684" width="2.5" style="1" customWidth="1"/>
    <col min="6685" max="6712" width="2.5" style="1"/>
    <col min="6713" max="6713" width="3" style="1" bestFit="1" customWidth="1"/>
    <col min="6714" max="6939" width="2.5" style="1"/>
    <col min="6940" max="6940" width="2.5" style="1" customWidth="1"/>
    <col min="6941" max="6968" width="2.5" style="1"/>
    <col min="6969" max="6969" width="3" style="1" bestFit="1" customWidth="1"/>
    <col min="6970" max="7195" width="2.5" style="1"/>
    <col min="7196" max="7196" width="2.5" style="1" customWidth="1"/>
    <col min="7197" max="7224" width="2.5" style="1"/>
    <col min="7225" max="7225" width="3" style="1" bestFit="1" customWidth="1"/>
    <col min="7226" max="7451" width="2.5" style="1"/>
    <col min="7452" max="7452" width="2.5" style="1" customWidth="1"/>
    <col min="7453" max="7480" width="2.5" style="1"/>
    <col min="7481" max="7481" width="3" style="1" bestFit="1" customWidth="1"/>
    <col min="7482" max="7707" width="2.5" style="1"/>
    <col min="7708" max="7708" width="2.5" style="1" customWidth="1"/>
    <col min="7709" max="7736" width="2.5" style="1"/>
    <col min="7737" max="7737" width="3" style="1" bestFit="1" customWidth="1"/>
    <col min="7738" max="7963" width="2.5" style="1"/>
    <col min="7964" max="7964" width="2.5" style="1" customWidth="1"/>
    <col min="7965" max="7992" width="2.5" style="1"/>
    <col min="7993" max="7993" width="3" style="1" bestFit="1" customWidth="1"/>
    <col min="7994" max="8219" width="2.5" style="1"/>
    <col min="8220" max="8220" width="2.5" style="1" customWidth="1"/>
    <col min="8221" max="8248" width="2.5" style="1"/>
    <col min="8249" max="8249" width="3" style="1" bestFit="1" customWidth="1"/>
    <col min="8250" max="8475" width="2.5" style="1"/>
    <col min="8476" max="8476" width="2.5" style="1" customWidth="1"/>
    <col min="8477" max="8504" width="2.5" style="1"/>
    <col min="8505" max="8505" width="3" style="1" bestFit="1" customWidth="1"/>
    <col min="8506" max="8731" width="2.5" style="1"/>
    <col min="8732" max="8732" width="2.5" style="1" customWidth="1"/>
    <col min="8733" max="8760" width="2.5" style="1"/>
    <col min="8761" max="8761" width="3" style="1" bestFit="1" customWidth="1"/>
    <col min="8762" max="8987" width="2.5" style="1"/>
    <col min="8988" max="8988" width="2.5" style="1" customWidth="1"/>
    <col min="8989" max="9016" width="2.5" style="1"/>
    <col min="9017" max="9017" width="3" style="1" bestFit="1" customWidth="1"/>
    <col min="9018" max="9243" width="2.5" style="1"/>
    <col min="9244" max="9244" width="2.5" style="1" customWidth="1"/>
    <col min="9245" max="9272" width="2.5" style="1"/>
    <col min="9273" max="9273" width="3" style="1" bestFit="1" customWidth="1"/>
    <col min="9274" max="9499" width="2.5" style="1"/>
    <col min="9500" max="9500" width="2.5" style="1" customWidth="1"/>
    <col min="9501" max="9528" width="2.5" style="1"/>
    <col min="9529" max="9529" width="3" style="1" bestFit="1" customWidth="1"/>
    <col min="9530" max="9755" width="2.5" style="1"/>
    <col min="9756" max="9756" width="2.5" style="1" customWidth="1"/>
    <col min="9757" max="9784" width="2.5" style="1"/>
    <col min="9785" max="9785" width="3" style="1" bestFit="1" customWidth="1"/>
    <col min="9786" max="10011" width="2.5" style="1"/>
    <col min="10012" max="10012" width="2.5" style="1" customWidth="1"/>
    <col min="10013" max="10040" width="2.5" style="1"/>
    <col min="10041" max="10041" width="3" style="1" bestFit="1" customWidth="1"/>
    <col min="10042" max="10267" width="2.5" style="1"/>
    <col min="10268" max="10268" width="2.5" style="1" customWidth="1"/>
    <col min="10269" max="10296" width="2.5" style="1"/>
    <col min="10297" max="10297" width="3" style="1" bestFit="1" customWidth="1"/>
    <col min="10298" max="10523" width="2.5" style="1"/>
    <col min="10524" max="10524" width="2.5" style="1" customWidth="1"/>
    <col min="10525" max="10552" width="2.5" style="1"/>
    <col min="10553" max="10553" width="3" style="1" bestFit="1" customWidth="1"/>
    <col min="10554" max="10779" width="2.5" style="1"/>
    <col min="10780" max="10780" width="2.5" style="1" customWidth="1"/>
    <col min="10781" max="10808" width="2.5" style="1"/>
    <col min="10809" max="10809" width="3" style="1" bestFit="1" customWidth="1"/>
    <col min="10810" max="11035" width="2.5" style="1"/>
    <col min="11036" max="11036" width="2.5" style="1" customWidth="1"/>
    <col min="11037" max="11064" width="2.5" style="1"/>
    <col min="11065" max="11065" width="3" style="1" bestFit="1" customWidth="1"/>
    <col min="11066" max="11291" width="2.5" style="1"/>
    <col min="11292" max="11292" width="2.5" style="1" customWidth="1"/>
    <col min="11293" max="11320" width="2.5" style="1"/>
    <col min="11321" max="11321" width="3" style="1" bestFit="1" customWidth="1"/>
    <col min="11322" max="11547" width="2.5" style="1"/>
    <col min="11548" max="11548" width="2.5" style="1" customWidth="1"/>
    <col min="11549" max="11576" width="2.5" style="1"/>
    <col min="11577" max="11577" width="3" style="1" bestFit="1" customWidth="1"/>
    <col min="11578" max="11803" width="2.5" style="1"/>
    <col min="11804" max="11804" width="2.5" style="1" customWidth="1"/>
    <col min="11805" max="11832" width="2.5" style="1"/>
    <col min="11833" max="11833" width="3" style="1" bestFit="1" customWidth="1"/>
    <col min="11834" max="12059" width="2.5" style="1"/>
    <col min="12060" max="12060" width="2.5" style="1" customWidth="1"/>
    <col min="12061" max="12088" width="2.5" style="1"/>
    <col min="12089" max="12089" width="3" style="1" bestFit="1" customWidth="1"/>
    <col min="12090" max="12315" width="2.5" style="1"/>
    <col min="12316" max="12316" width="2.5" style="1" customWidth="1"/>
    <col min="12317" max="12344" width="2.5" style="1"/>
    <col min="12345" max="12345" width="3" style="1" bestFit="1" customWidth="1"/>
    <col min="12346" max="12571" width="2.5" style="1"/>
    <col min="12572" max="12572" width="2.5" style="1" customWidth="1"/>
    <col min="12573" max="12600" width="2.5" style="1"/>
    <col min="12601" max="12601" width="3" style="1" bestFit="1" customWidth="1"/>
    <col min="12602" max="12827" width="2.5" style="1"/>
    <col min="12828" max="12828" width="2.5" style="1" customWidth="1"/>
    <col min="12829" max="12856" width="2.5" style="1"/>
    <col min="12857" max="12857" width="3" style="1" bestFit="1" customWidth="1"/>
    <col min="12858" max="13083" width="2.5" style="1"/>
    <col min="13084" max="13084" width="2.5" style="1" customWidth="1"/>
    <col min="13085" max="13112" width="2.5" style="1"/>
    <col min="13113" max="13113" width="3" style="1" bestFit="1" customWidth="1"/>
    <col min="13114" max="13339" width="2.5" style="1"/>
    <col min="13340" max="13340" width="2.5" style="1" customWidth="1"/>
    <col min="13341" max="13368" width="2.5" style="1"/>
    <col min="13369" max="13369" width="3" style="1" bestFit="1" customWidth="1"/>
    <col min="13370" max="13595" width="2.5" style="1"/>
    <col min="13596" max="13596" width="2.5" style="1" customWidth="1"/>
    <col min="13597" max="13624" width="2.5" style="1"/>
    <col min="13625" max="13625" width="3" style="1" bestFit="1" customWidth="1"/>
    <col min="13626" max="13851" width="2.5" style="1"/>
    <col min="13852" max="13852" width="2.5" style="1" customWidth="1"/>
    <col min="13853" max="13880" width="2.5" style="1"/>
    <col min="13881" max="13881" width="3" style="1" bestFit="1" customWidth="1"/>
    <col min="13882" max="14107" width="2.5" style="1"/>
    <col min="14108" max="14108" width="2.5" style="1" customWidth="1"/>
    <col min="14109" max="14136" width="2.5" style="1"/>
    <col min="14137" max="14137" width="3" style="1" bestFit="1" customWidth="1"/>
    <col min="14138" max="14363" width="2.5" style="1"/>
    <col min="14364" max="14364" width="2.5" style="1" customWidth="1"/>
    <col min="14365" max="14392" width="2.5" style="1"/>
    <col min="14393" max="14393" width="3" style="1" bestFit="1" customWidth="1"/>
    <col min="14394" max="14619" width="2.5" style="1"/>
    <col min="14620" max="14620" width="2.5" style="1" customWidth="1"/>
    <col min="14621" max="14648" width="2.5" style="1"/>
    <col min="14649" max="14649" width="3" style="1" bestFit="1" customWidth="1"/>
    <col min="14650" max="14875" width="2.5" style="1"/>
    <col min="14876" max="14876" width="2.5" style="1" customWidth="1"/>
    <col min="14877" max="14904" width="2.5" style="1"/>
    <col min="14905" max="14905" width="3" style="1" bestFit="1" customWidth="1"/>
    <col min="14906" max="15131" width="2.5" style="1"/>
    <col min="15132" max="15132" width="2.5" style="1" customWidth="1"/>
    <col min="15133" max="15160" width="2.5" style="1"/>
    <col min="15161" max="15161" width="3" style="1" bestFit="1" customWidth="1"/>
    <col min="15162" max="15387" width="2.5" style="1"/>
    <col min="15388" max="15388" width="2.5" style="1" customWidth="1"/>
    <col min="15389" max="15416" width="2.5" style="1"/>
    <col min="15417" max="15417" width="3" style="1" bestFit="1" customWidth="1"/>
    <col min="15418" max="15643" width="2.5" style="1"/>
    <col min="15644" max="15644" width="2.5" style="1" customWidth="1"/>
    <col min="15645" max="15672" width="2.5" style="1"/>
    <col min="15673" max="15673" width="3" style="1" bestFit="1" customWidth="1"/>
    <col min="15674" max="15899" width="2.5" style="1"/>
    <col min="15900" max="15900" width="2.5" style="1" customWidth="1"/>
    <col min="15901" max="15928" width="2.5" style="1"/>
    <col min="15929" max="15929" width="3" style="1" bestFit="1" customWidth="1"/>
    <col min="15930" max="16155" width="2.5" style="1"/>
    <col min="16156" max="16156" width="2.5" style="1" customWidth="1"/>
    <col min="16157" max="16184" width="2.5" style="1"/>
    <col min="16185" max="16185" width="3" style="1" bestFit="1" customWidth="1"/>
    <col min="16186" max="16384" width="2.5" style="1"/>
  </cols>
  <sheetData>
    <row r="1" spans="1:60" ht="13.5" customHeight="1">
      <c r="A1" s="568" t="s">
        <v>192</v>
      </c>
      <c r="B1" s="568"/>
      <c r="C1" s="568"/>
      <c r="D1" s="568"/>
      <c r="E1" s="568"/>
      <c r="F1" s="568"/>
      <c r="G1" s="568"/>
      <c r="H1" s="568"/>
      <c r="I1" s="568"/>
      <c r="J1" s="568"/>
      <c r="K1" s="569">
        <v>5</v>
      </c>
      <c r="L1" s="569"/>
      <c r="M1" s="570" t="s">
        <v>193</v>
      </c>
      <c r="N1" s="570"/>
      <c r="O1" s="570"/>
      <c r="P1" s="571" t="s">
        <v>194</v>
      </c>
      <c r="Q1" s="571"/>
      <c r="R1" s="571"/>
      <c r="S1" s="571"/>
      <c r="T1" s="571"/>
      <c r="U1" s="571"/>
      <c r="V1" s="571"/>
      <c r="W1" s="571"/>
      <c r="X1" s="571"/>
      <c r="Y1" s="571"/>
      <c r="Z1" s="571"/>
      <c r="AA1" s="571"/>
      <c r="AB1" s="571"/>
      <c r="AC1" s="571"/>
      <c r="AD1" s="571"/>
      <c r="AE1" s="571"/>
      <c r="AF1" s="571"/>
      <c r="AG1" s="571"/>
      <c r="AH1" s="571"/>
      <c r="AI1" s="571"/>
      <c r="AJ1" s="571"/>
      <c r="AK1" s="571"/>
      <c r="AL1" s="571"/>
      <c r="AM1" s="571"/>
      <c r="AN1" s="571"/>
      <c r="AO1" s="571"/>
      <c r="AP1" s="571"/>
      <c r="AQ1" s="571"/>
      <c r="AR1" s="571"/>
      <c r="AS1" s="571"/>
      <c r="AT1" s="571"/>
      <c r="AU1" s="571"/>
      <c r="AV1" s="571"/>
      <c r="AW1" s="571"/>
      <c r="AX1" s="571"/>
      <c r="AY1" s="571"/>
      <c r="AZ1" s="571"/>
      <c r="BA1" s="571"/>
    </row>
    <row r="2" spans="1:60" ht="13.5" customHeight="1">
      <c r="A2" s="568"/>
      <c r="B2" s="568"/>
      <c r="C2" s="568"/>
      <c r="D2" s="568"/>
      <c r="E2" s="568"/>
      <c r="F2" s="568"/>
      <c r="G2" s="568"/>
      <c r="H2" s="568"/>
      <c r="I2" s="568"/>
      <c r="J2" s="568"/>
      <c r="K2" s="569"/>
      <c r="L2" s="569"/>
      <c r="M2" s="570"/>
      <c r="N2" s="570"/>
      <c r="O2" s="570"/>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Q2" s="571"/>
      <c r="AR2" s="571"/>
      <c r="AS2" s="571"/>
      <c r="AT2" s="571"/>
      <c r="AU2" s="571"/>
      <c r="AV2" s="571"/>
      <c r="AW2" s="571"/>
      <c r="AX2" s="571"/>
      <c r="AY2" s="571"/>
      <c r="AZ2" s="571"/>
      <c r="BA2" s="571"/>
      <c r="BH2" s="96"/>
    </row>
    <row r="3" spans="1:60" ht="28.5" customHeight="1">
      <c r="A3" s="807" t="s">
        <v>225</v>
      </c>
      <c r="B3" s="807"/>
      <c r="C3" s="807"/>
      <c r="D3" s="807"/>
      <c r="E3" s="807"/>
      <c r="F3" s="807"/>
      <c r="G3" s="807"/>
      <c r="H3" s="807"/>
      <c r="I3" s="807"/>
      <c r="J3" s="807"/>
      <c r="K3" s="807"/>
      <c r="L3" s="807"/>
      <c r="M3" s="807"/>
      <c r="N3" s="807"/>
      <c r="O3" s="807"/>
      <c r="P3" s="807"/>
      <c r="Q3" s="807"/>
      <c r="R3" s="807"/>
      <c r="S3" s="807"/>
      <c r="T3" s="807"/>
      <c r="U3" s="807"/>
      <c r="V3" s="807"/>
      <c r="W3" s="807"/>
      <c r="X3" s="807"/>
      <c r="Y3" s="807"/>
      <c r="Z3" s="807"/>
      <c r="AA3" s="807"/>
      <c r="AB3" s="807"/>
      <c r="AC3" s="807"/>
      <c r="AD3" s="807"/>
      <c r="AE3" s="807"/>
      <c r="AF3" s="807"/>
      <c r="AG3" s="807"/>
      <c r="AH3" s="807"/>
      <c r="AI3" s="807"/>
      <c r="AJ3" s="807"/>
      <c r="AK3" s="807"/>
      <c r="AL3" s="807"/>
      <c r="AM3" s="807"/>
      <c r="AN3" s="807"/>
      <c r="AO3" s="807"/>
      <c r="AP3" s="807"/>
      <c r="AQ3" s="807"/>
      <c r="AR3" s="807"/>
      <c r="AS3" s="807"/>
      <c r="AT3" s="807"/>
      <c r="AU3" s="807"/>
      <c r="AV3" s="807"/>
      <c r="AW3" s="807"/>
      <c r="AX3" s="807"/>
      <c r="AY3" s="807"/>
      <c r="AZ3" s="807"/>
      <c r="BA3" s="807"/>
      <c r="BH3" s="96"/>
    </row>
    <row r="4" spans="1:60">
      <c r="A4" s="74"/>
      <c r="B4" s="650" t="s">
        <v>196</v>
      </c>
      <c r="C4" s="544"/>
      <c r="D4" s="544"/>
      <c r="E4" s="544"/>
      <c r="F4" s="544"/>
      <c r="G4" s="808"/>
      <c r="H4" s="808"/>
      <c r="I4" s="808"/>
      <c r="J4" s="808"/>
      <c r="K4" s="808"/>
      <c r="L4" s="808"/>
      <c r="M4" s="808"/>
      <c r="N4" s="808"/>
      <c r="O4" s="808"/>
      <c r="P4" s="808"/>
      <c r="Q4" s="808"/>
      <c r="R4" s="808"/>
      <c r="S4" s="808"/>
      <c r="T4" s="808"/>
      <c r="U4" s="808"/>
      <c r="V4" s="808"/>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H4" s="97"/>
    </row>
    <row r="5" spans="1:60" ht="13.5" customHeight="1">
      <c r="A5" s="74"/>
      <c r="B5" s="651"/>
      <c r="C5" s="545"/>
      <c r="D5" s="545"/>
      <c r="E5" s="545"/>
      <c r="F5" s="545"/>
      <c r="G5" s="808"/>
      <c r="H5" s="808"/>
      <c r="I5" s="808"/>
      <c r="J5" s="808"/>
      <c r="K5" s="808"/>
      <c r="L5" s="808"/>
      <c r="M5" s="808"/>
      <c r="N5" s="808"/>
      <c r="O5" s="808"/>
      <c r="P5" s="808"/>
      <c r="Q5" s="808"/>
      <c r="R5" s="808"/>
      <c r="S5" s="808"/>
      <c r="T5" s="808"/>
      <c r="U5" s="808"/>
      <c r="V5" s="808"/>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row>
    <row r="6" spans="1:60" ht="13.5" customHeight="1">
      <c r="A6" s="74"/>
      <c r="B6" s="790" t="s">
        <v>226</v>
      </c>
      <c r="C6" s="791"/>
      <c r="D6" s="791"/>
      <c r="E6" s="791"/>
      <c r="F6" s="792"/>
      <c r="G6" s="796"/>
      <c r="H6" s="797"/>
      <c r="I6" s="797"/>
      <c r="J6" s="797"/>
      <c r="K6" s="797"/>
      <c r="L6" s="797"/>
      <c r="M6" s="797"/>
      <c r="N6" s="797"/>
      <c r="O6" s="797"/>
      <c r="P6" s="797"/>
      <c r="Q6" s="797"/>
      <c r="R6" s="797"/>
      <c r="S6" s="797"/>
      <c r="T6" s="797"/>
      <c r="U6" s="797"/>
      <c r="V6" s="798"/>
      <c r="W6" s="740" t="s">
        <v>227</v>
      </c>
      <c r="X6" s="741"/>
      <c r="Y6" s="741"/>
      <c r="Z6" s="741"/>
      <c r="AA6" s="742"/>
      <c r="AB6" s="805"/>
      <c r="AC6" s="546"/>
      <c r="AD6" s="544" t="s">
        <v>199</v>
      </c>
      <c r="AE6" s="546"/>
      <c r="AF6" s="546"/>
      <c r="AG6" s="544" t="s">
        <v>200</v>
      </c>
      <c r="AH6" s="544" t="s">
        <v>201</v>
      </c>
      <c r="AI6" s="544">
        <f>AB6</f>
        <v>0</v>
      </c>
      <c r="AJ6" s="544"/>
      <c r="AK6" s="544" t="s">
        <v>199</v>
      </c>
      <c r="AL6" s="546"/>
      <c r="AM6" s="546"/>
      <c r="AN6" s="548" t="s">
        <v>200</v>
      </c>
      <c r="AO6" s="780" t="s">
        <v>202</v>
      </c>
      <c r="AP6" s="781"/>
      <c r="AQ6" s="782"/>
      <c r="AR6" s="580">
        <f>DATEDIF(AE6,AL6,"d")+1</f>
        <v>1</v>
      </c>
      <c r="AS6" s="581"/>
      <c r="AT6" s="548" t="s">
        <v>200</v>
      </c>
      <c r="AU6" s="74"/>
      <c r="AV6" s="74"/>
      <c r="AW6" s="74"/>
      <c r="AX6" s="74"/>
      <c r="AY6" s="74"/>
      <c r="AZ6" s="74"/>
      <c r="BA6" s="74"/>
    </row>
    <row r="7" spans="1:60" ht="13.5" customHeight="1">
      <c r="A7" s="98"/>
      <c r="B7" s="793"/>
      <c r="C7" s="794"/>
      <c r="D7" s="794"/>
      <c r="E7" s="794"/>
      <c r="F7" s="795"/>
      <c r="G7" s="799"/>
      <c r="H7" s="800"/>
      <c r="I7" s="800"/>
      <c r="J7" s="800"/>
      <c r="K7" s="800"/>
      <c r="L7" s="800"/>
      <c r="M7" s="800"/>
      <c r="N7" s="800"/>
      <c r="O7" s="800"/>
      <c r="P7" s="800"/>
      <c r="Q7" s="800"/>
      <c r="R7" s="800"/>
      <c r="S7" s="800"/>
      <c r="T7" s="800"/>
      <c r="U7" s="800"/>
      <c r="V7" s="801"/>
      <c r="W7" s="802"/>
      <c r="X7" s="803"/>
      <c r="Y7" s="803"/>
      <c r="Z7" s="803"/>
      <c r="AA7" s="804"/>
      <c r="AB7" s="806"/>
      <c r="AC7" s="547"/>
      <c r="AD7" s="545"/>
      <c r="AE7" s="547"/>
      <c r="AF7" s="547"/>
      <c r="AG7" s="545"/>
      <c r="AH7" s="545"/>
      <c r="AI7" s="545"/>
      <c r="AJ7" s="545"/>
      <c r="AK7" s="545"/>
      <c r="AL7" s="547"/>
      <c r="AM7" s="547"/>
      <c r="AN7" s="549"/>
      <c r="AO7" s="783"/>
      <c r="AP7" s="784"/>
      <c r="AQ7" s="785"/>
      <c r="AR7" s="582"/>
      <c r="AS7" s="583"/>
      <c r="AT7" s="549"/>
      <c r="AU7" s="74"/>
      <c r="AV7" s="99"/>
      <c r="AW7" s="99"/>
      <c r="AX7" s="99"/>
      <c r="AY7" s="99"/>
      <c r="AZ7" s="99"/>
      <c r="BA7" s="99"/>
    </row>
    <row r="8" spans="1:60" ht="14.25" customHeight="1" thickBot="1">
      <c r="A8" s="98"/>
      <c r="B8" s="790" t="s">
        <v>228</v>
      </c>
      <c r="C8" s="791"/>
      <c r="D8" s="791"/>
      <c r="E8" s="791"/>
      <c r="F8" s="792"/>
      <c r="G8" s="796"/>
      <c r="H8" s="797"/>
      <c r="I8" s="797"/>
      <c r="J8" s="797"/>
      <c r="K8" s="797"/>
      <c r="L8" s="797"/>
      <c r="M8" s="797"/>
      <c r="N8" s="797"/>
      <c r="O8" s="797"/>
      <c r="P8" s="797"/>
      <c r="Q8" s="797"/>
      <c r="R8" s="797"/>
      <c r="S8" s="797"/>
      <c r="T8" s="797"/>
      <c r="U8" s="797"/>
      <c r="V8" s="798"/>
      <c r="W8" s="740" t="s">
        <v>227</v>
      </c>
      <c r="X8" s="741"/>
      <c r="Y8" s="741"/>
      <c r="Z8" s="741"/>
      <c r="AA8" s="742"/>
      <c r="AB8" s="650">
        <f>AB6</f>
        <v>0</v>
      </c>
      <c r="AC8" s="544"/>
      <c r="AD8" s="544" t="s">
        <v>199</v>
      </c>
      <c r="AE8" s="546"/>
      <c r="AF8" s="546"/>
      <c r="AG8" s="544" t="s">
        <v>200</v>
      </c>
      <c r="AH8" s="544" t="s">
        <v>201</v>
      </c>
      <c r="AI8" s="544">
        <f>AB6</f>
        <v>0</v>
      </c>
      <c r="AJ8" s="544"/>
      <c r="AK8" s="544" t="s">
        <v>199</v>
      </c>
      <c r="AL8" s="546"/>
      <c r="AM8" s="546"/>
      <c r="AN8" s="548" t="s">
        <v>200</v>
      </c>
      <c r="AO8" s="780" t="s">
        <v>202</v>
      </c>
      <c r="AP8" s="781"/>
      <c r="AQ8" s="782"/>
      <c r="AR8" s="580">
        <f>DATEDIF(AE8,AL8,"d")+1</f>
        <v>1</v>
      </c>
      <c r="AS8" s="581"/>
      <c r="AT8" s="548" t="s">
        <v>200</v>
      </c>
      <c r="AU8" s="74"/>
      <c r="AV8" s="99"/>
      <c r="AW8" s="99"/>
      <c r="AX8" s="99"/>
      <c r="AY8" s="99"/>
      <c r="AZ8" s="99"/>
      <c r="BA8" s="99"/>
    </row>
    <row r="9" spans="1:60" ht="14.25" thickBot="1">
      <c r="A9" s="98"/>
      <c r="B9" s="793"/>
      <c r="C9" s="794"/>
      <c r="D9" s="794"/>
      <c r="E9" s="794"/>
      <c r="F9" s="795"/>
      <c r="G9" s="799"/>
      <c r="H9" s="800"/>
      <c r="I9" s="800"/>
      <c r="J9" s="800"/>
      <c r="K9" s="800"/>
      <c r="L9" s="800"/>
      <c r="M9" s="800"/>
      <c r="N9" s="800"/>
      <c r="O9" s="800"/>
      <c r="P9" s="800"/>
      <c r="Q9" s="800"/>
      <c r="R9" s="800"/>
      <c r="S9" s="800"/>
      <c r="T9" s="800"/>
      <c r="U9" s="800"/>
      <c r="V9" s="801"/>
      <c r="W9" s="802"/>
      <c r="X9" s="803"/>
      <c r="Y9" s="803"/>
      <c r="Z9" s="803"/>
      <c r="AA9" s="804"/>
      <c r="AB9" s="651"/>
      <c r="AC9" s="545"/>
      <c r="AD9" s="545"/>
      <c r="AE9" s="547"/>
      <c r="AF9" s="547"/>
      <c r="AG9" s="545"/>
      <c r="AH9" s="545"/>
      <c r="AI9" s="545"/>
      <c r="AJ9" s="545"/>
      <c r="AK9" s="545"/>
      <c r="AL9" s="547"/>
      <c r="AM9" s="547"/>
      <c r="AN9" s="549"/>
      <c r="AO9" s="783"/>
      <c r="AP9" s="784"/>
      <c r="AQ9" s="785"/>
      <c r="AR9" s="582"/>
      <c r="AS9" s="583"/>
      <c r="AT9" s="549"/>
      <c r="AU9" s="74"/>
      <c r="AV9" s="758">
        <f>AB6</f>
        <v>0</v>
      </c>
      <c r="AW9" s="759"/>
      <c r="AX9" s="760" t="e">
        <f>VLOOKUP(AV9,BC13:BF24,3,FALSE)</f>
        <v>#N/A</v>
      </c>
      <c r="AY9" s="761"/>
      <c r="AZ9" s="762"/>
      <c r="BA9" s="74"/>
    </row>
    <row r="10" spans="1:60" ht="13.5" customHeight="1" thickBot="1">
      <c r="A10" s="98"/>
      <c r="B10" s="100"/>
      <c r="C10" s="101"/>
      <c r="D10" s="101"/>
      <c r="E10" s="101"/>
      <c r="F10" s="101"/>
      <c r="G10" s="101"/>
      <c r="H10" s="101"/>
      <c r="I10" s="102" t="s">
        <v>203</v>
      </c>
      <c r="J10" s="102" t="s">
        <v>204</v>
      </c>
      <c r="K10" s="102"/>
      <c r="L10" s="102"/>
      <c r="M10" s="102"/>
      <c r="N10" s="102"/>
      <c r="O10" s="102"/>
      <c r="P10" s="102"/>
      <c r="Q10" s="102"/>
      <c r="R10" s="102"/>
      <c r="S10" s="102"/>
      <c r="T10" s="102"/>
      <c r="U10" s="102"/>
      <c r="V10" s="99"/>
      <c r="W10" s="99"/>
      <c r="X10" s="99"/>
      <c r="Y10" s="99"/>
      <c r="Z10" s="99"/>
      <c r="AA10" s="99"/>
      <c r="AB10" s="99"/>
      <c r="AC10" s="99"/>
      <c r="AD10" s="99"/>
      <c r="AE10" s="99"/>
      <c r="AF10" s="99"/>
      <c r="AG10" s="99"/>
      <c r="AH10" s="99"/>
      <c r="AI10" s="99"/>
      <c r="AJ10" s="99"/>
      <c r="AK10" s="99"/>
      <c r="AL10" s="99"/>
      <c r="AM10" s="99"/>
      <c r="AN10" s="99"/>
      <c r="AO10" s="99"/>
      <c r="AP10" s="103"/>
      <c r="AQ10" s="99"/>
      <c r="AR10" s="99"/>
      <c r="AS10" s="99"/>
      <c r="AT10" s="99"/>
      <c r="AU10" s="99"/>
      <c r="AV10" s="99"/>
      <c r="AW10" s="99"/>
      <c r="AX10" s="99"/>
      <c r="AY10" s="99"/>
      <c r="AZ10" s="99"/>
      <c r="BA10" s="99"/>
    </row>
    <row r="11" spans="1:60" ht="13.5" customHeight="1">
      <c r="A11" s="98"/>
      <c r="B11" s="763"/>
      <c r="C11" s="764"/>
      <c r="D11" s="764"/>
      <c r="E11" s="764"/>
      <c r="F11" s="764"/>
      <c r="G11" s="764"/>
      <c r="H11" s="765"/>
      <c r="I11" s="769" t="s">
        <v>229</v>
      </c>
      <c r="J11" s="770"/>
      <c r="K11" s="770"/>
      <c r="L11" s="770"/>
      <c r="M11" s="770"/>
      <c r="N11" s="771"/>
      <c r="O11" s="772" t="s">
        <v>230</v>
      </c>
      <c r="P11" s="774" t="s">
        <v>231</v>
      </c>
      <c r="Q11" s="774"/>
      <c r="R11" s="774"/>
      <c r="S11" s="774"/>
      <c r="T11" s="775"/>
      <c r="U11" s="778" t="s">
        <v>232</v>
      </c>
      <c r="V11" s="770" t="s">
        <v>233</v>
      </c>
      <c r="W11" s="770"/>
      <c r="X11" s="770"/>
      <c r="Y11" s="770"/>
      <c r="Z11" s="771"/>
      <c r="AA11" s="786" t="s">
        <v>234</v>
      </c>
      <c r="AB11" s="774"/>
      <c r="AC11" s="774"/>
      <c r="AD11" s="774"/>
      <c r="AE11" s="774"/>
      <c r="AF11" s="775"/>
      <c r="AG11" s="786" t="s">
        <v>235</v>
      </c>
      <c r="AH11" s="774"/>
      <c r="AI11" s="774"/>
      <c r="AJ11" s="774"/>
      <c r="AK11" s="774"/>
      <c r="AL11" s="788"/>
      <c r="AM11" s="99"/>
      <c r="AN11" s="99"/>
      <c r="AO11" s="99"/>
      <c r="AP11" s="99"/>
      <c r="AQ11" s="99"/>
      <c r="AR11" s="99"/>
      <c r="AS11" s="99"/>
      <c r="AT11" s="99"/>
      <c r="AU11" s="99"/>
      <c r="AV11" s="99"/>
      <c r="AW11" s="99"/>
      <c r="AX11" s="99"/>
      <c r="AY11" s="99"/>
      <c r="AZ11" s="99"/>
      <c r="BA11" s="99"/>
      <c r="BC11" s="104" t="s">
        <v>192</v>
      </c>
      <c r="BD11" s="105">
        <v>5</v>
      </c>
      <c r="BE11" s="727" t="s">
        <v>193</v>
      </c>
      <c r="BF11" s="727"/>
    </row>
    <row r="12" spans="1:60" ht="13.5" customHeight="1" thickBot="1">
      <c r="A12" s="98"/>
      <c r="B12" s="766"/>
      <c r="C12" s="767"/>
      <c r="D12" s="767"/>
      <c r="E12" s="767"/>
      <c r="F12" s="767"/>
      <c r="G12" s="767"/>
      <c r="H12" s="768"/>
      <c r="I12" s="651"/>
      <c r="J12" s="545"/>
      <c r="K12" s="545"/>
      <c r="L12" s="545"/>
      <c r="M12" s="545"/>
      <c r="N12" s="549"/>
      <c r="O12" s="773"/>
      <c r="P12" s="776"/>
      <c r="Q12" s="776"/>
      <c r="R12" s="776"/>
      <c r="S12" s="776"/>
      <c r="T12" s="777"/>
      <c r="U12" s="779"/>
      <c r="V12" s="545"/>
      <c r="W12" s="545"/>
      <c r="X12" s="545"/>
      <c r="Y12" s="545"/>
      <c r="Z12" s="549"/>
      <c r="AA12" s="787"/>
      <c r="AB12" s="776"/>
      <c r="AC12" s="776"/>
      <c r="AD12" s="776"/>
      <c r="AE12" s="776"/>
      <c r="AF12" s="777"/>
      <c r="AG12" s="787"/>
      <c r="AH12" s="776"/>
      <c r="AI12" s="776"/>
      <c r="AJ12" s="776"/>
      <c r="AK12" s="776"/>
      <c r="AL12" s="789"/>
      <c r="AM12" s="99"/>
      <c r="AN12" s="99"/>
      <c r="AO12" s="99"/>
      <c r="AP12" s="99"/>
      <c r="AQ12" s="99"/>
      <c r="AR12" s="99"/>
      <c r="AS12" s="99"/>
      <c r="AT12" s="103"/>
      <c r="AU12" s="106"/>
      <c r="AV12" s="106"/>
      <c r="AW12" s="106"/>
      <c r="AX12" s="106"/>
      <c r="AY12" s="106"/>
      <c r="AZ12" s="106"/>
      <c r="BA12" s="99"/>
      <c r="BC12" s="728" t="s">
        <v>208</v>
      </c>
      <c r="BD12" s="728"/>
      <c r="BE12" s="728"/>
      <c r="BF12" s="728"/>
    </row>
    <row r="13" spans="1:60" ht="13.5" customHeight="1">
      <c r="A13" s="107"/>
      <c r="B13" s="729" t="s">
        <v>236</v>
      </c>
      <c r="C13" s="650" t="s">
        <v>237</v>
      </c>
      <c r="D13" s="544"/>
      <c r="E13" s="544"/>
      <c r="F13" s="544"/>
      <c r="G13" s="544"/>
      <c r="H13" s="548"/>
      <c r="I13" s="652"/>
      <c r="J13" s="653"/>
      <c r="K13" s="653"/>
      <c r="L13" s="653"/>
      <c r="M13" s="653"/>
      <c r="N13" s="654"/>
      <c r="O13" s="652"/>
      <c r="P13" s="653"/>
      <c r="Q13" s="653"/>
      <c r="R13" s="653"/>
      <c r="S13" s="653"/>
      <c r="T13" s="654"/>
      <c r="U13" s="685" t="e">
        <f>ROUNDDOWN(I13/$AX$9*$AR$6,0)</f>
        <v>#N/A</v>
      </c>
      <c r="V13" s="686"/>
      <c r="W13" s="686"/>
      <c r="X13" s="686"/>
      <c r="Y13" s="686"/>
      <c r="Z13" s="687"/>
      <c r="AA13" s="622" t="s">
        <v>238</v>
      </c>
      <c r="AB13" s="624" t="e">
        <f>MIN(O13,U13)</f>
        <v>#N/A</v>
      </c>
      <c r="AC13" s="624"/>
      <c r="AD13" s="624"/>
      <c r="AE13" s="624"/>
      <c r="AF13" s="625"/>
      <c r="AG13" s="622" t="s">
        <v>239</v>
      </c>
      <c r="AH13" s="734"/>
      <c r="AI13" s="734"/>
      <c r="AJ13" s="734"/>
      <c r="AK13" s="734"/>
      <c r="AL13" s="735"/>
      <c r="AM13" s="108"/>
      <c r="AN13" s="740" t="s">
        <v>240</v>
      </c>
      <c r="AO13" s="741"/>
      <c r="AP13" s="741"/>
      <c r="AQ13" s="741"/>
      <c r="AR13" s="741"/>
      <c r="AS13" s="741"/>
      <c r="AT13" s="742"/>
      <c r="AU13" s="749" t="str">
        <f>IF(AND(I17&gt;0,I27&gt;0),"重複あり","重複なし")</f>
        <v>重複なし</v>
      </c>
      <c r="AV13" s="750"/>
      <c r="AW13" s="750"/>
      <c r="AX13" s="750"/>
      <c r="AY13" s="750"/>
      <c r="AZ13" s="751"/>
      <c r="BA13" s="99"/>
      <c r="BC13" s="558">
        <v>4</v>
      </c>
      <c r="BD13" s="559"/>
      <c r="BE13" s="731">
        <v>30</v>
      </c>
      <c r="BF13" s="732"/>
    </row>
    <row r="14" spans="1:60" ht="13.5" customHeight="1">
      <c r="A14" s="107"/>
      <c r="B14" s="665"/>
      <c r="C14" s="651"/>
      <c r="D14" s="545"/>
      <c r="E14" s="545"/>
      <c r="F14" s="545"/>
      <c r="G14" s="545"/>
      <c r="H14" s="549"/>
      <c r="I14" s="655"/>
      <c r="J14" s="656"/>
      <c r="K14" s="656"/>
      <c r="L14" s="656"/>
      <c r="M14" s="656"/>
      <c r="N14" s="657"/>
      <c r="O14" s="655"/>
      <c r="P14" s="656"/>
      <c r="Q14" s="656"/>
      <c r="R14" s="656"/>
      <c r="S14" s="656"/>
      <c r="T14" s="657"/>
      <c r="U14" s="676"/>
      <c r="V14" s="677"/>
      <c r="W14" s="677"/>
      <c r="X14" s="677"/>
      <c r="Y14" s="677"/>
      <c r="Z14" s="678"/>
      <c r="AA14" s="680"/>
      <c r="AB14" s="683"/>
      <c r="AC14" s="683"/>
      <c r="AD14" s="683"/>
      <c r="AE14" s="683"/>
      <c r="AF14" s="684"/>
      <c r="AG14" s="733"/>
      <c r="AH14" s="736"/>
      <c r="AI14" s="736"/>
      <c r="AJ14" s="736"/>
      <c r="AK14" s="736"/>
      <c r="AL14" s="737"/>
      <c r="AM14" s="108"/>
      <c r="AN14" s="743"/>
      <c r="AO14" s="744"/>
      <c r="AP14" s="744"/>
      <c r="AQ14" s="744"/>
      <c r="AR14" s="744"/>
      <c r="AS14" s="744"/>
      <c r="AT14" s="745"/>
      <c r="AU14" s="752"/>
      <c r="AV14" s="753"/>
      <c r="AW14" s="753"/>
      <c r="AX14" s="753"/>
      <c r="AY14" s="753"/>
      <c r="AZ14" s="754"/>
      <c r="BA14" s="99"/>
      <c r="BC14" s="495">
        <v>5</v>
      </c>
      <c r="BD14" s="496"/>
      <c r="BE14" s="638">
        <v>31</v>
      </c>
      <c r="BF14" s="639"/>
    </row>
    <row r="15" spans="1:60" ht="13.5" customHeight="1">
      <c r="A15" s="107"/>
      <c r="B15" s="665"/>
      <c r="C15" s="650" t="s">
        <v>241</v>
      </c>
      <c r="D15" s="544"/>
      <c r="E15" s="544"/>
      <c r="F15" s="544"/>
      <c r="G15" s="544"/>
      <c r="H15" s="548"/>
      <c r="I15" s="652"/>
      <c r="J15" s="653"/>
      <c r="K15" s="653"/>
      <c r="L15" s="653"/>
      <c r="M15" s="653"/>
      <c r="N15" s="654"/>
      <c r="O15" s="652"/>
      <c r="P15" s="653"/>
      <c r="Q15" s="653"/>
      <c r="R15" s="653"/>
      <c r="S15" s="653"/>
      <c r="T15" s="654"/>
      <c r="U15" s="685" t="e">
        <f>ROUNDDOWN(I15/$AX$9*$AR$6,0)</f>
        <v>#N/A</v>
      </c>
      <c r="V15" s="686"/>
      <c r="W15" s="686"/>
      <c r="X15" s="686"/>
      <c r="Y15" s="686"/>
      <c r="Z15" s="687"/>
      <c r="AA15" s="622" t="s">
        <v>242</v>
      </c>
      <c r="AB15" s="624" t="e">
        <f>MIN(O15,U15)</f>
        <v>#N/A</v>
      </c>
      <c r="AC15" s="624"/>
      <c r="AD15" s="624"/>
      <c r="AE15" s="624"/>
      <c r="AF15" s="625"/>
      <c r="AG15" s="733"/>
      <c r="AH15" s="736"/>
      <c r="AI15" s="736"/>
      <c r="AJ15" s="736"/>
      <c r="AK15" s="736"/>
      <c r="AL15" s="737"/>
      <c r="AM15" s="108"/>
      <c r="AN15" s="743"/>
      <c r="AO15" s="744"/>
      <c r="AP15" s="744"/>
      <c r="AQ15" s="744"/>
      <c r="AR15" s="744"/>
      <c r="AS15" s="744"/>
      <c r="AT15" s="745"/>
      <c r="AU15" s="752"/>
      <c r="AV15" s="753"/>
      <c r="AW15" s="753"/>
      <c r="AX15" s="753"/>
      <c r="AY15" s="753"/>
      <c r="AZ15" s="754"/>
      <c r="BA15" s="99"/>
      <c r="BC15" s="495">
        <v>6</v>
      </c>
      <c r="BD15" s="496"/>
      <c r="BE15" s="638">
        <v>30</v>
      </c>
      <c r="BF15" s="639"/>
    </row>
    <row r="16" spans="1:60" ht="13.5" customHeight="1" thickBot="1">
      <c r="A16" s="107"/>
      <c r="B16" s="665"/>
      <c r="C16" s="651"/>
      <c r="D16" s="545"/>
      <c r="E16" s="545"/>
      <c r="F16" s="545"/>
      <c r="G16" s="545"/>
      <c r="H16" s="549"/>
      <c r="I16" s="655"/>
      <c r="J16" s="656"/>
      <c r="K16" s="656"/>
      <c r="L16" s="656"/>
      <c r="M16" s="656"/>
      <c r="N16" s="657"/>
      <c r="O16" s="655"/>
      <c r="P16" s="656"/>
      <c r="Q16" s="656"/>
      <c r="R16" s="656"/>
      <c r="S16" s="656"/>
      <c r="T16" s="657"/>
      <c r="U16" s="676"/>
      <c r="V16" s="677"/>
      <c r="W16" s="677"/>
      <c r="X16" s="677"/>
      <c r="Y16" s="677"/>
      <c r="Z16" s="678"/>
      <c r="AA16" s="680"/>
      <c r="AB16" s="683"/>
      <c r="AC16" s="683"/>
      <c r="AD16" s="683"/>
      <c r="AE16" s="683"/>
      <c r="AF16" s="684"/>
      <c r="AG16" s="733"/>
      <c r="AH16" s="736"/>
      <c r="AI16" s="736"/>
      <c r="AJ16" s="736"/>
      <c r="AK16" s="736"/>
      <c r="AL16" s="737"/>
      <c r="AM16" s="109"/>
      <c r="AN16" s="746"/>
      <c r="AO16" s="747"/>
      <c r="AP16" s="747"/>
      <c r="AQ16" s="747"/>
      <c r="AR16" s="747"/>
      <c r="AS16" s="747"/>
      <c r="AT16" s="748"/>
      <c r="AU16" s="755"/>
      <c r="AV16" s="756"/>
      <c r="AW16" s="756"/>
      <c r="AX16" s="756"/>
      <c r="AY16" s="756"/>
      <c r="AZ16" s="757"/>
      <c r="BA16" s="99"/>
      <c r="BC16" s="495">
        <v>7</v>
      </c>
      <c r="BD16" s="496"/>
      <c r="BE16" s="638">
        <v>31</v>
      </c>
      <c r="BF16" s="639"/>
    </row>
    <row r="17" spans="1:69" ht="13.5" customHeight="1" thickTop="1">
      <c r="A17" s="107"/>
      <c r="B17" s="665"/>
      <c r="C17" s="650" t="s">
        <v>243</v>
      </c>
      <c r="D17" s="544"/>
      <c r="E17" s="544"/>
      <c r="F17" s="544"/>
      <c r="G17" s="544"/>
      <c r="H17" s="548"/>
      <c r="I17" s="652"/>
      <c r="J17" s="653"/>
      <c r="K17" s="653"/>
      <c r="L17" s="653"/>
      <c r="M17" s="653"/>
      <c r="N17" s="654"/>
      <c r="O17" s="616"/>
      <c r="P17" s="617"/>
      <c r="Q17" s="617"/>
      <c r="R17" s="617"/>
      <c r="S17" s="617"/>
      <c r="T17" s="618"/>
      <c r="U17" s="616"/>
      <c r="V17" s="617"/>
      <c r="W17" s="617"/>
      <c r="X17" s="617"/>
      <c r="Y17" s="617"/>
      <c r="Z17" s="618"/>
      <c r="AA17" s="616"/>
      <c r="AB17" s="617"/>
      <c r="AC17" s="617"/>
      <c r="AD17" s="617"/>
      <c r="AE17" s="617"/>
      <c r="AF17" s="618"/>
      <c r="AG17" s="733"/>
      <c r="AH17" s="736"/>
      <c r="AI17" s="736"/>
      <c r="AJ17" s="736"/>
      <c r="AK17" s="736"/>
      <c r="AL17" s="737"/>
      <c r="AM17" s="102"/>
      <c r="AN17" s="721" t="s">
        <v>244</v>
      </c>
      <c r="AO17" s="722"/>
      <c r="AP17" s="722"/>
      <c r="AQ17" s="722"/>
      <c r="AR17" s="722"/>
      <c r="AS17" s="722"/>
      <c r="AT17" s="722"/>
      <c r="AU17" s="722"/>
      <c r="AV17" s="722"/>
      <c r="AW17" s="722"/>
      <c r="AX17" s="722"/>
      <c r="AY17" s="722"/>
      <c r="AZ17" s="723"/>
      <c r="BA17" s="99"/>
      <c r="BC17" s="495">
        <v>8</v>
      </c>
      <c r="BD17" s="496"/>
      <c r="BE17" s="638">
        <v>31</v>
      </c>
      <c r="BF17" s="639"/>
    </row>
    <row r="18" spans="1:69" ht="13.5" customHeight="1">
      <c r="A18" s="107"/>
      <c r="B18" s="665"/>
      <c r="C18" s="651"/>
      <c r="D18" s="545"/>
      <c r="E18" s="545"/>
      <c r="F18" s="545"/>
      <c r="G18" s="545"/>
      <c r="H18" s="549"/>
      <c r="I18" s="655"/>
      <c r="J18" s="656"/>
      <c r="K18" s="656"/>
      <c r="L18" s="656"/>
      <c r="M18" s="656"/>
      <c r="N18" s="657"/>
      <c r="O18" s="658"/>
      <c r="P18" s="659"/>
      <c r="Q18" s="659"/>
      <c r="R18" s="659"/>
      <c r="S18" s="659"/>
      <c r="T18" s="660"/>
      <c r="U18" s="658"/>
      <c r="V18" s="659"/>
      <c r="W18" s="659"/>
      <c r="X18" s="659"/>
      <c r="Y18" s="659"/>
      <c r="Z18" s="660"/>
      <c r="AA18" s="658"/>
      <c r="AB18" s="659"/>
      <c r="AC18" s="659"/>
      <c r="AD18" s="659"/>
      <c r="AE18" s="659"/>
      <c r="AF18" s="660"/>
      <c r="AG18" s="733"/>
      <c r="AH18" s="736"/>
      <c r="AI18" s="736"/>
      <c r="AJ18" s="736"/>
      <c r="AK18" s="736"/>
      <c r="AL18" s="737"/>
      <c r="AM18" s="74"/>
      <c r="AN18" s="724"/>
      <c r="AO18" s="725"/>
      <c r="AP18" s="725"/>
      <c r="AQ18" s="725"/>
      <c r="AR18" s="725"/>
      <c r="AS18" s="725"/>
      <c r="AT18" s="725"/>
      <c r="AU18" s="725"/>
      <c r="AV18" s="725"/>
      <c r="AW18" s="725"/>
      <c r="AX18" s="725"/>
      <c r="AY18" s="725"/>
      <c r="AZ18" s="726"/>
      <c r="BA18" s="99"/>
      <c r="BC18" s="495">
        <v>9</v>
      </c>
      <c r="BD18" s="496"/>
      <c r="BE18" s="638">
        <v>30</v>
      </c>
      <c r="BF18" s="639"/>
      <c r="BG18" s="110"/>
    </row>
    <row r="19" spans="1:69" ht="13.5" customHeight="1">
      <c r="A19" s="107"/>
      <c r="B19" s="665"/>
      <c r="C19" s="650" t="s">
        <v>245</v>
      </c>
      <c r="D19" s="544"/>
      <c r="E19" s="544"/>
      <c r="F19" s="544"/>
      <c r="G19" s="544"/>
      <c r="H19" s="548"/>
      <c r="I19" s="688">
        <v>24</v>
      </c>
      <c r="J19" s="689"/>
      <c r="K19" s="689"/>
      <c r="L19" s="689"/>
      <c r="M19" s="689"/>
      <c r="N19" s="690"/>
      <c r="O19" s="616"/>
      <c r="P19" s="617"/>
      <c r="Q19" s="617"/>
      <c r="R19" s="617"/>
      <c r="S19" s="617"/>
      <c r="T19" s="618"/>
      <c r="U19" s="616"/>
      <c r="V19" s="617"/>
      <c r="W19" s="617"/>
      <c r="X19" s="617"/>
      <c r="Y19" s="617"/>
      <c r="Z19" s="618"/>
      <c r="AA19" s="616"/>
      <c r="AB19" s="617"/>
      <c r="AC19" s="617"/>
      <c r="AD19" s="617"/>
      <c r="AE19" s="617"/>
      <c r="AF19" s="618"/>
      <c r="AG19" s="733"/>
      <c r="AH19" s="736"/>
      <c r="AI19" s="736"/>
      <c r="AJ19" s="736"/>
      <c r="AK19" s="736"/>
      <c r="AL19" s="737"/>
      <c r="AM19" s="74"/>
      <c r="AN19" s="715" t="s">
        <v>246</v>
      </c>
      <c r="AO19" s="716"/>
      <c r="AP19" s="716"/>
      <c r="AQ19" s="716"/>
      <c r="AR19" s="716"/>
      <c r="AS19" s="716"/>
      <c r="AT19" s="716"/>
      <c r="AU19" s="717"/>
      <c r="AV19" s="718" t="e">
        <f>AB13+AB23</f>
        <v>#N/A</v>
      </c>
      <c r="AW19" s="719"/>
      <c r="AX19" s="719"/>
      <c r="AY19" s="719"/>
      <c r="AZ19" s="720"/>
      <c r="BA19" s="99"/>
      <c r="BC19" s="495">
        <v>10</v>
      </c>
      <c r="BD19" s="496"/>
      <c r="BE19" s="638">
        <v>31</v>
      </c>
      <c r="BF19" s="639"/>
      <c r="BG19" s="111"/>
    </row>
    <row r="20" spans="1:69" ht="13.5" customHeight="1">
      <c r="A20" s="107"/>
      <c r="B20" s="665"/>
      <c r="C20" s="651"/>
      <c r="D20" s="545"/>
      <c r="E20" s="545"/>
      <c r="F20" s="545"/>
      <c r="G20" s="545"/>
      <c r="H20" s="549"/>
      <c r="I20" s="691"/>
      <c r="J20" s="692"/>
      <c r="K20" s="692"/>
      <c r="L20" s="692"/>
      <c r="M20" s="692"/>
      <c r="N20" s="693"/>
      <c r="O20" s="658"/>
      <c r="P20" s="659"/>
      <c r="Q20" s="659"/>
      <c r="R20" s="659"/>
      <c r="S20" s="659"/>
      <c r="T20" s="660"/>
      <c r="U20" s="658"/>
      <c r="V20" s="659"/>
      <c r="W20" s="659"/>
      <c r="X20" s="659"/>
      <c r="Y20" s="659"/>
      <c r="Z20" s="660"/>
      <c r="AA20" s="658"/>
      <c r="AB20" s="659"/>
      <c r="AC20" s="659"/>
      <c r="AD20" s="659"/>
      <c r="AE20" s="659"/>
      <c r="AF20" s="660"/>
      <c r="AG20" s="733"/>
      <c r="AH20" s="736"/>
      <c r="AI20" s="736"/>
      <c r="AJ20" s="736"/>
      <c r="AK20" s="736"/>
      <c r="AL20" s="737"/>
      <c r="AM20" s="74"/>
      <c r="AN20" s="712"/>
      <c r="AO20" s="713"/>
      <c r="AP20" s="713"/>
      <c r="AQ20" s="713"/>
      <c r="AR20" s="713"/>
      <c r="AS20" s="713"/>
      <c r="AT20" s="713"/>
      <c r="AU20" s="714"/>
      <c r="AV20" s="601"/>
      <c r="AW20" s="602"/>
      <c r="AX20" s="602"/>
      <c r="AY20" s="602"/>
      <c r="AZ20" s="603"/>
      <c r="BA20" s="99"/>
      <c r="BC20" s="495">
        <v>11</v>
      </c>
      <c r="BD20" s="496"/>
      <c r="BE20" s="638">
        <v>30</v>
      </c>
      <c r="BF20" s="639"/>
    </row>
    <row r="21" spans="1:69" ht="13.5" customHeight="1">
      <c r="A21" s="107"/>
      <c r="B21" s="665"/>
      <c r="C21" s="604" t="s">
        <v>247</v>
      </c>
      <c r="D21" s="605"/>
      <c r="E21" s="605"/>
      <c r="F21" s="605"/>
      <c r="G21" s="605"/>
      <c r="H21" s="606"/>
      <c r="I21" s="697">
        <f>ROUNDDOWN(I17/I19,0)</f>
        <v>0</v>
      </c>
      <c r="J21" s="698"/>
      <c r="K21" s="698"/>
      <c r="L21" s="698"/>
      <c r="M21" s="698"/>
      <c r="N21" s="699"/>
      <c r="O21" s="616"/>
      <c r="P21" s="617"/>
      <c r="Q21" s="617"/>
      <c r="R21" s="617"/>
      <c r="S21" s="617"/>
      <c r="T21" s="618"/>
      <c r="U21" s="616"/>
      <c r="V21" s="617"/>
      <c r="W21" s="617"/>
      <c r="X21" s="617"/>
      <c r="Y21" s="617"/>
      <c r="Z21" s="618"/>
      <c r="AA21" s="622" t="s">
        <v>248</v>
      </c>
      <c r="AB21" s="624">
        <f>I21</f>
        <v>0</v>
      </c>
      <c r="AC21" s="624"/>
      <c r="AD21" s="624"/>
      <c r="AE21" s="624"/>
      <c r="AF21" s="625"/>
      <c r="AG21" s="733"/>
      <c r="AH21" s="736"/>
      <c r="AI21" s="736"/>
      <c r="AJ21" s="736"/>
      <c r="AK21" s="736"/>
      <c r="AL21" s="737"/>
      <c r="AM21" s="74"/>
      <c r="AN21" s="709" t="s">
        <v>249</v>
      </c>
      <c r="AO21" s="710"/>
      <c r="AP21" s="710"/>
      <c r="AQ21" s="710"/>
      <c r="AR21" s="710"/>
      <c r="AS21" s="710"/>
      <c r="AT21" s="710"/>
      <c r="AU21" s="711"/>
      <c r="AV21" s="598" t="e">
        <f>AB15+AB25</f>
        <v>#N/A</v>
      </c>
      <c r="AW21" s="599"/>
      <c r="AX21" s="599"/>
      <c r="AY21" s="599"/>
      <c r="AZ21" s="600"/>
      <c r="BA21" s="99"/>
      <c r="BC21" s="495">
        <v>12</v>
      </c>
      <c r="BD21" s="496"/>
      <c r="BE21" s="638">
        <v>31</v>
      </c>
      <c r="BF21" s="639"/>
    </row>
    <row r="22" spans="1:69" ht="13.5" customHeight="1" thickBot="1">
      <c r="A22" s="107"/>
      <c r="B22" s="730"/>
      <c r="C22" s="694"/>
      <c r="D22" s="695"/>
      <c r="E22" s="695"/>
      <c r="F22" s="695"/>
      <c r="G22" s="695"/>
      <c r="H22" s="696"/>
      <c r="I22" s="700"/>
      <c r="J22" s="701"/>
      <c r="K22" s="701"/>
      <c r="L22" s="701"/>
      <c r="M22" s="701"/>
      <c r="N22" s="702"/>
      <c r="O22" s="703"/>
      <c r="P22" s="704"/>
      <c r="Q22" s="704"/>
      <c r="R22" s="704"/>
      <c r="S22" s="704"/>
      <c r="T22" s="705"/>
      <c r="U22" s="703"/>
      <c r="V22" s="704"/>
      <c r="W22" s="704"/>
      <c r="X22" s="704"/>
      <c r="Y22" s="704"/>
      <c r="Z22" s="705"/>
      <c r="AA22" s="706"/>
      <c r="AB22" s="707"/>
      <c r="AC22" s="707"/>
      <c r="AD22" s="707"/>
      <c r="AE22" s="707"/>
      <c r="AF22" s="708"/>
      <c r="AG22" s="733"/>
      <c r="AH22" s="736"/>
      <c r="AI22" s="736"/>
      <c r="AJ22" s="736"/>
      <c r="AK22" s="736"/>
      <c r="AL22" s="737"/>
      <c r="AM22" s="74"/>
      <c r="AN22" s="712"/>
      <c r="AO22" s="713"/>
      <c r="AP22" s="713"/>
      <c r="AQ22" s="713"/>
      <c r="AR22" s="713"/>
      <c r="AS22" s="713"/>
      <c r="AT22" s="713"/>
      <c r="AU22" s="714"/>
      <c r="AV22" s="601"/>
      <c r="AW22" s="602"/>
      <c r="AX22" s="602"/>
      <c r="AY22" s="602"/>
      <c r="AZ22" s="603"/>
      <c r="BA22" s="99"/>
      <c r="BC22" s="495">
        <v>1</v>
      </c>
      <c r="BD22" s="496"/>
      <c r="BE22" s="638">
        <v>31</v>
      </c>
      <c r="BF22" s="639"/>
    </row>
    <row r="23" spans="1:69" ht="13.5" customHeight="1" thickTop="1">
      <c r="A23" s="107"/>
      <c r="B23" s="664" t="s">
        <v>250</v>
      </c>
      <c r="C23" s="667" t="s">
        <v>237</v>
      </c>
      <c r="D23" s="668"/>
      <c r="E23" s="668"/>
      <c r="F23" s="668"/>
      <c r="G23" s="668"/>
      <c r="H23" s="669"/>
      <c r="I23" s="670"/>
      <c r="J23" s="671"/>
      <c r="K23" s="671"/>
      <c r="L23" s="671"/>
      <c r="M23" s="671"/>
      <c r="N23" s="672"/>
      <c r="O23" s="670"/>
      <c r="P23" s="671"/>
      <c r="Q23" s="671"/>
      <c r="R23" s="671"/>
      <c r="S23" s="671"/>
      <c r="T23" s="672"/>
      <c r="U23" s="673" t="e">
        <f>ROUNDDOWN(I23/$AX$9*$AR$8,0)</f>
        <v>#N/A</v>
      </c>
      <c r="V23" s="674"/>
      <c r="W23" s="674"/>
      <c r="X23" s="674"/>
      <c r="Y23" s="674"/>
      <c r="Z23" s="675"/>
      <c r="AA23" s="679" t="s">
        <v>251</v>
      </c>
      <c r="AB23" s="681" t="e">
        <f>MIN(O23,U23)</f>
        <v>#N/A</v>
      </c>
      <c r="AC23" s="681"/>
      <c r="AD23" s="681"/>
      <c r="AE23" s="681"/>
      <c r="AF23" s="682"/>
      <c r="AG23" s="733"/>
      <c r="AH23" s="736"/>
      <c r="AI23" s="736"/>
      <c r="AJ23" s="736"/>
      <c r="AK23" s="736"/>
      <c r="AL23" s="737"/>
      <c r="AM23" s="74"/>
      <c r="AN23" s="661" t="s">
        <v>243</v>
      </c>
      <c r="AO23" s="662"/>
      <c r="AP23" s="662"/>
      <c r="AQ23" s="662"/>
      <c r="AR23" s="662"/>
      <c r="AS23" s="662"/>
      <c r="AT23" s="662"/>
      <c r="AU23" s="663"/>
      <c r="AV23" s="598">
        <f>IF(AU13="重複あり",ROUNDDOWN(I31/$AX$9*$AR$8,0)+ROUNDDOWN(I21/$AX$9*$AR$6,0),MAX(I21,I31))</f>
        <v>0</v>
      </c>
      <c r="AW23" s="599"/>
      <c r="AX23" s="599"/>
      <c r="AY23" s="599"/>
      <c r="AZ23" s="600"/>
      <c r="BA23" s="99"/>
      <c r="BC23" s="495">
        <v>2</v>
      </c>
      <c r="BD23" s="496"/>
      <c r="BE23" s="638">
        <v>29</v>
      </c>
      <c r="BF23" s="639"/>
      <c r="BG23" s="112"/>
      <c r="BH23" s="112"/>
      <c r="BI23" s="113"/>
      <c r="BJ23" s="113"/>
      <c r="BK23" s="113"/>
      <c r="BL23" s="113"/>
      <c r="BM23" s="113"/>
      <c r="BN23" s="114"/>
      <c r="BO23" s="114"/>
      <c r="BP23" s="114"/>
      <c r="BQ23" s="114"/>
    </row>
    <row r="24" spans="1:69" ht="13.5" customHeight="1" thickBot="1">
      <c r="A24" s="107"/>
      <c r="B24" s="665"/>
      <c r="C24" s="651"/>
      <c r="D24" s="545"/>
      <c r="E24" s="545"/>
      <c r="F24" s="545"/>
      <c r="G24" s="545"/>
      <c r="H24" s="549"/>
      <c r="I24" s="655"/>
      <c r="J24" s="656"/>
      <c r="K24" s="656"/>
      <c r="L24" s="656"/>
      <c r="M24" s="656"/>
      <c r="N24" s="657"/>
      <c r="O24" s="655"/>
      <c r="P24" s="656"/>
      <c r="Q24" s="656"/>
      <c r="R24" s="656"/>
      <c r="S24" s="656"/>
      <c r="T24" s="657"/>
      <c r="U24" s="676"/>
      <c r="V24" s="677"/>
      <c r="W24" s="677"/>
      <c r="X24" s="677"/>
      <c r="Y24" s="677"/>
      <c r="Z24" s="678"/>
      <c r="AA24" s="680"/>
      <c r="AB24" s="683"/>
      <c r="AC24" s="683"/>
      <c r="AD24" s="683"/>
      <c r="AE24" s="683"/>
      <c r="AF24" s="684"/>
      <c r="AG24" s="733"/>
      <c r="AH24" s="736"/>
      <c r="AI24" s="736"/>
      <c r="AJ24" s="736"/>
      <c r="AK24" s="736"/>
      <c r="AL24" s="737"/>
      <c r="AM24" s="115"/>
      <c r="AN24" s="640" t="s">
        <v>252</v>
      </c>
      <c r="AO24" s="641"/>
      <c r="AP24" s="641"/>
      <c r="AQ24" s="641"/>
      <c r="AR24" s="641"/>
      <c r="AS24" s="641"/>
      <c r="AT24" s="641"/>
      <c r="AU24" s="642"/>
      <c r="AV24" s="635"/>
      <c r="AW24" s="636"/>
      <c r="AX24" s="636"/>
      <c r="AY24" s="636"/>
      <c r="AZ24" s="637"/>
      <c r="BA24" s="99"/>
      <c r="BC24" s="500">
        <v>3</v>
      </c>
      <c r="BD24" s="501"/>
      <c r="BE24" s="646">
        <v>31</v>
      </c>
      <c r="BF24" s="647"/>
      <c r="BG24" s="112"/>
      <c r="BH24" s="112"/>
      <c r="BI24" s="113"/>
      <c r="BJ24" s="113"/>
      <c r="BK24" s="113"/>
      <c r="BL24" s="113"/>
      <c r="BM24" s="113"/>
      <c r="BN24" s="114"/>
      <c r="BO24" s="114"/>
      <c r="BP24" s="114"/>
      <c r="BQ24" s="114"/>
    </row>
    <row r="25" spans="1:69" ht="13.5" customHeight="1">
      <c r="A25" s="107"/>
      <c r="B25" s="665"/>
      <c r="C25" s="650" t="s">
        <v>241</v>
      </c>
      <c r="D25" s="544"/>
      <c r="E25" s="544"/>
      <c r="F25" s="544"/>
      <c r="G25" s="544"/>
      <c r="H25" s="548"/>
      <c r="I25" s="652"/>
      <c r="J25" s="653"/>
      <c r="K25" s="653"/>
      <c r="L25" s="653"/>
      <c r="M25" s="653"/>
      <c r="N25" s="654"/>
      <c r="O25" s="652"/>
      <c r="P25" s="653"/>
      <c r="Q25" s="653"/>
      <c r="R25" s="653"/>
      <c r="S25" s="653"/>
      <c r="T25" s="654"/>
      <c r="U25" s="685" t="e">
        <f>ROUNDDOWN(I25/$AX$9*$AR$8,0)</f>
        <v>#N/A</v>
      </c>
      <c r="V25" s="686"/>
      <c r="W25" s="686"/>
      <c r="X25" s="686"/>
      <c r="Y25" s="686"/>
      <c r="Z25" s="687"/>
      <c r="AA25" s="622" t="s">
        <v>253</v>
      </c>
      <c r="AB25" s="624" t="e">
        <f>MIN(O25,U25)</f>
        <v>#N/A</v>
      </c>
      <c r="AC25" s="624"/>
      <c r="AD25" s="624"/>
      <c r="AE25" s="624"/>
      <c r="AF25" s="625"/>
      <c r="AG25" s="733"/>
      <c r="AH25" s="736"/>
      <c r="AI25" s="736"/>
      <c r="AJ25" s="736"/>
      <c r="AK25" s="736"/>
      <c r="AL25" s="737"/>
      <c r="AM25" s="115"/>
      <c r="AN25" s="640"/>
      <c r="AO25" s="641"/>
      <c r="AP25" s="641"/>
      <c r="AQ25" s="641"/>
      <c r="AR25" s="641"/>
      <c r="AS25" s="641"/>
      <c r="AT25" s="641"/>
      <c r="AU25" s="642"/>
      <c r="AV25" s="635"/>
      <c r="AW25" s="636"/>
      <c r="AX25" s="636"/>
      <c r="AY25" s="636"/>
      <c r="AZ25" s="637"/>
      <c r="BA25" s="99"/>
      <c r="BC25" s="648" t="s">
        <v>221</v>
      </c>
      <c r="BD25" s="648"/>
      <c r="BE25" s="648"/>
      <c r="BF25" s="648"/>
      <c r="BG25" s="112"/>
      <c r="BH25" s="112"/>
      <c r="BI25" s="113"/>
      <c r="BJ25" s="113"/>
      <c r="BK25" s="113"/>
      <c r="BL25" s="113"/>
      <c r="BM25" s="113"/>
      <c r="BN25" s="114"/>
      <c r="BO25" s="114"/>
      <c r="BP25" s="114"/>
      <c r="BQ25" s="114"/>
    </row>
    <row r="26" spans="1:69" ht="13.5" customHeight="1">
      <c r="A26" s="107"/>
      <c r="B26" s="665"/>
      <c r="C26" s="651"/>
      <c r="D26" s="545"/>
      <c r="E26" s="545"/>
      <c r="F26" s="545"/>
      <c r="G26" s="545"/>
      <c r="H26" s="549"/>
      <c r="I26" s="655"/>
      <c r="J26" s="656"/>
      <c r="K26" s="656"/>
      <c r="L26" s="656"/>
      <c r="M26" s="656"/>
      <c r="N26" s="657"/>
      <c r="O26" s="655"/>
      <c r="P26" s="656"/>
      <c r="Q26" s="656"/>
      <c r="R26" s="656"/>
      <c r="S26" s="656"/>
      <c r="T26" s="657"/>
      <c r="U26" s="676"/>
      <c r="V26" s="677"/>
      <c r="W26" s="677"/>
      <c r="X26" s="677"/>
      <c r="Y26" s="677"/>
      <c r="Z26" s="678"/>
      <c r="AA26" s="680"/>
      <c r="AB26" s="683"/>
      <c r="AC26" s="683"/>
      <c r="AD26" s="683"/>
      <c r="AE26" s="683"/>
      <c r="AF26" s="684"/>
      <c r="AG26" s="733"/>
      <c r="AH26" s="736"/>
      <c r="AI26" s="736"/>
      <c r="AJ26" s="736"/>
      <c r="AK26" s="736"/>
      <c r="AL26" s="737"/>
      <c r="AM26" s="115"/>
      <c r="AN26" s="640"/>
      <c r="AO26" s="641"/>
      <c r="AP26" s="641"/>
      <c r="AQ26" s="641"/>
      <c r="AR26" s="641"/>
      <c r="AS26" s="641"/>
      <c r="AT26" s="641"/>
      <c r="AU26" s="642"/>
      <c r="AV26" s="635"/>
      <c r="AW26" s="636"/>
      <c r="AX26" s="636"/>
      <c r="AY26" s="636"/>
      <c r="AZ26" s="637"/>
      <c r="BA26" s="99"/>
      <c r="BC26" s="649"/>
      <c r="BD26" s="649"/>
      <c r="BE26" s="649"/>
      <c r="BF26" s="649"/>
      <c r="BG26" s="112"/>
      <c r="BH26" s="112"/>
      <c r="BI26" s="113"/>
      <c r="BJ26" s="113"/>
      <c r="BK26" s="113"/>
      <c r="BL26" s="113"/>
      <c r="BM26" s="113"/>
      <c r="BN26" s="114"/>
      <c r="BO26" s="114"/>
      <c r="BP26" s="114"/>
      <c r="BQ26" s="114"/>
    </row>
    <row r="27" spans="1:69" ht="13.5" customHeight="1">
      <c r="A27" s="107"/>
      <c r="B27" s="665"/>
      <c r="C27" s="650" t="s">
        <v>243</v>
      </c>
      <c r="D27" s="544"/>
      <c r="E27" s="544"/>
      <c r="F27" s="544"/>
      <c r="G27" s="544"/>
      <c r="H27" s="548"/>
      <c r="I27" s="652"/>
      <c r="J27" s="653"/>
      <c r="K27" s="653"/>
      <c r="L27" s="653"/>
      <c r="M27" s="653"/>
      <c r="N27" s="654"/>
      <c r="O27" s="616"/>
      <c r="P27" s="617"/>
      <c r="Q27" s="617"/>
      <c r="R27" s="617"/>
      <c r="S27" s="617"/>
      <c r="T27" s="618"/>
      <c r="U27" s="616"/>
      <c r="V27" s="617"/>
      <c r="W27" s="617"/>
      <c r="X27" s="617"/>
      <c r="Y27" s="617"/>
      <c r="Z27" s="618"/>
      <c r="AA27" s="616"/>
      <c r="AB27" s="617"/>
      <c r="AC27" s="617"/>
      <c r="AD27" s="617"/>
      <c r="AE27" s="617"/>
      <c r="AF27" s="618"/>
      <c r="AG27" s="733"/>
      <c r="AH27" s="736"/>
      <c r="AI27" s="736"/>
      <c r="AJ27" s="736"/>
      <c r="AK27" s="736"/>
      <c r="AL27" s="737"/>
      <c r="AM27" s="115"/>
      <c r="AN27" s="640"/>
      <c r="AO27" s="641"/>
      <c r="AP27" s="641"/>
      <c r="AQ27" s="641"/>
      <c r="AR27" s="641"/>
      <c r="AS27" s="641"/>
      <c r="AT27" s="641"/>
      <c r="AU27" s="642"/>
      <c r="AV27" s="635"/>
      <c r="AW27" s="636"/>
      <c r="AX27" s="636"/>
      <c r="AY27" s="636"/>
      <c r="AZ27" s="637"/>
      <c r="BA27" s="99"/>
      <c r="BD27" s="112"/>
      <c r="BE27" s="112"/>
      <c r="BF27" s="112"/>
      <c r="BG27" s="112"/>
      <c r="BH27" s="112"/>
      <c r="BI27" s="113"/>
      <c r="BJ27" s="113"/>
      <c r="BK27" s="113"/>
      <c r="BL27" s="113"/>
      <c r="BM27" s="113"/>
      <c r="BN27" s="114"/>
      <c r="BO27" s="114"/>
      <c r="BP27" s="114"/>
      <c r="BQ27" s="114"/>
    </row>
    <row r="28" spans="1:69" ht="13.5" customHeight="1">
      <c r="A28" s="107"/>
      <c r="B28" s="665"/>
      <c r="C28" s="651"/>
      <c r="D28" s="545"/>
      <c r="E28" s="545"/>
      <c r="F28" s="545"/>
      <c r="G28" s="545"/>
      <c r="H28" s="549"/>
      <c r="I28" s="655"/>
      <c r="J28" s="656"/>
      <c r="K28" s="656"/>
      <c r="L28" s="656"/>
      <c r="M28" s="656"/>
      <c r="N28" s="657"/>
      <c r="O28" s="658"/>
      <c r="P28" s="659"/>
      <c r="Q28" s="659"/>
      <c r="R28" s="659"/>
      <c r="S28" s="659"/>
      <c r="T28" s="660"/>
      <c r="U28" s="658"/>
      <c r="V28" s="659"/>
      <c r="W28" s="659"/>
      <c r="X28" s="659"/>
      <c r="Y28" s="659"/>
      <c r="Z28" s="660"/>
      <c r="AA28" s="658"/>
      <c r="AB28" s="659"/>
      <c r="AC28" s="659"/>
      <c r="AD28" s="659"/>
      <c r="AE28" s="659"/>
      <c r="AF28" s="660"/>
      <c r="AG28" s="733"/>
      <c r="AH28" s="736"/>
      <c r="AI28" s="736"/>
      <c r="AJ28" s="736"/>
      <c r="AK28" s="736"/>
      <c r="AL28" s="737"/>
      <c r="AM28" s="116"/>
      <c r="AN28" s="643"/>
      <c r="AO28" s="644"/>
      <c r="AP28" s="644"/>
      <c r="AQ28" s="644"/>
      <c r="AR28" s="644"/>
      <c r="AS28" s="644"/>
      <c r="AT28" s="644"/>
      <c r="AU28" s="645"/>
      <c r="AV28" s="601"/>
      <c r="AW28" s="602"/>
      <c r="AX28" s="602"/>
      <c r="AY28" s="602"/>
      <c r="AZ28" s="603"/>
      <c r="BA28" s="99"/>
      <c r="BD28" s="112"/>
      <c r="BE28" s="112"/>
      <c r="BF28" s="112"/>
      <c r="BG28" s="112"/>
      <c r="BH28" s="112"/>
      <c r="BI28" s="113"/>
      <c r="BJ28" s="113"/>
      <c r="BK28" s="113"/>
      <c r="BL28" s="113"/>
      <c r="BM28" s="113"/>
      <c r="BN28" s="114"/>
      <c r="BO28" s="114"/>
      <c r="BP28" s="114"/>
      <c r="BQ28" s="114"/>
    </row>
    <row r="29" spans="1:69" ht="13.5" customHeight="1">
      <c r="A29" s="107"/>
      <c r="B29" s="665"/>
      <c r="C29" s="650" t="s">
        <v>245</v>
      </c>
      <c r="D29" s="544"/>
      <c r="E29" s="544"/>
      <c r="F29" s="544"/>
      <c r="G29" s="544"/>
      <c r="H29" s="548"/>
      <c r="I29" s="688">
        <v>24</v>
      </c>
      <c r="J29" s="689"/>
      <c r="K29" s="689"/>
      <c r="L29" s="689"/>
      <c r="M29" s="689"/>
      <c r="N29" s="690"/>
      <c r="O29" s="616"/>
      <c r="P29" s="617"/>
      <c r="Q29" s="617"/>
      <c r="R29" s="617"/>
      <c r="S29" s="617"/>
      <c r="T29" s="618"/>
      <c r="U29" s="616"/>
      <c r="V29" s="617"/>
      <c r="W29" s="617"/>
      <c r="X29" s="617"/>
      <c r="Y29" s="617"/>
      <c r="Z29" s="618"/>
      <c r="AA29" s="616"/>
      <c r="AB29" s="617"/>
      <c r="AC29" s="617"/>
      <c r="AD29" s="617"/>
      <c r="AE29" s="617"/>
      <c r="AF29" s="618"/>
      <c r="AG29" s="733"/>
      <c r="AH29" s="736"/>
      <c r="AI29" s="736"/>
      <c r="AJ29" s="736"/>
      <c r="AK29" s="736"/>
      <c r="AL29" s="737"/>
      <c r="AM29" s="117"/>
      <c r="AN29" s="592" t="s">
        <v>254</v>
      </c>
      <c r="AO29" s="593"/>
      <c r="AP29" s="593"/>
      <c r="AQ29" s="593"/>
      <c r="AR29" s="593"/>
      <c r="AS29" s="593"/>
      <c r="AT29" s="593"/>
      <c r="AU29" s="594"/>
      <c r="AV29" s="598">
        <f>AH13</f>
        <v>0</v>
      </c>
      <c r="AW29" s="599"/>
      <c r="AX29" s="599"/>
      <c r="AY29" s="599"/>
      <c r="AZ29" s="600"/>
      <c r="BA29" s="99"/>
      <c r="BD29" s="112"/>
      <c r="BE29" s="112"/>
      <c r="BF29" s="112"/>
      <c r="BG29" s="112"/>
      <c r="BH29" s="112"/>
      <c r="BI29" s="113"/>
      <c r="BJ29" s="113"/>
      <c r="BK29" s="113"/>
      <c r="BL29" s="113"/>
      <c r="BM29" s="113"/>
      <c r="BN29" s="114"/>
      <c r="BO29" s="114"/>
      <c r="BP29" s="114"/>
      <c r="BQ29" s="114"/>
    </row>
    <row r="30" spans="1:69" ht="13.5" customHeight="1">
      <c r="A30" s="107"/>
      <c r="B30" s="665"/>
      <c r="C30" s="651"/>
      <c r="D30" s="545"/>
      <c r="E30" s="545"/>
      <c r="F30" s="545"/>
      <c r="G30" s="545"/>
      <c r="H30" s="549"/>
      <c r="I30" s="691"/>
      <c r="J30" s="692"/>
      <c r="K30" s="692"/>
      <c r="L30" s="692"/>
      <c r="M30" s="692"/>
      <c r="N30" s="693"/>
      <c r="O30" s="658"/>
      <c r="P30" s="659"/>
      <c r="Q30" s="659"/>
      <c r="R30" s="659"/>
      <c r="S30" s="659"/>
      <c r="T30" s="660"/>
      <c r="U30" s="658"/>
      <c r="V30" s="659"/>
      <c r="W30" s="659"/>
      <c r="X30" s="659"/>
      <c r="Y30" s="659"/>
      <c r="Z30" s="660"/>
      <c r="AA30" s="658"/>
      <c r="AB30" s="659"/>
      <c r="AC30" s="659"/>
      <c r="AD30" s="659"/>
      <c r="AE30" s="659"/>
      <c r="AF30" s="660"/>
      <c r="AG30" s="733"/>
      <c r="AH30" s="736"/>
      <c r="AI30" s="736"/>
      <c r="AJ30" s="736"/>
      <c r="AK30" s="736"/>
      <c r="AL30" s="737"/>
      <c r="AM30" s="99"/>
      <c r="AN30" s="595"/>
      <c r="AO30" s="596"/>
      <c r="AP30" s="596"/>
      <c r="AQ30" s="596"/>
      <c r="AR30" s="596"/>
      <c r="AS30" s="596"/>
      <c r="AT30" s="596"/>
      <c r="AU30" s="597"/>
      <c r="AV30" s="601"/>
      <c r="AW30" s="602"/>
      <c r="AX30" s="602"/>
      <c r="AY30" s="602"/>
      <c r="AZ30" s="603"/>
      <c r="BA30" s="99"/>
      <c r="BD30" s="112"/>
      <c r="BE30" s="112"/>
      <c r="BF30" s="112"/>
      <c r="BG30" s="112"/>
      <c r="BH30" s="112"/>
      <c r="BI30" s="113"/>
      <c r="BJ30" s="113"/>
      <c r="BK30" s="113"/>
      <c r="BL30" s="113"/>
      <c r="BM30" s="113"/>
      <c r="BN30" s="114"/>
      <c r="BO30" s="114"/>
      <c r="BP30" s="114"/>
      <c r="BQ30" s="114"/>
    </row>
    <row r="31" spans="1:69" ht="13.5" customHeight="1">
      <c r="A31" s="107"/>
      <c r="B31" s="665"/>
      <c r="C31" s="604" t="s">
        <v>247</v>
      </c>
      <c r="D31" s="605"/>
      <c r="E31" s="605"/>
      <c r="F31" s="605"/>
      <c r="G31" s="605"/>
      <c r="H31" s="606"/>
      <c r="I31" s="610">
        <f>ROUNDDOWN(I27/I29,0)</f>
        <v>0</v>
      </c>
      <c r="J31" s="611"/>
      <c r="K31" s="611"/>
      <c r="L31" s="611"/>
      <c r="M31" s="611"/>
      <c r="N31" s="612"/>
      <c r="O31" s="616"/>
      <c r="P31" s="617"/>
      <c r="Q31" s="617"/>
      <c r="R31" s="617"/>
      <c r="S31" s="617"/>
      <c r="T31" s="618"/>
      <c r="U31" s="616"/>
      <c r="V31" s="617"/>
      <c r="W31" s="617"/>
      <c r="X31" s="617"/>
      <c r="Y31" s="617"/>
      <c r="Z31" s="618"/>
      <c r="AA31" s="622" t="s">
        <v>255</v>
      </c>
      <c r="AB31" s="624">
        <f>I31</f>
        <v>0</v>
      </c>
      <c r="AC31" s="624"/>
      <c r="AD31" s="624"/>
      <c r="AE31" s="624"/>
      <c r="AF31" s="625"/>
      <c r="AG31" s="733"/>
      <c r="AH31" s="736"/>
      <c r="AI31" s="736"/>
      <c r="AJ31" s="736"/>
      <c r="AK31" s="736"/>
      <c r="AL31" s="737"/>
      <c r="AM31" s="99"/>
      <c r="AN31" s="628" t="s">
        <v>256</v>
      </c>
      <c r="AO31" s="544"/>
      <c r="AP31" s="544"/>
      <c r="AQ31" s="544"/>
      <c r="AR31" s="544"/>
      <c r="AS31" s="544"/>
      <c r="AT31" s="544"/>
      <c r="AU31" s="548"/>
      <c r="AV31" s="598" t="e">
        <f>SUM(AV19:AZ28)-AV29</f>
        <v>#N/A</v>
      </c>
      <c r="AW31" s="599"/>
      <c r="AX31" s="599"/>
      <c r="AY31" s="599"/>
      <c r="AZ31" s="600"/>
      <c r="BA31" s="99"/>
      <c r="BD31" s="113"/>
      <c r="BE31" s="113"/>
      <c r="BF31" s="113"/>
      <c r="BG31" s="113"/>
      <c r="BH31" s="113"/>
      <c r="BI31" s="113"/>
      <c r="BJ31" s="113"/>
      <c r="BK31" s="113"/>
      <c r="BL31" s="113"/>
      <c r="BM31" s="113"/>
      <c r="BN31" s="114"/>
      <c r="BO31" s="114"/>
      <c r="BP31" s="114"/>
      <c r="BQ31" s="114"/>
    </row>
    <row r="32" spans="1:69" ht="13.5" customHeight="1" thickBot="1">
      <c r="A32" s="107"/>
      <c r="B32" s="666"/>
      <c r="C32" s="607"/>
      <c r="D32" s="608"/>
      <c r="E32" s="608"/>
      <c r="F32" s="608"/>
      <c r="G32" s="608"/>
      <c r="H32" s="609"/>
      <c r="I32" s="613"/>
      <c r="J32" s="614"/>
      <c r="K32" s="614"/>
      <c r="L32" s="614"/>
      <c r="M32" s="614"/>
      <c r="N32" s="615"/>
      <c r="O32" s="619"/>
      <c r="P32" s="620"/>
      <c r="Q32" s="620"/>
      <c r="R32" s="620"/>
      <c r="S32" s="620"/>
      <c r="T32" s="621"/>
      <c r="U32" s="619"/>
      <c r="V32" s="620"/>
      <c r="W32" s="620"/>
      <c r="X32" s="620"/>
      <c r="Y32" s="620"/>
      <c r="Z32" s="621"/>
      <c r="AA32" s="623"/>
      <c r="AB32" s="626"/>
      <c r="AC32" s="626"/>
      <c r="AD32" s="626"/>
      <c r="AE32" s="626"/>
      <c r="AF32" s="627"/>
      <c r="AG32" s="623"/>
      <c r="AH32" s="738"/>
      <c r="AI32" s="738"/>
      <c r="AJ32" s="738"/>
      <c r="AK32" s="738"/>
      <c r="AL32" s="739"/>
      <c r="AM32" s="99"/>
      <c r="AN32" s="629"/>
      <c r="AO32" s="630"/>
      <c r="AP32" s="630"/>
      <c r="AQ32" s="630"/>
      <c r="AR32" s="630"/>
      <c r="AS32" s="630"/>
      <c r="AT32" s="630"/>
      <c r="AU32" s="631"/>
      <c r="AV32" s="632"/>
      <c r="AW32" s="633"/>
      <c r="AX32" s="633"/>
      <c r="AY32" s="633"/>
      <c r="AZ32" s="634"/>
      <c r="BA32" s="99"/>
      <c r="BD32" s="113"/>
      <c r="BE32" s="113"/>
      <c r="BF32" s="113"/>
      <c r="BG32" s="113"/>
      <c r="BH32" s="113"/>
      <c r="BI32" s="113"/>
      <c r="BJ32" s="113"/>
      <c r="BK32" s="113"/>
      <c r="BL32" s="113"/>
      <c r="BM32" s="113"/>
      <c r="BN32" s="114"/>
      <c r="BO32" s="114"/>
      <c r="BP32" s="114"/>
      <c r="BQ32" s="114"/>
    </row>
    <row r="33" spans="1:69" ht="13.5" customHeight="1" thickTop="1">
      <c r="A33" s="99"/>
      <c r="B33" s="118"/>
      <c r="C33" s="102"/>
      <c r="D33" s="102"/>
      <c r="E33" s="102"/>
      <c r="F33" s="102"/>
      <c r="G33" s="102"/>
      <c r="H33" s="102"/>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74"/>
      <c r="AO33" s="74"/>
      <c r="AP33" s="74"/>
      <c r="AQ33" s="74"/>
      <c r="AR33" s="74"/>
      <c r="AS33" s="74"/>
      <c r="AT33" s="119"/>
      <c r="AU33" s="74"/>
      <c r="AV33" s="74"/>
      <c r="AW33" s="74"/>
      <c r="AX33" s="74"/>
      <c r="AY33" s="74"/>
      <c r="AZ33" s="74"/>
      <c r="BA33" s="99"/>
      <c r="BD33" s="114"/>
      <c r="BE33" s="114"/>
      <c r="BF33" s="114"/>
      <c r="BG33" s="114"/>
      <c r="BH33" s="114"/>
      <c r="BI33" s="114"/>
      <c r="BJ33" s="114"/>
      <c r="BK33" s="114"/>
      <c r="BL33" s="114"/>
      <c r="BM33" s="114"/>
      <c r="BN33" s="114"/>
      <c r="BO33" s="114"/>
      <c r="BP33" s="114"/>
      <c r="BQ33" s="114"/>
    </row>
    <row r="34" spans="1:69" ht="13.5" customHeight="1">
      <c r="A34" s="120"/>
      <c r="B34" s="121"/>
      <c r="C34" s="112"/>
      <c r="D34" s="112"/>
      <c r="E34" s="112"/>
      <c r="F34" s="112"/>
      <c r="G34" s="112"/>
      <c r="H34" s="112"/>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BA34" s="120"/>
    </row>
    <row r="35" spans="1:69" ht="13.5" customHeight="1">
      <c r="A35" s="120"/>
      <c r="B35" s="121"/>
      <c r="C35" s="122"/>
      <c r="D35" s="112"/>
      <c r="E35" s="112"/>
      <c r="F35" s="112"/>
      <c r="G35" s="112"/>
      <c r="H35" s="112"/>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BA35" s="120"/>
    </row>
    <row r="36" spans="1:69" ht="13.5" customHeight="1">
      <c r="A36" s="120"/>
      <c r="B36" s="121"/>
      <c r="C36" s="112"/>
      <c r="D36" s="112"/>
      <c r="E36" s="112"/>
      <c r="F36" s="112"/>
      <c r="G36" s="112"/>
      <c r="H36" s="112"/>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BA36" s="120"/>
    </row>
    <row r="37" spans="1:69" ht="13.5" customHeight="1">
      <c r="A37" s="120"/>
      <c r="B37" s="120"/>
      <c r="C37" s="123"/>
      <c r="D37" s="123"/>
      <c r="E37" s="123"/>
      <c r="F37" s="123"/>
      <c r="G37" s="123"/>
      <c r="H37" s="123"/>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BA37" s="120"/>
    </row>
    <row r="38" spans="1:69" ht="13.5" customHeight="1">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BA38" s="120"/>
    </row>
    <row r="39" spans="1:69">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V39" s="113"/>
      <c r="AW39" s="113"/>
      <c r="AX39" s="113"/>
      <c r="AY39" s="113"/>
      <c r="AZ39" s="120"/>
      <c r="BA39" s="120"/>
    </row>
    <row r="40" spans="1:69">
      <c r="AV40" s="113"/>
      <c r="AW40" s="113"/>
      <c r="AX40" s="113"/>
      <c r="AY40" s="113"/>
    </row>
  </sheetData>
  <sheetProtection sheet="1" formatCells="0" selectLockedCells="1"/>
  <mergeCells count="148">
    <mergeCell ref="A1:J2"/>
    <mergeCell ref="K1:L2"/>
    <mergeCell ref="M1:O2"/>
    <mergeCell ref="P1:BA2"/>
    <mergeCell ref="A3:BA3"/>
    <mergeCell ref="B4:F5"/>
    <mergeCell ref="G4:V5"/>
    <mergeCell ref="AO6:AQ7"/>
    <mergeCell ref="AR6:AS7"/>
    <mergeCell ref="AT6:AT7"/>
    <mergeCell ref="AI6:AJ7"/>
    <mergeCell ref="AK6:AK7"/>
    <mergeCell ref="AL6:AM7"/>
    <mergeCell ref="AN6:AN7"/>
    <mergeCell ref="AG8:AG9"/>
    <mergeCell ref="AG6:AG7"/>
    <mergeCell ref="AH6:AH7"/>
    <mergeCell ref="B6:F7"/>
    <mergeCell ref="G6:V7"/>
    <mergeCell ref="W6:AA7"/>
    <mergeCell ref="AB6:AC7"/>
    <mergeCell ref="AD6:AD7"/>
    <mergeCell ref="AE6:AF7"/>
    <mergeCell ref="AR8:AS9"/>
    <mergeCell ref="AT8:AT9"/>
    <mergeCell ref="AV9:AW9"/>
    <mergeCell ref="AX9:AZ9"/>
    <mergeCell ref="B11:H12"/>
    <mergeCell ref="I11:N12"/>
    <mergeCell ref="O11:O12"/>
    <mergeCell ref="P11:T12"/>
    <mergeCell ref="U11:U12"/>
    <mergeCell ref="V11:Z12"/>
    <mergeCell ref="AH8:AH9"/>
    <mergeCell ref="AI8:AJ9"/>
    <mergeCell ref="AK8:AK9"/>
    <mergeCell ref="AL8:AM9"/>
    <mergeCell ref="AN8:AN9"/>
    <mergeCell ref="AO8:AQ9"/>
    <mergeCell ref="AA11:AF12"/>
    <mergeCell ref="AG11:AL12"/>
    <mergeCell ref="B8:F9"/>
    <mergeCell ref="G8:V9"/>
    <mergeCell ref="W8:AA9"/>
    <mergeCell ref="AB8:AC9"/>
    <mergeCell ref="AD8:AD9"/>
    <mergeCell ref="AE8:AF9"/>
    <mergeCell ref="BE11:BF11"/>
    <mergeCell ref="BC12:BF12"/>
    <mergeCell ref="B13:B22"/>
    <mergeCell ref="C13:H14"/>
    <mergeCell ref="I13:N14"/>
    <mergeCell ref="O13:T14"/>
    <mergeCell ref="U13:Z14"/>
    <mergeCell ref="AA13:AA14"/>
    <mergeCell ref="BE13:BF13"/>
    <mergeCell ref="BC14:BD14"/>
    <mergeCell ref="BE14:BF14"/>
    <mergeCell ref="C15:H16"/>
    <mergeCell ref="I15:N16"/>
    <mergeCell ref="O15:T16"/>
    <mergeCell ref="U15:Z16"/>
    <mergeCell ref="AA15:AA16"/>
    <mergeCell ref="AB15:AF16"/>
    <mergeCell ref="BC15:BD15"/>
    <mergeCell ref="AB13:AF14"/>
    <mergeCell ref="AG13:AG32"/>
    <mergeCell ref="AH13:AL32"/>
    <mergeCell ref="AN13:AT16"/>
    <mergeCell ref="AU13:AZ16"/>
    <mergeCell ref="BC13:BD13"/>
    <mergeCell ref="BE15:BF15"/>
    <mergeCell ref="BC16:BD16"/>
    <mergeCell ref="BE16:BF16"/>
    <mergeCell ref="C17:H18"/>
    <mergeCell ref="I17:N18"/>
    <mergeCell ref="O17:T18"/>
    <mergeCell ref="U17:Z18"/>
    <mergeCell ref="AA17:AF18"/>
    <mergeCell ref="AN17:AZ18"/>
    <mergeCell ref="BC17:BD17"/>
    <mergeCell ref="BE17:BF17"/>
    <mergeCell ref="BC18:BD18"/>
    <mergeCell ref="BE18:BF18"/>
    <mergeCell ref="BE19:BF19"/>
    <mergeCell ref="BC20:BD20"/>
    <mergeCell ref="BE20:BF20"/>
    <mergeCell ref="C21:H22"/>
    <mergeCell ref="I21:N22"/>
    <mergeCell ref="O21:T22"/>
    <mergeCell ref="U21:Z22"/>
    <mergeCell ref="AA21:AA22"/>
    <mergeCell ref="AB21:AF22"/>
    <mergeCell ref="AN21:AU22"/>
    <mergeCell ref="BE21:BF21"/>
    <mergeCell ref="BC22:BD22"/>
    <mergeCell ref="BE22:BF22"/>
    <mergeCell ref="BC19:BD19"/>
    <mergeCell ref="AV21:AZ22"/>
    <mergeCell ref="BC21:BD21"/>
    <mergeCell ref="C19:H20"/>
    <mergeCell ref="I19:N20"/>
    <mergeCell ref="O19:T20"/>
    <mergeCell ref="U19:Z20"/>
    <mergeCell ref="AA19:AF20"/>
    <mergeCell ref="AN19:AU20"/>
    <mergeCell ref="AV19:AZ20"/>
    <mergeCell ref="B23:B32"/>
    <mergeCell ref="C23:H24"/>
    <mergeCell ref="I23:N24"/>
    <mergeCell ref="O23:T24"/>
    <mergeCell ref="U23:Z24"/>
    <mergeCell ref="AA23:AA24"/>
    <mergeCell ref="AB23:AF24"/>
    <mergeCell ref="C25:H26"/>
    <mergeCell ref="I25:N26"/>
    <mergeCell ref="O25:T26"/>
    <mergeCell ref="U25:Z26"/>
    <mergeCell ref="AA25:AA26"/>
    <mergeCell ref="AB25:AF26"/>
    <mergeCell ref="C29:H30"/>
    <mergeCell ref="I29:N30"/>
    <mergeCell ref="O29:T30"/>
    <mergeCell ref="U29:Z30"/>
    <mergeCell ref="AA29:AF30"/>
    <mergeCell ref="AV23:AZ28"/>
    <mergeCell ref="BC23:BD23"/>
    <mergeCell ref="BE23:BF23"/>
    <mergeCell ref="AN24:AU28"/>
    <mergeCell ref="BC24:BD24"/>
    <mergeCell ref="BE24:BF24"/>
    <mergeCell ref="BC25:BF26"/>
    <mergeCell ref="C27:H28"/>
    <mergeCell ref="I27:N28"/>
    <mergeCell ref="O27:T28"/>
    <mergeCell ref="U27:Z28"/>
    <mergeCell ref="AA27:AF28"/>
    <mergeCell ref="AN23:AU23"/>
    <mergeCell ref="AN29:AU30"/>
    <mergeCell ref="AV29:AZ30"/>
    <mergeCell ref="C31:H32"/>
    <mergeCell ref="I31:N32"/>
    <mergeCell ref="O31:T32"/>
    <mergeCell ref="U31:Z32"/>
    <mergeCell ref="AA31:AA32"/>
    <mergeCell ref="AB31:AF32"/>
    <mergeCell ref="AN31:AU32"/>
    <mergeCell ref="AV31:AZ32"/>
  </mergeCells>
  <phoneticPr fontId="3"/>
  <pageMargins left="0.7" right="0.7" top="0.75" bottom="0.75" header="0.3" footer="0.3"/>
  <pageSetup paperSize="9"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93447-6466-4D8C-9EC5-8D535EB526E0}">
  <sheetPr>
    <tabColor rgb="FF0000FF"/>
  </sheetPr>
  <dimension ref="B1:M34"/>
  <sheetViews>
    <sheetView view="pageBreakPreview" zoomScale="70" zoomScaleNormal="70" zoomScaleSheetLayoutView="70" workbookViewId="0">
      <selection activeCell="E28" sqref="E28:I31"/>
    </sheetView>
  </sheetViews>
  <sheetFormatPr defaultRowHeight="14.25"/>
  <cols>
    <col min="1" max="1" width="0.875" customWidth="1"/>
    <col min="2" max="2" width="6" customWidth="1"/>
    <col min="4" max="4" width="9.75" customWidth="1"/>
    <col min="9" max="9" width="8.375" customWidth="1"/>
    <col min="10" max="10" width="58.5" customWidth="1"/>
    <col min="11" max="11" width="9" style="305"/>
    <col min="13" max="13" width="9" hidden="1" customWidth="1"/>
  </cols>
  <sheetData>
    <row r="1" spans="2:13" ht="5.25" customHeight="1"/>
    <row r="2" spans="2:13">
      <c r="B2" s="845" t="s">
        <v>272</v>
      </c>
      <c r="C2" s="845"/>
      <c r="D2" s="845"/>
      <c r="E2" s="845"/>
      <c r="F2" s="845"/>
      <c r="G2" s="845"/>
      <c r="H2" s="845"/>
      <c r="I2" s="845"/>
      <c r="J2" s="845"/>
    </row>
    <row r="3" spans="2:13">
      <c r="B3" s="845"/>
      <c r="C3" s="845"/>
      <c r="D3" s="845"/>
      <c r="E3" s="845"/>
      <c r="F3" s="845"/>
      <c r="G3" s="845"/>
      <c r="H3" s="845"/>
      <c r="I3" s="845"/>
      <c r="J3" s="845"/>
    </row>
    <row r="4" spans="2:13">
      <c r="B4" s="845"/>
      <c r="C4" s="845"/>
      <c r="D4" s="845"/>
      <c r="E4" s="845"/>
      <c r="F4" s="845"/>
      <c r="G4" s="845"/>
      <c r="H4" s="845"/>
      <c r="I4" s="845"/>
      <c r="J4" s="845"/>
    </row>
    <row r="5" spans="2:13">
      <c r="B5" s="1"/>
      <c r="C5" s="1"/>
      <c r="D5" s="1"/>
      <c r="E5" s="1"/>
      <c r="F5" s="1"/>
      <c r="G5" s="1"/>
      <c r="H5" s="1"/>
      <c r="I5" s="1"/>
      <c r="J5" s="1"/>
    </row>
    <row r="6" spans="2:13" ht="22.5">
      <c r="B6" s="849" t="s">
        <v>120</v>
      </c>
      <c r="C6" s="849"/>
      <c r="D6" s="849"/>
      <c r="E6" s="846">
        <f>入力用!D3</f>
        <v>0</v>
      </c>
      <c r="F6" s="847"/>
      <c r="G6" s="847"/>
      <c r="H6" s="847"/>
      <c r="I6" s="847"/>
      <c r="J6" s="848"/>
      <c r="M6" t="s">
        <v>301</v>
      </c>
    </row>
    <row r="7" spans="2:13" ht="22.5">
      <c r="B7" s="849" t="s">
        <v>119</v>
      </c>
      <c r="C7" s="849"/>
      <c r="D7" s="849"/>
      <c r="E7" s="846">
        <f>入力用!D4</f>
        <v>0</v>
      </c>
      <c r="F7" s="847"/>
      <c r="G7" s="847"/>
      <c r="H7" s="847"/>
      <c r="I7" s="847"/>
      <c r="J7" s="848"/>
    </row>
    <row r="8" spans="2:13" ht="22.5">
      <c r="B8" s="849" t="s">
        <v>121</v>
      </c>
      <c r="C8" s="849"/>
      <c r="D8" s="849"/>
      <c r="E8" s="846" t="str">
        <f>入力用!D5&amp;"　　"&amp;入力用!D6</f>
        <v>　　</v>
      </c>
      <c r="F8" s="847"/>
      <c r="G8" s="847"/>
      <c r="H8" s="847"/>
      <c r="I8" s="847"/>
      <c r="J8" s="848"/>
      <c r="M8" t="s">
        <v>303</v>
      </c>
    </row>
    <row r="9" spans="2:13" ht="22.5">
      <c r="B9" s="849" t="s">
        <v>150</v>
      </c>
      <c r="C9" s="849"/>
      <c r="D9" s="849"/>
      <c r="E9" s="846">
        <f>入力用!D7</f>
        <v>0</v>
      </c>
      <c r="F9" s="847"/>
      <c r="G9" s="847"/>
      <c r="H9" s="847"/>
      <c r="I9" s="847"/>
      <c r="J9" s="848"/>
      <c r="M9" t="s">
        <v>302</v>
      </c>
    </row>
    <row r="10" spans="2:13" ht="22.5" customHeight="1">
      <c r="B10" s="849" t="s">
        <v>263</v>
      </c>
      <c r="C10" s="849"/>
      <c r="D10" s="849"/>
      <c r="E10" s="853">
        <f>入力用!D8</f>
        <v>0</v>
      </c>
      <c r="F10" s="854"/>
      <c r="G10" s="854"/>
      <c r="H10" s="854"/>
      <c r="I10" s="854"/>
      <c r="J10" s="855"/>
    </row>
    <row r="11" spans="2:13" ht="22.5">
      <c r="B11" s="849" t="s">
        <v>305</v>
      </c>
      <c r="C11" s="849"/>
      <c r="D11" s="849"/>
      <c r="E11" s="853">
        <f>入力用!D9</f>
        <v>0</v>
      </c>
      <c r="F11" s="854"/>
      <c r="G11" s="854"/>
      <c r="H11" s="854"/>
      <c r="I11" s="854"/>
      <c r="J11" s="855"/>
    </row>
    <row r="12" spans="2:13" ht="19.5" thickBot="1">
      <c r="B12" s="1"/>
      <c r="C12" s="338"/>
      <c r="D12" s="338"/>
      <c r="E12" s="1"/>
      <c r="F12" s="1"/>
      <c r="G12" s="1"/>
      <c r="H12" s="1"/>
      <c r="I12" s="1"/>
      <c r="J12" s="1"/>
    </row>
    <row r="13" spans="2:13" ht="30.75" customHeight="1" thickBot="1">
      <c r="B13" s="161" t="s">
        <v>268</v>
      </c>
      <c r="C13" s="852" t="s">
        <v>264</v>
      </c>
      <c r="D13" s="852"/>
      <c r="E13" s="852"/>
      <c r="F13" s="852"/>
      <c r="G13" s="852"/>
      <c r="H13" s="852"/>
      <c r="I13" s="852"/>
      <c r="J13" s="162" t="s">
        <v>266</v>
      </c>
    </row>
    <row r="14" spans="2:13" ht="57" customHeight="1" thickBot="1">
      <c r="B14" s="334"/>
      <c r="C14" s="850" t="s">
        <v>273</v>
      </c>
      <c r="D14" s="851"/>
      <c r="E14" s="851"/>
      <c r="F14" s="851"/>
      <c r="G14" s="851"/>
      <c r="H14" s="851"/>
      <c r="I14" s="851"/>
      <c r="J14" s="163" t="s">
        <v>271</v>
      </c>
      <c r="K14" s="305" t="s">
        <v>407</v>
      </c>
    </row>
    <row r="15" spans="2:13" ht="69" customHeight="1" thickTop="1" thickBot="1">
      <c r="B15" s="335"/>
      <c r="C15" s="841" t="s">
        <v>274</v>
      </c>
      <c r="D15" s="831"/>
      <c r="E15" s="831"/>
      <c r="F15" s="831"/>
      <c r="G15" s="831"/>
      <c r="H15" s="831"/>
      <c r="I15" s="831"/>
      <c r="J15" s="164" t="s">
        <v>350</v>
      </c>
      <c r="K15" s="305" t="s">
        <v>408</v>
      </c>
    </row>
    <row r="16" spans="2:13" ht="54" customHeight="1" thickTop="1" thickBot="1">
      <c r="B16" s="335"/>
      <c r="C16" s="841" t="s">
        <v>267</v>
      </c>
      <c r="D16" s="831"/>
      <c r="E16" s="831"/>
      <c r="F16" s="831"/>
      <c r="G16" s="831"/>
      <c r="H16" s="831"/>
      <c r="I16" s="831"/>
      <c r="J16" s="165"/>
      <c r="K16" s="305" t="s">
        <v>409</v>
      </c>
    </row>
    <row r="17" spans="2:11" ht="61.5" customHeight="1" thickTop="1" thickBot="1">
      <c r="B17" s="335"/>
      <c r="C17" s="841" t="s">
        <v>275</v>
      </c>
      <c r="D17" s="831"/>
      <c r="E17" s="831"/>
      <c r="F17" s="831"/>
      <c r="G17" s="831"/>
      <c r="H17" s="831"/>
      <c r="I17" s="831"/>
      <c r="J17" s="164" t="s">
        <v>270</v>
      </c>
      <c r="K17" s="305" t="s">
        <v>410</v>
      </c>
    </row>
    <row r="18" spans="2:11" ht="84.75" customHeight="1" thickTop="1" thickBot="1">
      <c r="B18" s="335"/>
      <c r="C18" s="831" t="s">
        <v>110</v>
      </c>
      <c r="D18" s="831"/>
      <c r="E18" s="831"/>
      <c r="F18" s="831"/>
      <c r="G18" s="831"/>
      <c r="H18" s="831"/>
      <c r="I18" s="831"/>
      <c r="J18" s="164" t="s">
        <v>446</v>
      </c>
      <c r="K18" s="305" t="s">
        <v>411</v>
      </c>
    </row>
    <row r="19" spans="2:11" ht="94.5" customHeight="1" thickTop="1" thickBot="1">
      <c r="B19" s="335"/>
      <c r="C19" s="831" t="s">
        <v>265</v>
      </c>
      <c r="D19" s="831"/>
      <c r="E19" s="831"/>
      <c r="F19" s="831"/>
      <c r="G19" s="831"/>
      <c r="H19" s="831"/>
      <c r="I19" s="831"/>
      <c r="J19" s="164" t="s">
        <v>447</v>
      </c>
      <c r="K19" s="305" t="s">
        <v>412</v>
      </c>
    </row>
    <row r="20" spans="2:11" ht="100.5" customHeight="1" thickTop="1" thickBot="1">
      <c r="B20" s="335"/>
      <c r="C20" s="831" t="s">
        <v>113</v>
      </c>
      <c r="D20" s="831"/>
      <c r="E20" s="831"/>
      <c r="F20" s="831"/>
      <c r="G20" s="831"/>
      <c r="H20" s="831"/>
      <c r="I20" s="831"/>
      <c r="J20" s="164" t="s">
        <v>448</v>
      </c>
    </row>
    <row r="21" spans="2:11" ht="66" customHeight="1" thickTop="1" thickBot="1">
      <c r="B21" s="335"/>
      <c r="C21" s="841" t="s">
        <v>415</v>
      </c>
      <c r="D21" s="831"/>
      <c r="E21" s="831"/>
      <c r="F21" s="831"/>
      <c r="G21" s="831"/>
      <c r="H21" s="831"/>
      <c r="I21" s="831"/>
      <c r="J21" s="164" t="s">
        <v>449</v>
      </c>
    </row>
    <row r="22" spans="2:11" ht="74.25" customHeight="1" thickTop="1" thickBot="1">
      <c r="B22" s="335"/>
      <c r="C22" s="841" t="s">
        <v>441</v>
      </c>
      <c r="D22" s="831"/>
      <c r="E22" s="831"/>
      <c r="F22" s="831"/>
      <c r="G22" s="831"/>
      <c r="H22" s="831"/>
      <c r="I22" s="831"/>
      <c r="J22" s="223" t="s">
        <v>429</v>
      </c>
      <c r="K22" s="305" t="s">
        <v>414</v>
      </c>
    </row>
    <row r="23" spans="2:11" ht="74.25" customHeight="1" thickTop="1" thickBot="1">
      <c r="B23" s="335"/>
      <c r="C23" s="842" t="s">
        <v>354</v>
      </c>
      <c r="D23" s="843"/>
      <c r="E23" s="843"/>
      <c r="F23" s="843"/>
      <c r="G23" s="843"/>
      <c r="H23" s="843"/>
      <c r="I23" s="844"/>
      <c r="J23" s="306"/>
      <c r="K23" s="305" t="s">
        <v>413</v>
      </c>
    </row>
    <row r="24" spans="2:11" ht="95.25" customHeight="1" thickTop="1" thickBot="1">
      <c r="B24" s="336"/>
      <c r="C24" s="838" t="s">
        <v>423</v>
      </c>
      <c r="D24" s="839"/>
      <c r="E24" s="839"/>
      <c r="F24" s="839"/>
      <c r="G24" s="839"/>
      <c r="H24" s="839"/>
      <c r="I24" s="840"/>
      <c r="J24" s="224" t="s">
        <v>425</v>
      </c>
      <c r="K24" s="305" t="s">
        <v>424</v>
      </c>
    </row>
    <row r="25" spans="2:11" ht="15" thickBot="1"/>
    <row r="26" spans="2:11" ht="18" customHeight="1">
      <c r="B26" s="834" t="s">
        <v>298</v>
      </c>
      <c r="C26" s="835"/>
      <c r="D26" s="835"/>
      <c r="E26" s="835"/>
      <c r="F26" s="835"/>
      <c r="G26" s="835"/>
      <c r="H26" s="835"/>
      <c r="I26" s="832"/>
      <c r="J26" s="832" t="s">
        <v>297</v>
      </c>
    </row>
    <row r="27" spans="2:11" ht="18" customHeight="1" thickBot="1">
      <c r="B27" s="836"/>
      <c r="C27" s="837"/>
      <c r="D27" s="837"/>
      <c r="E27" s="837"/>
      <c r="F27" s="837"/>
      <c r="G27" s="837"/>
      <c r="H27" s="837"/>
      <c r="I27" s="833"/>
      <c r="J27" s="833"/>
    </row>
    <row r="28" spans="2:11" ht="13.5" customHeight="1">
      <c r="B28" s="809" t="s">
        <v>300</v>
      </c>
      <c r="C28" s="810"/>
      <c r="D28" s="811"/>
      <c r="E28" s="818" t="s">
        <v>303</v>
      </c>
      <c r="F28" s="819"/>
      <c r="G28" s="819"/>
      <c r="H28" s="819"/>
      <c r="I28" s="819"/>
      <c r="J28" s="824" t="s">
        <v>299</v>
      </c>
    </row>
    <row r="29" spans="2:11" ht="13.5" customHeight="1">
      <c r="B29" s="812"/>
      <c r="C29" s="813"/>
      <c r="D29" s="814"/>
      <c r="E29" s="820"/>
      <c r="F29" s="821"/>
      <c r="G29" s="821"/>
      <c r="H29" s="821"/>
      <c r="I29" s="821"/>
      <c r="J29" s="825"/>
    </row>
    <row r="30" spans="2:11" ht="13.5" customHeight="1">
      <c r="B30" s="812"/>
      <c r="C30" s="813"/>
      <c r="D30" s="814"/>
      <c r="E30" s="820"/>
      <c r="F30" s="821"/>
      <c r="G30" s="821"/>
      <c r="H30" s="821"/>
      <c r="I30" s="821"/>
      <c r="J30" s="825"/>
      <c r="K30" s="305" t="s">
        <v>416</v>
      </c>
    </row>
    <row r="31" spans="2:11" ht="13.5" customHeight="1" thickBot="1">
      <c r="B31" s="815"/>
      <c r="C31" s="816"/>
      <c r="D31" s="817"/>
      <c r="E31" s="822"/>
      <c r="F31" s="823"/>
      <c r="G31" s="823"/>
      <c r="H31" s="823"/>
      <c r="I31" s="823"/>
      <c r="J31" s="825"/>
    </row>
    <row r="32" spans="2:11" ht="13.5" customHeight="1">
      <c r="B32" s="827" t="str">
        <f>IF(E28="希望する","「第１四半期分請求書」をご提出ください。","")</f>
        <v/>
      </c>
      <c r="C32" s="828"/>
      <c r="D32" s="828"/>
      <c r="E32" s="828"/>
      <c r="F32" s="828"/>
      <c r="G32" s="828"/>
      <c r="H32" s="828"/>
      <c r="I32" s="828"/>
      <c r="J32" s="825"/>
    </row>
    <row r="33" spans="2:11" ht="13.5" customHeight="1" thickBot="1">
      <c r="B33" s="829"/>
      <c r="C33" s="830"/>
      <c r="D33" s="830"/>
      <c r="E33" s="830"/>
      <c r="F33" s="830"/>
      <c r="G33" s="830"/>
      <c r="H33" s="830"/>
      <c r="I33" s="830"/>
      <c r="J33" s="826"/>
      <c r="K33" s="305" t="s">
        <v>417</v>
      </c>
    </row>
    <row r="34" spans="2:11" ht="13.5" customHeight="1">
      <c r="B34" s="166"/>
      <c r="C34" s="166"/>
      <c r="D34" s="166"/>
      <c r="E34" s="166"/>
      <c r="F34" s="166"/>
      <c r="G34" s="166"/>
      <c r="H34" s="166"/>
      <c r="I34" s="166"/>
      <c r="J34" s="167"/>
    </row>
  </sheetData>
  <sheetProtection sheet="1" selectLockedCells="1"/>
  <mergeCells count="31">
    <mergeCell ref="C17:I17"/>
    <mergeCell ref="B10:D10"/>
    <mergeCell ref="B11:D11"/>
    <mergeCell ref="C14:I14"/>
    <mergeCell ref="C13:I13"/>
    <mergeCell ref="E10:J10"/>
    <mergeCell ref="E11:J11"/>
    <mergeCell ref="C15:I15"/>
    <mergeCell ref="C16:I16"/>
    <mergeCell ref="B2:J4"/>
    <mergeCell ref="E6:J6"/>
    <mergeCell ref="E7:J7"/>
    <mergeCell ref="E8:J8"/>
    <mergeCell ref="E9:J9"/>
    <mergeCell ref="B6:D6"/>
    <mergeCell ref="B7:D7"/>
    <mergeCell ref="B8:D8"/>
    <mergeCell ref="B9:D9"/>
    <mergeCell ref="B28:D31"/>
    <mergeCell ref="E28:I31"/>
    <mergeCell ref="J28:J33"/>
    <mergeCell ref="B32:I33"/>
    <mergeCell ref="C18:I18"/>
    <mergeCell ref="C19:I19"/>
    <mergeCell ref="C20:I20"/>
    <mergeCell ref="J26:J27"/>
    <mergeCell ref="B26:I27"/>
    <mergeCell ref="C24:I24"/>
    <mergeCell ref="C21:I21"/>
    <mergeCell ref="C22:I22"/>
    <mergeCell ref="C23:I23"/>
  </mergeCells>
  <phoneticPr fontId="3"/>
  <dataValidations count="2">
    <dataValidation type="list" allowBlank="1" showInputMessage="1" showErrorMessage="1" sqref="B14:B24" xr:uid="{2E3A92BF-7357-45E5-AE3B-6DDE24D36E27}">
      <formula1>$M$5:$M$6</formula1>
    </dataValidation>
    <dataValidation type="list" allowBlank="1" showInputMessage="1" showErrorMessage="1" sqref="E28:I31" xr:uid="{E15A1B7C-0634-48C7-8FF5-8FB3972DB40E}">
      <formula1>$M$7:$M$9</formula1>
    </dataValidation>
  </dataValidations>
  <pageMargins left="0.7" right="0.7" top="0.75" bottom="0.75" header="0.3" footer="0.3"/>
  <pageSetup paperSize="9" scale="61"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sheetPr>
  <dimension ref="A1:AN104"/>
  <sheetViews>
    <sheetView view="pageBreakPreview" topLeftCell="A55" zoomScale="80" zoomScaleNormal="100" zoomScaleSheetLayoutView="80" workbookViewId="0">
      <selection activeCell="Y18" sqref="Y18"/>
    </sheetView>
  </sheetViews>
  <sheetFormatPr defaultRowHeight="15" customHeight="1"/>
  <cols>
    <col min="1" max="49" width="2.5" style="29" customWidth="1"/>
    <col min="50" max="16384" width="9" style="29"/>
  </cols>
  <sheetData>
    <row r="1" spans="1:37" ht="15" customHeight="1">
      <c r="B1" s="328"/>
      <c r="C1" s="328"/>
      <c r="D1" s="328"/>
      <c r="E1" s="328"/>
      <c r="F1" s="328"/>
      <c r="G1" s="328"/>
      <c r="H1" s="328"/>
      <c r="I1" s="328"/>
      <c r="J1" s="328"/>
      <c r="K1" s="328"/>
      <c r="L1" s="328"/>
      <c r="M1" s="328"/>
      <c r="N1" s="328"/>
      <c r="O1" s="328"/>
    </row>
    <row r="2" spans="1:37" ht="15" customHeight="1">
      <c r="B2" s="328" t="s">
        <v>0</v>
      </c>
      <c r="C2" s="328"/>
      <c r="D2" s="328"/>
      <c r="E2" s="328"/>
      <c r="F2" s="328"/>
      <c r="G2" s="328"/>
      <c r="H2" s="328"/>
      <c r="I2" s="328"/>
      <c r="J2" s="328"/>
      <c r="K2" s="328"/>
      <c r="L2" s="328"/>
      <c r="M2" s="328"/>
      <c r="N2" s="328"/>
      <c r="O2" s="328"/>
    </row>
    <row r="3" spans="1:37" ht="15" customHeight="1">
      <c r="B3" s="328"/>
      <c r="C3" s="328"/>
      <c r="D3" s="328"/>
      <c r="E3" s="328"/>
      <c r="F3" s="328"/>
      <c r="G3" s="328"/>
      <c r="H3" s="328"/>
      <c r="I3" s="308"/>
      <c r="J3" s="308"/>
      <c r="K3" s="308"/>
      <c r="L3" s="308"/>
      <c r="M3" s="308"/>
      <c r="N3" s="308"/>
      <c r="O3" s="308"/>
      <c r="Y3" s="867" t="s">
        <v>175</v>
      </c>
      <c r="Z3" s="867"/>
      <c r="AA3" s="867"/>
      <c r="AB3" s="872" t="str">
        <f>IF(入力用!F11="","",入力用!F11)</f>
        <v/>
      </c>
      <c r="AC3" s="872"/>
      <c r="AD3" s="328" t="s">
        <v>118</v>
      </c>
      <c r="AE3" s="872" t="str">
        <f>IF(入力用!H11="","",入力用!H11)</f>
        <v/>
      </c>
      <c r="AF3" s="872"/>
      <c r="AG3" s="29" t="s">
        <v>117</v>
      </c>
      <c r="AH3" s="872" t="str">
        <f>IF(入力用!J11="","",入力用!J11)</f>
        <v/>
      </c>
      <c r="AI3" s="872"/>
      <c r="AJ3" s="29" t="s">
        <v>116</v>
      </c>
    </row>
    <row r="4" spans="1:37" ht="15" customHeight="1">
      <c r="B4" s="328"/>
      <c r="C4" s="328"/>
      <c r="D4" s="328"/>
      <c r="E4" s="328"/>
      <c r="F4" s="328"/>
      <c r="G4" s="328"/>
      <c r="H4" s="328"/>
      <c r="I4" s="308"/>
      <c r="J4" s="308"/>
      <c r="K4" s="308"/>
      <c r="L4" s="308"/>
      <c r="M4" s="308"/>
      <c r="N4" s="308"/>
      <c r="O4" s="308"/>
      <c r="Y4" s="308"/>
      <c r="Z4" s="308"/>
      <c r="AA4" s="308"/>
      <c r="AB4" s="308"/>
      <c r="AC4" s="308"/>
      <c r="AD4" s="328"/>
      <c r="AE4" s="308"/>
      <c r="AF4" s="308"/>
      <c r="AH4" s="308"/>
      <c r="AI4" s="308"/>
    </row>
    <row r="5" spans="1:37" ht="15" customHeight="1">
      <c r="B5" s="873" t="s">
        <v>1</v>
      </c>
      <c r="C5" s="873"/>
      <c r="D5" s="873"/>
      <c r="E5" s="873"/>
      <c r="F5" s="873"/>
      <c r="G5" s="873"/>
      <c r="H5" s="873"/>
      <c r="I5" s="873"/>
      <c r="J5" s="873"/>
      <c r="K5" s="873"/>
      <c r="L5" s="873"/>
      <c r="M5" s="873"/>
      <c r="N5" s="873"/>
      <c r="O5" s="873"/>
      <c r="P5" s="873"/>
      <c r="Q5" s="873"/>
      <c r="R5" s="873"/>
      <c r="S5" s="873"/>
      <c r="T5" s="873"/>
      <c r="U5" s="873"/>
      <c r="V5" s="873"/>
      <c r="W5" s="873"/>
      <c r="X5" s="873"/>
      <c r="Y5" s="873"/>
      <c r="Z5" s="873"/>
      <c r="AA5" s="873"/>
      <c r="AB5" s="873"/>
      <c r="AC5" s="873"/>
      <c r="AD5" s="873"/>
      <c r="AE5" s="873"/>
      <c r="AF5" s="873"/>
      <c r="AG5" s="873"/>
      <c r="AH5" s="873"/>
      <c r="AI5" s="873"/>
      <c r="AJ5" s="873"/>
    </row>
    <row r="6" spans="1:37" ht="15" customHeight="1">
      <c r="B6" s="873"/>
      <c r="C6" s="873"/>
      <c r="D6" s="873"/>
      <c r="E6" s="873"/>
      <c r="F6" s="873"/>
      <c r="G6" s="873"/>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row>
    <row r="7" spans="1:37" ht="15" customHeight="1">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row>
    <row r="8" spans="1:37" ht="15" customHeight="1">
      <c r="B8" s="328" t="s">
        <v>2</v>
      </c>
      <c r="C8" s="328"/>
      <c r="D8" s="328"/>
      <c r="E8" s="328"/>
      <c r="F8" s="328"/>
      <c r="G8" s="328"/>
      <c r="H8" s="328"/>
      <c r="I8" s="328"/>
      <c r="J8" s="328"/>
      <c r="K8" s="328"/>
      <c r="L8" s="328"/>
      <c r="M8" s="328"/>
      <c r="N8" s="328"/>
      <c r="O8" s="328"/>
    </row>
    <row r="9" spans="1:37" ht="15" customHeight="1">
      <c r="B9" s="328"/>
      <c r="C9" s="328"/>
      <c r="D9" s="328"/>
      <c r="E9" s="328"/>
      <c r="F9" s="328"/>
      <c r="G9" s="30"/>
      <c r="H9" s="31"/>
      <c r="I9" s="63"/>
      <c r="J9" s="63"/>
      <c r="K9" s="63"/>
      <c r="L9" s="63"/>
      <c r="M9" s="63"/>
      <c r="N9" s="63"/>
      <c r="O9" s="32"/>
      <c r="S9" s="874" t="s">
        <v>119</v>
      </c>
      <c r="T9" s="874"/>
      <c r="U9" s="874"/>
      <c r="V9" s="874"/>
      <c r="W9" s="874"/>
      <c r="Y9" s="877" t="str">
        <f>IF(入力用!D4="","",入力用!D4)</f>
        <v/>
      </c>
      <c r="Z9" s="877"/>
      <c r="AA9" s="877"/>
      <c r="AB9" s="877"/>
      <c r="AC9" s="877"/>
      <c r="AD9" s="877"/>
      <c r="AE9" s="877"/>
      <c r="AF9" s="877"/>
      <c r="AG9" s="877"/>
      <c r="AH9" s="877"/>
      <c r="AI9" s="877"/>
      <c r="AJ9" s="877"/>
    </row>
    <row r="10" spans="1:37" ht="15" customHeight="1">
      <c r="B10" s="328"/>
      <c r="C10" s="328"/>
      <c r="D10" s="328"/>
      <c r="E10" s="328"/>
      <c r="F10" s="328"/>
      <c r="G10" s="30"/>
      <c r="H10" s="31"/>
      <c r="I10" s="63"/>
      <c r="J10" s="63"/>
      <c r="K10" s="63"/>
      <c r="L10" s="63"/>
      <c r="M10" s="63"/>
      <c r="N10" s="63"/>
      <c r="O10" s="32"/>
      <c r="S10" s="874"/>
      <c r="T10" s="874"/>
      <c r="U10" s="874"/>
      <c r="V10" s="874"/>
      <c r="W10" s="874"/>
      <c r="Y10" s="877"/>
      <c r="Z10" s="877"/>
      <c r="AA10" s="877"/>
      <c r="AB10" s="877"/>
      <c r="AC10" s="877"/>
      <c r="AD10" s="877"/>
      <c r="AE10" s="877"/>
      <c r="AF10" s="877"/>
      <c r="AG10" s="877"/>
      <c r="AH10" s="877"/>
      <c r="AI10" s="877"/>
      <c r="AJ10" s="877"/>
    </row>
    <row r="11" spans="1:37" ht="15" customHeight="1">
      <c r="B11" s="328"/>
      <c r="C11" s="328"/>
      <c r="D11" s="328"/>
      <c r="E11" s="328"/>
      <c r="F11" s="328"/>
      <c r="G11" s="30"/>
      <c r="H11" s="31"/>
      <c r="I11" s="315"/>
      <c r="J11" s="315"/>
      <c r="K11" s="315"/>
      <c r="L11" s="315"/>
      <c r="M11" s="315"/>
      <c r="N11" s="315"/>
      <c r="O11" s="308"/>
      <c r="S11" s="874"/>
      <c r="T11" s="874"/>
      <c r="U11" s="874"/>
      <c r="V11" s="874"/>
      <c r="W11" s="874"/>
      <c r="Y11" s="877"/>
      <c r="Z11" s="877"/>
      <c r="AA11" s="877"/>
      <c r="AB11" s="877"/>
      <c r="AC11" s="877"/>
      <c r="AD11" s="877"/>
      <c r="AE11" s="877"/>
      <c r="AF11" s="877"/>
      <c r="AG11" s="877"/>
      <c r="AH11" s="877"/>
      <c r="AI11" s="877"/>
      <c r="AJ11" s="877"/>
    </row>
    <row r="12" spans="1:37" ht="15" customHeight="1">
      <c r="B12" s="328"/>
      <c r="C12" s="328"/>
      <c r="D12" s="328"/>
      <c r="E12" s="328"/>
      <c r="F12" s="328"/>
      <c r="G12" s="30"/>
      <c r="H12" s="31"/>
      <c r="I12" s="63"/>
      <c r="J12" s="63"/>
      <c r="K12" s="63"/>
      <c r="L12" s="63"/>
      <c r="M12" s="63"/>
      <c r="N12" s="63"/>
      <c r="O12" s="315"/>
      <c r="S12" s="874" t="s">
        <v>120</v>
      </c>
      <c r="T12" s="874"/>
      <c r="U12" s="874"/>
      <c r="V12" s="874"/>
      <c r="W12" s="874"/>
      <c r="Y12" s="874" t="str">
        <f>IF(入力用!D3="","",入力用!D3)</f>
        <v/>
      </c>
      <c r="Z12" s="874"/>
      <c r="AA12" s="874"/>
      <c r="AB12" s="874"/>
      <c r="AC12" s="874"/>
      <c r="AD12" s="874"/>
      <c r="AE12" s="874"/>
      <c r="AF12" s="874"/>
      <c r="AG12" s="874"/>
      <c r="AH12" s="874"/>
      <c r="AI12" s="874"/>
      <c r="AJ12" s="874"/>
    </row>
    <row r="13" spans="1:37" ht="15" customHeight="1">
      <c r="M13" s="34"/>
      <c r="N13" s="34"/>
      <c r="O13" s="34"/>
      <c r="S13" s="874"/>
      <c r="T13" s="874"/>
      <c r="U13" s="874"/>
      <c r="V13" s="874"/>
      <c r="W13" s="874"/>
      <c r="Y13" s="874"/>
      <c r="Z13" s="874"/>
      <c r="AA13" s="874"/>
      <c r="AB13" s="874"/>
      <c r="AC13" s="874"/>
      <c r="AD13" s="874"/>
      <c r="AE13" s="874"/>
      <c r="AF13" s="874"/>
      <c r="AG13" s="874"/>
      <c r="AH13" s="874"/>
      <c r="AI13" s="874"/>
      <c r="AJ13" s="874"/>
    </row>
    <row r="14" spans="1:37" ht="15" customHeight="1">
      <c r="M14" s="34"/>
      <c r="N14" s="34"/>
      <c r="O14" s="34"/>
      <c r="S14" s="874" t="s">
        <v>121</v>
      </c>
      <c r="T14" s="874"/>
      <c r="U14" s="874"/>
      <c r="V14" s="874"/>
      <c r="W14" s="874"/>
      <c r="Y14" s="874" t="str">
        <f>IF(入力用!D6="","",入力用!D5&amp;"　　"&amp;入力用!D6)</f>
        <v/>
      </c>
      <c r="Z14" s="874"/>
      <c r="AA14" s="874"/>
      <c r="AB14" s="874"/>
      <c r="AC14" s="874"/>
      <c r="AD14" s="874"/>
      <c r="AE14" s="874"/>
      <c r="AF14" s="874"/>
      <c r="AG14" s="874"/>
      <c r="AH14" s="874"/>
      <c r="AI14" s="874"/>
      <c r="AJ14" s="874"/>
      <c r="AK14" s="867" t="s">
        <v>122</v>
      </c>
    </row>
    <row r="15" spans="1:37" ht="15" customHeight="1">
      <c r="A15" s="328"/>
      <c r="M15" s="328"/>
      <c r="N15" s="328"/>
      <c r="O15" s="328"/>
      <c r="S15" s="874"/>
      <c r="T15" s="874"/>
      <c r="U15" s="874"/>
      <c r="V15" s="874"/>
      <c r="W15" s="874"/>
      <c r="Y15" s="874"/>
      <c r="Z15" s="874"/>
      <c r="AA15" s="874"/>
      <c r="AB15" s="874"/>
      <c r="AC15" s="874"/>
      <c r="AD15" s="874"/>
      <c r="AE15" s="874"/>
      <c r="AF15" s="874"/>
      <c r="AG15" s="874"/>
      <c r="AH15" s="874"/>
      <c r="AI15" s="874"/>
      <c r="AJ15" s="874"/>
      <c r="AK15" s="867"/>
    </row>
    <row r="16" spans="1:37" ht="15" customHeight="1">
      <c r="A16" s="308"/>
      <c r="M16" s="328"/>
      <c r="N16" s="328"/>
      <c r="O16" s="328"/>
      <c r="S16" s="874" t="s">
        <v>123</v>
      </c>
      <c r="T16" s="874"/>
      <c r="U16" s="874"/>
      <c r="V16" s="874"/>
      <c r="W16" s="874"/>
      <c r="Y16" s="874" t="str">
        <f>IF(入力用!D7="","",入力用!D7)</f>
        <v/>
      </c>
      <c r="Z16" s="874"/>
      <c r="AA16" s="874"/>
      <c r="AB16" s="874"/>
      <c r="AC16" s="874"/>
      <c r="AD16" s="874"/>
      <c r="AE16" s="874"/>
      <c r="AF16" s="874"/>
      <c r="AG16" s="874"/>
      <c r="AH16" s="874"/>
      <c r="AI16" s="874"/>
      <c r="AJ16" s="874"/>
    </row>
    <row r="17" spans="1:36" ht="15" customHeight="1">
      <c r="A17" s="315"/>
      <c r="M17" s="35"/>
      <c r="N17" s="35"/>
      <c r="O17" s="35"/>
      <c r="S17" s="874"/>
      <c r="T17" s="874"/>
      <c r="U17" s="874"/>
      <c r="V17" s="874"/>
      <c r="W17" s="874"/>
      <c r="Y17" s="874"/>
      <c r="Z17" s="874"/>
      <c r="AA17" s="874"/>
      <c r="AB17" s="874"/>
      <c r="AC17" s="874"/>
      <c r="AD17" s="874"/>
      <c r="AE17" s="874"/>
      <c r="AF17" s="874"/>
      <c r="AG17" s="874"/>
      <c r="AH17" s="874"/>
      <c r="AI17" s="874"/>
      <c r="AJ17" s="874"/>
    </row>
    <row r="18" spans="1:36" ht="15" customHeight="1">
      <c r="A18" s="315"/>
      <c r="M18" s="315"/>
      <c r="N18" s="315"/>
      <c r="O18" s="315"/>
    </row>
    <row r="20" spans="1:36" ht="15" customHeight="1">
      <c r="A20" s="315"/>
      <c r="B20" s="859" t="s">
        <v>67</v>
      </c>
      <c r="C20" s="859"/>
      <c r="D20" s="859"/>
      <c r="E20" s="859"/>
      <c r="F20" s="859"/>
      <c r="G20" s="859"/>
      <c r="H20" s="859"/>
      <c r="I20" s="859"/>
      <c r="J20" s="859"/>
      <c r="K20" s="859"/>
      <c r="L20" s="859"/>
      <c r="M20" s="859"/>
      <c r="N20" s="859"/>
      <c r="O20" s="859"/>
      <c r="P20" s="859"/>
      <c r="Q20" s="859"/>
      <c r="R20" s="859"/>
      <c r="S20" s="859"/>
      <c r="T20" s="859"/>
      <c r="U20" s="859"/>
      <c r="V20" s="859"/>
      <c r="W20" s="859"/>
      <c r="X20" s="859"/>
      <c r="Y20" s="859"/>
      <c r="Z20" s="859"/>
      <c r="AA20" s="859"/>
      <c r="AB20" s="859"/>
      <c r="AC20" s="859"/>
      <c r="AD20" s="859"/>
      <c r="AE20" s="859"/>
      <c r="AF20" s="859"/>
      <c r="AG20" s="859"/>
      <c r="AH20" s="859"/>
      <c r="AI20" s="859"/>
      <c r="AJ20" s="859"/>
    </row>
    <row r="21" spans="1:36" ht="15" customHeight="1">
      <c r="A21" s="315"/>
      <c r="B21" s="859"/>
      <c r="C21" s="859"/>
      <c r="D21" s="859"/>
      <c r="E21" s="859"/>
      <c r="F21" s="859"/>
      <c r="G21" s="859"/>
      <c r="H21" s="859"/>
      <c r="I21" s="859"/>
      <c r="J21" s="859"/>
      <c r="K21" s="859"/>
      <c r="L21" s="859"/>
      <c r="M21" s="859"/>
      <c r="N21" s="859"/>
      <c r="O21" s="859"/>
      <c r="P21" s="859"/>
      <c r="Q21" s="859"/>
      <c r="R21" s="859"/>
      <c r="S21" s="859"/>
      <c r="T21" s="859"/>
      <c r="U21" s="859"/>
      <c r="V21" s="859"/>
      <c r="W21" s="859"/>
      <c r="X21" s="859"/>
      <c r="Y21" s="859"/>
      <c r="Z21" s="859"/>
      <c r="AA21" s="859"/>
      <c r="AB21" s="859"/>
      <c r="AC21" s="859"/>
      <c r="AD21" s="859"/>
      <c r="AE21" s="859"/>
      <c r="AF21" s="859"/>
      <c r="AG21" s="859"/>
      <c r="AH21" s="859"/>
      <c r="AI21" s="859"/>
      <c r="AJ21" s="859"/>
    </row>
    <row r="22" spans="1:36" ht="15" customHeight="1">
      <c r="A22" s="315"/>
      <c r="B22" s="859"/>
      <c r="C22" s="859"/>
      <c r="D22" s="859"/>
      <c r="E22" s="859"/>
      <c r="F22" s="859"/>
      <c r="G22" s="859"/>
      <c r="H22" s="859"/>
      <c r="I22" s="859"/>
      <c r="J22" s="859"/>
      <c r="K22" s="859"/>
      <c r="L22" s="859"/>
      <c r="M22" s="859"/>
      <c r="N22" s="859"/>
      <c r="O22" s="859"/>
      <c r="P22" s="859"/>
      <c r="Q22" s="859"/>
      <c r="R22" s="859"/>
      <c r="S22" s="859"/>
      <c r="T22" s="859"/>
      <c r="U22" s="859"/>
      <c r="V22" s="859"/>
      <c r="W22" s="859"/>
      <c r="X22" s="859"/>
      <c r="Y22" s="859"/>
      <c r="Z22" s="859"/>
      <c r="AA22" s="859"/>
      <c r="AB22" s="859"/>
      <c r="AC22" s="859"/>
      <c r="AD22" s="859"/>
      <c r="AE22" s="859"/>
      <c r="AF22" s="859"/>
      <c r="AG22" s="859"/>
      <c r="AH22" s="859"/>
      <c r="AI22" s="859"/>
      <c r="AJ22" s="859"/>
    </row>
    <row r="23" spans="1:36" ht="15" customHeight="1">
      <c r="A23" s="315"/>
      <c r="B23" s="328"/>
      <c r="C23" s="328"/>
      <c r="D23" s="328"/>
      <c r="E23" s="328"/>
      <c r="F23" s="328"/>
      <c r="G23" s="328"/>
      <c r="H23" s="328"/>
      <c r="I23" s="328"/>
      <c r="J23" s="328"/>
      <c r="K23" s="328"/>
      <c r="L23" s="328"/>
      <c r="M23" s="35"/>
      <c r="N23" s="35"/>
      <c r="O23" s="35"/>
    </row>
    <row r="24" spans="1:36" ht="15" customHeight="1">
      <c r="A24" s="315"/>
      <c r="B24" s="867" t="s">
        <v>124</v>
      </c>
      <c r="C24" s="867"/>
      <c r="D24" s="867"/>
      <c r="E24" s="867"/>
      <c r="F24" s="867"/>
      <c r="G24" s="867"/>
      <c r="H24" s="867"/>
      <c r="I24" s="867"/>
      <c r="J24" s="867"/>
      <c r="K24" s="867"/>
      <c r="L24" s="867"/>
      <c r="M24" s="867"/>
      <c r="N24" s="867"/>
      <c r="O24" s="867"/>
      <c r="P24" s="867"/>
      <c r="Q24" s="867"/>
      <c r="R24" s="867"/>
      <c r="S24" s="867"/>
      <c r="T24" s="867"/>
      <c r="U24" s="867"/>
      <c r="V24" s="867"/>
      <c r="W24" s="867"/>
      <c r="X24" s="867"/>
      <c r="Y24" s="867"/>
      <c r="Z24" s="867"/>
      <c r="AA24" s="867"/>
      <c r="AB24" s="867"/>
      <c r="AC24" s="867"/>
      <c r="AD24" s="867"/>
      <c r="AE24" s="867"/>
      <c r="AF24" s="867"/>
      <c r="AG24" s="867"/>
      <c r="AH24" s="867"/>
      <c r="AI24" s="867"/>
      <c r="AJ24" s="867"/>
    </row>
    <row r="25" spans="1:36" ht="15" customHeight="1">
      <c r="A25" s="315"/>
      <c r="B25" s="308"/>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row>
    <row r="26" spans="1:36" s="47" customFormat="1" ht="15" customHeight="1">
      <c r="A26" s="46"/>
      <c r="B26" s="857" t="s">
        <v>70</v>
      </c>
      <c r="C26" s="857"/>
      <c r="D26" s="857"/>
      <c r="E26" s="857"/>
      <c r="F26" s="857"/>
      <c r="G26" s="857"/>
      <c r="H26" s="857"/>
      <c r="I26" s="857"/>
      <c r="J26" s="857"/>
      <c r="K26" s="857"/>
      <c r="L26" s="857"/>
      <c r="M26" s="863" t="s">
        <v>3</v>
      </c>
      <c r="N26" s="863"/>
      <c r="O26" s="863"/>
      <c r="P26" s="863"/>
      <c r="Q26" s="863"/>
      <c r="R26" s="862">
        <f>'【様式３】収支予算書（自動計算）（当初）'!W34</f>
        <v>0</v>
      </c>
      <c r="S26" s="862"/>
      <c r="T26" s="862"/>
      <c r="U26" s="862"/>
      <c r="V26" s="862"/>
      <c r="W26" s="862"/>
      <c r="X26" s="862"/>
      <c r="Y26" s="862"/>
    </row>
    <row r="27" spans="1:36" ht="15" customHeight="1">
      <c r="A27" s="315"/>
      <c r="M27" s="863"/>
      <c r="N27" s="863"/>
      <c r="O27" s="863"/>
      <c r="P27" s="863"/>
      <c r="Q27" s="863"/>
      <c r="R27" s="865"/>
      <c r="S27" s="865"/>
      <c r="T27" s="865"/>
      <c r="U27" s="865"/>
      <c r="V27" s="865"/>
      <c r="W27" s="865"/>
      <c r="X27" s="865"/>
      <c r="Y27" s="865"/>
    </row>
    <row r="28" spans="1:36" ht="15" customHeight="1">
      <c r="A28" s="315"/>
      <c r="B28" s="315"/>
      <c r="C28" s="315"/>
      <c r="D28" s="315"/>
      <c r="E28" s="328"/>
      <c r="F28" s="328"/>
      <c r="G28" s="328"/>
      <c r="H28" s="328"/>
      <c r="I28" s="328"/>
      <c r="J28" s="328"/>
      <c r="K28" s="328"/>
      <c r="L28" s="35"/>
      <c r="M28" s="48"/>
      <c r="N28" s="50"/>
      <c r="O28" s="48"/>
      <c r="P28" s="48"/>
      <c r="Q28" s="49"/>
      <c r="R28" s="862">
        <f>'【様式３】収支予算書（自動計算）（当初）'!C34</f>
        <v>0</v>
      </c>
      <c r="S28" s="862"/>
      <c r="T28" s="862"/>
      <c r="U28" s="862"/>
      <c r="V28" s="862"/>
      <c r="W28" s="862"/>
      <c r="X28" s="862"/>
      <c r="Y28" s="862"/>
    </row>
    <row r="29" spans="1:36" ht="15" customHeight="1">
      <c r="A29" s="315"/>
      <c r="B29" s="315"/>
      <c r="C29" s="315"/>
      <c r="D29" s="315"/>
      <c r="E29" s="328"/>
      <c r="F29" s="328"/>
      <c r="G29" s="328"/>
      <c r="H29" s="328"/>
      <c r="I29" s="328"/>
      <c r="J29" s="328"/>
      <c r="K29" s="328"/>
      <c r="L29" s="35"/>
      <c r="M29" s="866" t="s">
        <v>4</v>
      </c>
      <c r="N29" s="866"/>
      <c r="O29" s="866"/>
      <c r="P29" s="866"/>
      <c r="Q29" s="866"/>
      <c r="R29" s="865"/>
      <c r="S29" s="865"/>
      <c r="T29" s="865"/>
      <c r="U29" s="865"/>
      <c r="V29" s="865"/>
      <c r="W29" s="865"/>
      <c r="X29" s="865"/>
      <c r="Y29" s="865"/>
    </row>
    <row r="30" spans="1:36" ht="15" customHeight="1">
      <c r="A30" s="315"/>
      <c r="B30" s="315"/>
      <c r="C30" s="315"/>
      <c r="D30" s="315"/>
      <c r="E30" s="328"/>
      <c r="F30" s="328"/>
      <c r="G30" s="328"/>
      <c r="H30" s="328"/>
      <c r="I30" s="328"/>
      <c r="J30" s="328"/>
      <c r="K30" s="328"/>
      <c r="L30" s="35"/>
      <c r="M30" s="37"/>
      <c r="N30" s="312"/>
      <c r="O30" s="312"/>
      <c r="P30" s="312"/>
      <c r="Q30" s="312"/>
      <c r="R30" s="862">
        <f>'【様式３】収支予算書（自動計算）（当初）'!H34</f>
        <v>0</v>
      </c>
      <c r="S30" s="862"/>
      <c r="T30" s="862"/>
      <c r="U30" s="862"/>
      <c r="V30" s="862"/>
      <c r="W30" s="862"/>
      <c r="X30" s="862"/>
      <c r="Y30" s="862"/>
    </row>
    <row r="31" spans="1:36" ht="15" customHeight="1">
      <c r="A31" s="315"/>
      <c r="B31" s="315"/>
      <c r="C31" s="315"/>
      <c r="D31" s="315"/>
      <c r="E31" s="328"/>
      <c r="F31" s="328"/>
      <c r="G31" s="328"/>
      <c r="H31" s="328"/>
      <c r="I31" s="328"/>
      <c r="J31" s="328"/>
      <c r="K31" s="328"/>
      <c r="L31" s="35"/>
      <c r="M31" s="863" t="s">
        <v>5</v>
      </c>
      <c r="N31" s="863"/>
      <c r="O31" s="863"/>
      <c r="P31" s="863"/>
      <c r="Q31" s="863"/>
      <c r="R31" s="862"/>
      <c r="S31" s="862"/>
      <c r="T31" s="862"/>
      <c r="U31" s="862"/>
      <c r="V31" s="862"/>
      <c r="W31" s="862"/>
      <c r="X31" s="862"/>
      <c r="Y31" s="862"/>
    </row>
    <row r="32" spans="1:36" ht="15" customHeight="1">
      <c r="A32" s="315"/>
      <c r="B32" s="315"/>
      <c r="C32" s="315"/>
      <c r="D32" s="315"/>
      <c r="E32" s="328"/>
      <c r="F32" s="328"/>
      <c r="G32" s="328"/>
      <c r="H32" s="328"/>
      <c r="I32" s="328"/>
      <c r="J32" s="328"/>
      <c r="K32" s="328"/>
      <c r="L32" s="35"/>
      <c r="M32" s="48"/>
      <c r="N32" s="56"/>
      <c r="O32" s="56"/>
      <c r="P32" s="56"/>
      <c r="Q32" s="56"/>
      <c r="R32" s="864">
        <f>'【様式３】収支予算書（自動計算）（当初）'!M34</f>
        <v>0</v>
      </c>
      <c r="S32" s="864"/>
      <c r="T32" s="864"/>
      <c r="U32" s="864"/>
      <c r="V32" s="864"/>
      <c r="W32" s="864"/>
      <c r="X32" s="864"/>
      <c r="Y32" s="864"/>
    </row>
    <row r="33" spans="1:40" ht="14.25" customHeight="1">
      <c r="A33" s="315"/>
      <c r="B33" s="315"/>
      <c r="C33" s="315"/>
      <c r="D33" s="315"/>
      <c r="E33" s="328"/>
      <c r="F33" s="328"/>
      <c r="G33" s="328"/>
      <c r="H33" s="328"/>
      <c r="I33" s="328"/>
      <c r="J33" s="328"/>
      <c r="K33" s="328"/>
      <c r="L33" s="35"/>
      <c r="M33" s="863" t="s">
        <v>6</v>
      </c>
      <c r="N33" s="863"/>
      <c r="O33" s="863"/>
      <c r="P33" s="863"/>
      <c r="Q33" s="863"/>
      <c r="R33" s="865"/>
      <c r="S33" s="865"/>
      <c r="T33" s="865"/>
      <c r="U33" s="865"/>
      <c r="V33" s="865"/>
      <c r="W33" s="865"/>
      <c r="X33" s="865"/>
      <c r="Y33" s="865"/>
      <c r="AN33" s="34"/>
    </row>
    <row r="34" spans="1:40" ht="14.25" customHeight="1">
      <c r="A34" s="315"/>
      <c r="B34" s="315"/>
      <c r="C34" s="315"/>
      <c r="D34" s="315"/>
      <c r="E34" s="328"/>
      <c r="F34" s="328"/>
      <c r="G34" s="328"/>
      <c r="H34" s="328"/>
      <c r="I34" s="328"/>
      <c r="J34" s="328"/>
      <c r="K34" s="328"/>
      <c r="L34" s="35"/>
      <c r="M34" s="48"/>
      <c r="N34" s="56"/>
      <c r="O34" s="56"/>
      <c r="P34" s="56"/>
      <c r="Q34" s="56"/>
      <c r="R34" s="864">
        <f>'【様式３】収支予算書（自動計算）（当初）'!R34</f>
        <v>0</v>
      </c>
      <c r="S34" s="864"/>
      <c r="T34" s="864"/>
      <c r="U34" s="864"/>
      <c r="V34" s="864"/>
      <c r="W34" s="864"/>
      <c r="X34" s="864"/>
      <c r="Y34" s="864"/>
      <c r="AC34" s="329"/>
      <c r="AD34" s="57"/>
    </row>
    <row r="35" spans="1:40" ht="15" customHeight="1">
      <c r="A35" s="315"/>
      <c r="B35" s="315"/>
      <c r="C35" s="315"/>
      <c r="D35" s="315"/>
      <c r="E35" s="328"/>
      <c r="F35" s="328"/>
      <c r="G35" s="328"/>
      <c r="H35" s="328"/>
      <c r="I35" s="328"/>
      <c r="J35" s="328"/>
      <c r="K35" s="328"/>
      <c r="L35" s="315"/>
      <c r="M35" s="866" t="s">
        <v>7</v>
      </c>
      <c r="N35" s="866"/>
      <c r="O35" s="866"/>
      <c r="P35" s="866"/>
      <c r="Q35" s="866"/>
      <c r="R35" s="865"/>
      <c r="S35" s="865"/>
      <c r="T35" s="865"/>
      <c r="U35" s="865"/>
      <c r="V35" s="865"/>
      <c r="W35" s="865"/>
      <c r="X35" s="865"/>
      <c r="Y35" s="865"/>
    </row>
    <row r="36" spans="1:40" ht="15" customHeight="1">
      <c r="A36" s="315"/>
      <c r="B36" s="315"/>
      <c r="C36" s="315"/>
      <c r="D36" s="315"/>
      <c r="E36" s="315"/>
      <c r="F36" s="315"/>
      <c r="G36" s="315"/>
      <c r="H36" s="315"/>
      <c r="I36" s="315"/>
      <c r="J36" s="315"/>
      <c r="K36" s="315"/>
      <c r="L36" s="37"/>
      <c r="M36" s="39"/>
      <c r="N36" s="39"/>
      <c r="O36" s="39"/>
      <c r="X36" s="57"/>
    </row>
    <row r="37" spans="1:40" ht="15" customHeight="1">
      <c r="A37" s="315"/>
      <c r="B37" s="856" t="s">
        <v>79</v>
      </c>
      <c r="C37" s="856"/>
      <c r="D37" s="856"/>
      <c r="E37" s="856"/>
      <c r="F37" s="856"/>
      <c r="G37" s="856"/>
      <c r="H37" s="856"/>
      <c r="I37" s="856"/>
      <c r="J37" s="856"/>
      <c r="K37" s="856"/>
      <c r="L37" s="856"/>
      <c r="M37" s="856"/>
      <c r="N37" s="860" t="s">
        <v>175</v>
      </c>
      <c r="O37" s="860"/>
      <c r="P37" s="860"/>
      <c r="Q37" s="875" t="str">
        <f>IF(入力用!F12="","",入力用!F12)</f>
        <v/>
      </c>
      <c r="R37" s="875"/>
      <c r="S37" s="310" t="s">
        <v>182</v>
      </c>
      <c r="T37" s="875" t="str">
        <f>IF(入力用!H12="","",入力用!H12)</f>
        <v/>
      </c>
      <c r="U37" s="875"/>
      <c r="V37" s="311" t="s">
        <v>181</v>
      </c>
      <c r="W37" s="875" t="str">
        <f>IF(入力用!J12="","",入力用!J12)</f>
        <v/>
      </c>
      <c r="X37" s="875"/>
      <c r="Y37" s="328" t="s">
        <v>188</v>
      </c>
    </row>
    <row r="38" spans="1:40" ht="15" customHeight="1">
      <c r="A38" s="315"/>
      <c r="B38" s="315"/>
      <c r="C38" s="315"/>
      <c r="D38" s="315"/>
      <c r="E38" s="315"/>
      <c r="F38" s="315"/>
      <c r="G38" s="315"/>
      <c r="H38" s="315"/>
      <c r="I38" s="315"/>
      <c r="J38" s="315"/>
      <c r="K38" s="315"/>
      <c r="L38" s="315"/>
      <c r="M38" s="315"/>
      <c r="Q38" s="318"/>
      <c r="R38" s="318"/>
      <c r="T38" s="318"/>
      <c r="U38" s="318"/>
      <c r="W38" s="318"/>
      <c r="X38" s="318"/>
    </row>
    <row r="39" spans="1:40" ht="15" customHeight="1">
      <c r="A39" s="315"/>
      <c r="B39" s="857" t="s">
        <v>80</v>
      </c>
      <c r="C39" s="857"/>
      <c r="D39" s="857"/>
      <c r="E39" s="857"/>
      <c r="F39" s="857"/>
      <c r="G39" s="857"/>
      <c r="H39" s="857"/>
      <c r="I39" s="857"/>
      <c r="J39" s="857"/>
      <c r="K39" s="857"/>
      <c r="L39" s="857"/>
      <c r="M39" s="857"/>
      <c r="N39" s="875" t="s">
        <v>175</v>
      </c>
      <c r="O39" s="875"/>
      <c r="P39" s="875"/>
      <c r="Q39" s="876" t="str">
        <f>IF(入力用!F13="","",入力用!F13)</f>
        <v/>
      </c>
      <c r="R39" s="876"/>
      <c r="S39" s="311" t="s">
        <v>182</v>
      </c>
      <c r="T39" s="876" t="str">
        <f>IF(入力用!H13="","",入力用!H13)</f>
        <v/>
      </c>
      <c r="U39" s="876"/>
      <c r="V39" s="311" t="s">
        <v>181</v>
      </c>
      <c r="W39" s="876" t="str">
        <f>IF(入力用!J13="","",入力用!J13)</f>
        <v/>
      </c>
      <c r="X39" s="876"/>
      <c r="Y39" s="71" t="s">
        <v>188</v>
      </c>
    </row>
    <row r="40" spans="1:40" ht="15" customHeight="1">
      <c r="A40" s="315"/>
      <c r="B40" s="314"/>
      <c r="C40" s="314"/>
      <c r="D40" s="314"/>
      <c r="E40" s="314"/>
      <c r="F40" s="314"/>
      <c r="G40" s="314"/>
      <c r="H40" s="314"/>
      <c r="I40" s="314"/>
      <c r="J40" s="314"/>
      <c r="K40" s="314"/>
      <c r="L40" s="314"/>
      <c r="M40" s="314"/>
      <c r="N40" s="318"/>
      <c r="O40" s="318"/>
      <c r="P40" s="318"/>
      <c r="Q40" s="318"/>
      <c r="R40" s="318"/>
      <c r="S40" s="318"/>
      <c r="T40" s="318"/>
      <c r="U40" s="318"/>
      <c r="V40" s="318"/>
      <c r="W40" s="318"/>
      <c r="X40" s="318"/>
    </row>
    <row r="41" spans="1:40" ht="15" customHeight="1">
      <c r="A41" s="315"/>
      <c r="B41" s="857" t="s">
        <v>68</v>
      </c>
      <c r="C41" s="857"/>
      <c r="D41" s="857"/>
      <c r="E41" s="857"/>
      <c r="F41" s="857"/>
      <c r="G41" s="857"/>
      <c r="H41" s="857"/>
      <c r="I41" s="857"/>
      <c r="J41" s="857"/>
      <c r="K41" s="857"/>
      <c r="L41" s="857"/>
      <c r="M41" s="857"/>
      <c r="N41" s="42"/>
      <c r="O41" s="42"/>
    </row>
    <row r="42" spans="1:40" ht="15" customHeight="1">
      <c r="A42" s="315"/>
      <c r="B42" s="38"/>
      <c r="C42" s="858" t="s">
        <v>125</v>
      </c>
      <c r="D42" s="858"/>
      <c r="E42" s="858"/>
      <c r="F42" s="53" t="s">
        <v>107</v>
      </c>
      <c r="G42" s="315"/>
      <c r="H42" s="315"/>
      <c r="I42" s="315"/>
      <c r="J42" s="315"/>
      <c r="K42" s="315"/>
      <c r="L42" s="39"/>
      <c r="M42" s="42"/>
      <c r="N42" s="315"/>
      <c r="O42" s="315"/>
    </row>
    <row r="43" spans="1:40" ht="15" customHeight="1">
      <c r="A43" s="315"/>
      <c r="C43" s="858" t="s">
        <v>126</v>
      </c>
      <c r="D43" s="858"/>
      <c r="E43" s="858"/>
      <c r="F43" s="53" t="s">
        <v>108</v>
      </c>
      <c r="G43" s="39"/>
      <c r="H43" s="39"/>
      <c r="I43" s="39"/>
      <c r="J43" s="39"/>
      <c r="K43" s="39"/>
      <c r="L43" s="39"/>
      <c r="M43" s="315"/>
      <c r="N43" s="35"/>
      <c r="O43" s="35"/>
    </row>
    <row r="44" spans="1:40" ht="15" customHeight="1">
      <c r="A44" s="315"/>
      <c r="B44" s="38"/>
      <c r="C44" s="858" t="s">
        <v>127</v>
      </c>
      <c r="D44" s="858"/>
      <c r="E44" s="858"/>
      <c r="F44" s="53" t="s">
        <v>113</v>
      </c>
      <c r="G44" s="39"/>
      <c r="H44" s="39"/>
      <c r="I44" s="39"/>
      <c r="J44" s="39"/>
      <c r="K44" s="39"/>
      <c r="L44" s="39"/>
      <c r="M44" s="35"/>
      <c r="N44" s="35"/>
      <c r="O44" s="35"/>
    </row>
    <row r="45" spans="1:40" ht="15" customHeight="1">
      <c r="A45" s="315"/>
      <c r="B45" s="38"/>
      <c r="C45" s="858" t="s">
        <v>128</v>
      </c>
      <c r="D45" s="858"/>
      <c r="E45" s="858"/>
      <c r="F45" s="54" t="s">
        <v>114</v>
      </c>
      <c r="G45" s="39"/>
      <c r="H45" s="39"/>
      <c r="I45" s="39"/>
      <c r="J45" s="39"/>
      <c r="K45" s="39"/>
      <c r="L45" s="41"/>
      <c r="M45" s="35"/>
      <c r="N45" s="35"/>
      <c r="O45" s="35"/>
    </row>
    <row r="46" spans="1:40" ht="15" customHeight="1">
      <c r="A46" s="315"/>
      <c r="B46" s="40"/>
      <c r="C46" s="858" t="s">
        <v>129</v>
      </c>
      <c r="D46" s="858"/>
      <c r="E46" s="858"/>
      <c r="F46" s="53" t="s">
        <v>109</v>
      </c>
      <c r="G46" s="41"/>
      <c r="H46" s="41"/>
      <c r="I46" s="41"/>
      <c r="J46" s="41"/>
      <c r="K46" s="41"/>
      <c r="L46" s="39"/>
      <c r="M46" s="45"/>
      <c r="N46" s="35"/>
      <c r="O46" s="35"/>
    </row>
    <row r="47" spans="1:40" ht="15" customHeight="1">
      <c r="B47" s="38"/>
      <c r="C47" s="858" t="s">
        <v>130</v>
      </c>
      <c r="D47" s="858"/>
      <c r="E47" s="858"/>
      <c r="F47" s="53" t="s">
        <v>110</v>
      </c>
      <c r="G47" s="39"/>
      <c r="H47" s="39"/>
      <c r="I47" s="39"/>
      <c r="J47" s="39"/>
      <c r="K47" s="39"/>
      <c r="L47" s="39"/>
      <c r="M47" s="35"/>
    </row>
    <row r="48" spans="1:40" ht="15" customHeight="1">
      <c r="B48" s="38"/>
      <c r="C48" s="858" t="s">
        <v>131</v>
      </c>
      <c r="D48" s="858"/>
      <c r="E48" s="858"/>
      <c r="F48" s="859" t="s">
        <v>112</v>
      </c>
      <c r="G48" s="859"/>
      <c r="H48" s="859"/>
      <c r="I48" s="859"/>
      <c r="J48" s="859"/>
      <c r="K48" s="859"/>
      <c r="L48" s="859"/>
      <c r="M48" s="859"/>
      <c r="N48" s="859"/>
      <c r="O48" s="859"/>
      <c r="P48" s="859"/>
      <c r="Q48" s="859"/>
      <c r="R48" s="859"/>
      <c r="S48" s="859"/>
      <c r="T48" s="859"/>
      <c r="U48" s="859"/>
      <c r="V48" s="859"/>
      <c r="W48" s="859"/>
      <c r="X48" s="859"/>
      <c r="Y48" s="859"/>
      <c r="Z48" s="859"/>
      <c r="AA48" s="859"/>
      <c r="AB48" s="859"/>
      <c r="AC48" s="859"/>
      <c r="AD48" s="859"/>
      <c r="AE48" s="859"/>
      <c r="AF48" s="859"/>
      <c r="AG48" s="859"/>
      <c r="AH48" s="859"/>
      <c r="AI48" s="859"/>
      <c r="AJ48" s="859"/>
    </row>
    <row r="49" spans="2:36" ht="15" customHeight="1">
      <c r="B49" s="40" t="s">
        <v>111</v>
      </c>
      <c r="D49" s="42"/>
      <c r="E49" s="42"/>
      <c r="F49" s="859"/>
      <c r="G49" s="859"/>
      <c r="H49" s="859"/>
      <c r="I49" s="859"/>
      <c r="J49" s="859"/>
      <c r="K49" s="859"/>
      <c r="L49" s="859"/>
      <c r="M49" s="859"/>
      <c r="N49" s="859"/>
      <c r="O49" s="859"/>
      <c r="P49" s="859"/>
      <c r="Q49" s="859"/>
      <c r="R49" s="859"/>
      <c r="S49" s="859"/>
      <c r="T49" s="859"/>
      <c r="U49" s="859"/>
      <c r="V49" s="859"/>
      <c r="W49" s="859"/>
      <c r="X49" s="859"/>
      <c r="Y49" s="859"/>
      <c r="Z49" s="859"/>
      <c r="AA49" s="859"/>
      <c r="AB49" s="859"/>
      <c r="AC49" s="859"/>
      <c r="AD49" s="859"/>
      <c r="AE49" s="859"/>
      <c r="AF49" s="859"/>
      <c r="AG49" s="859"/>
      <c r="AH49" s="859"/>
      <c r="AI49" s="859"/>
      <c r="AJ49" s="859"/>
    </row>
    <row r="50" spans="2:36" ht="15" customHeight="1">
      <c r="B50" s="43"/>
      <c r="C50" s="44"/>
      <c r="D50" s="315"/>
      <c r="E50" s="315"/>
      <c r="F50" s="859"/>
      <c r="G50" s="859"/>
      <c r="H50" s="859"/>
      <c r="I50" s="859"/>
      <c r="J50" s="859"/>
      <c r="K50" s="859"/>
      <c r="L50" s="859"/>
      <c r="M50" s="859"/>
      <c r="N50" s="859"/>
      <c r="O50" s="859"/>
      <c r="P50" s="859"/>
      <c r="Q50" s="859"/>
      <c r="R50" s="859"/>
      <c r="S50" s="859"/>
      <c r="T50" s="859"/>
      <c r="U50" s="859"/>
      <c r="V50" s="859"/>
      <c r="W50" s="859"/>
      <c r="X50" s="859"/>
      <c r="Y50" s="859"/>
      <c r="Z50" s="859"/>
      <c r="AA50" s="859"/>
      <c r="AB50" s="859"/>
      <c r="AC50" s="859"/>
      <c r="AD50" s="859"/>
      <c r="AE50" s="859"/>
      <c r="AF50" s="859"/>
      <c r="AG50" s="859"/>
      <c r="AH50" s="859"/>
      <c r="AI50" s="859"/>
      <c r="AJ50" s="859"/>
    </row>
    <row r="51" spans="2:36" ht="15" customHeight="1">
      <c r="B51" s="43"/>
      <c r="C51" s="44"/>
      <c r="D51" s="315"/>
      <c r="E51" s="315"/>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row>
    <row r="52" spans="2:36" ht="15" customHeight="1">
      <c r="B52" s="43"/>
      <c r="C52" s="44"/>
      <c r="D52" s="315"/>
      <c r="E52" s="315"/>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row>
    <row r="53" spans="2:36" ht="15" customHeight="1">
      <c r="B53" s="43"/>
      <c r="C53" s="44"/>
      <c r="D53" s="315"/>
      <c r="E53" s="315"/>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row>
    <row r="55" spans="2:36" ht="15" customHeight="1">
      <c r="B55" s="328"/>
      <c r="C55" s="328"/>
      <c r="D55" s="328"/>
      <c r="E55" s="328"/>
      <c r="F55" s="328"/>
      <c r="G55" s="328"/>
      <c r="H55" s="328"/>
      <c r="I55" s="328"/>
      <c r="J55" s="328"/>
      <c r="K55" s="328"/>
      <c r="L55" s="328"/>
      <c r="M55" s="328"/>
      <c r="N55" s="328"/>
      <c r="O55" s="328"/>
    </row>
    <row r="56" spans="2:36" ht="15" customHeight="1">
      <c r="B56" s="328" t="s">
        <v>0</v>
      </c>
      <c r="C56" s="328"/>
      <c r="D56" s="328"/>
      <c r="E56" s="328"/>
      <c r="F56" s="328"/>
      <c r="G56" s="328"/>
      <c r="H56" s="328"/>
      <c r="I56" s="328"/>
      <c r="J56" s="328"/>
      <c r="K56" s="328"/>
      <c r="L56" s="328"/>
      <c r="M56" s="328"/>
      <c r="N56" s="328"/>
      <c r="O56" s="328"/>
    </row>
    <row r="57" spans="2:36" ht="15" customHeight="1">
      <c r="B57" s="328"/>
      <c r="C57" s="328"/>
      <c r="D57" s="328"/>
      <c r="E57" s="328"/>
      <c r="F57" s="328"/>
      <c r="G57" s="328"/>
      <c r="H57" s="328"/>
      <c r="I57" s="308"/>
      <c r="J57" s="308"/>
      <c r="K57" s="308"/>
      <c r="L57" s="308"/>
      <c r="M57" s="308"/>
      <c r="N57" s="308"/>
      <c r="O57" s="308"/>
      <c r="Y57" s="867" t="s">
        <v>352</v>
      </c>
      <c r="Z57" s="867"/>
      <c r="AA57" s="867"/>
      <c r="AB57" s="872"/>
      <c r="AC57" s="872"/>
      <c r="AD57" s="328" t="s">
        <v>118</v>
      </c>
      <c r="AE57" s="872"/>
      <c r="AF57" s="872"/>
      <c r="AG57" s="29" t="s">
        <v>117</v>
      </c>
      <c r="AH57" s="872"/>
      <c r="AI57" s="872"/>
      <c r="AJ57" s="29" t="s">
        <v>116</v>
      </c>
    </row>
    <row r="58" spans="2:36" ht="15" customHeight="1">
      <c r="B58" s="328"/>
      <c r="C58" s="328"/>
      <c r="D58" s="328"/>
      <c r="E58" s="328"/>
      <c r="F58" s="328"/>
      <c r="G58" s="328"/>
      <c r="H58" s="328"/>
      <c r="I58" s="308"/>
      <c r="J58" s="308"/>
      <c r="K58" s="308"/>
      <c r="L58" s="308"/>
      <c r="M58" s="308"/>
      <c r="N58" s="308"/>
      <c r="O58" s="308"/>
      <c r="Y58" s="308"/>
      <c r="Z58" s="308"/>
      <c r="AA58" s="308"/>
      <c r="AB58" s="308"/>
      <c r="AC58" s="308"/>
      <c r="AD58" s="328"/>
      <c r="AE58" s="308"/>
      <c r="AF58" s="308"/>
      <c r="AH58" s="308"/>
      <c r="AI58" s="308"/>
    </row>
    <row r="59" spans="2:36" ht="15" customHeight="1">
      <c r="B59" s="873" t="s">
        <v>1</v>
      </c>
      <c r="C59" s="873"/>
      <c r="D59" s="873"/>
      <c r="E59" s="873"/>
      <c r="F59" s="873"/>
      <c r="G59" s="873"/>
      <c r="H59" s="873"/>
      <c r="I59" s="873"/>
      <c r="J59" s="873"/>
      <c r="K59" s="873"/>
      <c r="L59" s="873"/>
      <c r="M59" s="873"/>
      <c r="N59" s="873"/>
      <c r="O59" s="873"/>
      <c r="P59" s="873"/>
      <c r="Q59" s="873"/>
      <c r="R59" s="873"/>
      <c r="S59" s="873"/>
      <c r="T59" s="873"/>
      <c r="U59" s="873"/>
      <c r="V59" s="873"/>
      <c r="W59" s="873"/>
      <c r="X59" s="873"/>
      <c r="Y59" s="873"/>
      <c r="Z59" s="873"/>
      <c r="AA59" s="873"/>
      <c r="AB59" s="873"/>
      <c r="AC59" s="873"/>
      <c r="AD59" s="873"/>
      <c r="AE59" s="873"/>
      <c r="AF59" s="873"/>
      <c r="AG59" s="873"/>
      <c r="AH59" s="873"/>
      <c r="AI59" s="873"/>
      <c r="AJ59" s="873"/>
    </row>
    <row r="60" spans="2:36" ht="15" customHeight="1">
      <c r="B60" s="873"/>
      <c r="C60" s="873"/>
      <c r="D60" s="873"/>
      <c r="E60" s="873"/>
      <c r="F60" s="873"/>
      <c r="G60" s="873"/>
      <c r="H60" s="873"/>
      <c r="I60" s="873"/>
      <c r="J60" s="873"/>
      <c r="K60" s="873"/>
      <c r="L60" s="873"/>
      <c r="M60" s="873"/>
      <c r="N60" s="873"/>
      <c r="O60" s="873"/>
      <c r="P60" s="873"/>
      <c r="Q60" s="873"/>
      <c r="R60" s="873"/>
      <c r="S60" s="873"/>
      <c r="T60" s="873"/>
      <c r="U60" s="873"/>
      <c r="V60" s="873"/>
      <c r="W60" s="873"/>
      <c r="X60" s="873"/>
      <c r="Y60" s="873"/>
      <c r="Z60" s="873"/>
      <c r="AA60" s="873"/>
      <c r="AB60" s="873"/>
      <c r="AC60" s="873"/>
      <c r="AD60" s="873"/>
      <c r="AE60" s="873"/>
      <c r="AF60" s="873"/>
      <c r="AG60" s="873"/>
      <c r="AH60" s="873"/>
      <c r="AI60" s="873"/>
      <c r="AJ60" s="873"/>
    </row>
    <row r="61" spans="2:36" ht="15" customHeight="1">
      <c r="B61" s="317"/>
      <c r="C61" s="317"/>
      <c r="D61" s="317"/>
      <c r="E61" s="317"/>
      <c r="F61" s="317"/>
      <c r="G61" s="317"/>
      <c r="H61" s="317"/>
      <c r="I61" s="317"/>
      <c r="J61" s="317"/>
      <c r="K61" s="317"/>
      <c r="L61" s="317"/>
      <c r="M61" s="317"/>
      <c r="N61" s="317"/>
      <c r="O61" s="317"/>
      <c r="P61" s="317"/>
      <c r="Q61" s="317"/>
      <c r="R61" s="317"/>
      <c r="S61" s="317"/>
      <c r="T61" s="317"/>
      <c r="U61" s="317"/>
      <c r="V61" s="317"/>
      <c r="W61" s="317"/>
      <c r="X61" s="317"/>
      <c r="Y61" s="317"/>
      <c r="Z61" s="317"/>
      <c r="AA61" s="317"/>
      <c r="AB61" s="317"/>
      <c r="AC61" s="317"/>
      <c r="AD61" s="317"/>
      <c r="AE61" s="317"/>
      <c r="AF61" s="317"/>
      <c r="AG61" s="317"/>
      <c r="AH61" s="317"/>
      <c r="AI61" s="317"/>
      <c r="AJ61" s="317"/>
    </row>
    <row r="62" spans="2:36" ht="15" customHeight="1">
      <c r="B62" s="328" t="s">
        <v>2</v>
      </c>
      <c r="C62" s="328"/>
      <c r="D62" s="328"/>
      <c r="E62" s="328"/>
      <c r="F62" s="328"/>
      <c r="G62" s="328"/>
      <c r="H62" s="328"/>
      <c r="I62" s="328"/>
      <c r="J62" s="328"/>
      <c r="K62" s="328"/>
      <c r="L62" s="328"/>
      <c r="M62" s="328"/>
      <c r="N62" s="328"/>
      <c r="O62" s="328"/>
    </row>
    <row r="63" spans="2:36" ht="15" customHeight="1">
      <c r="B63" s="328"/>
      <c r="C63" s="328"/>
      <c r="D63" s="328"/>
      <c r="E63" s="328"/>
      <c r="F63" s="328"/>
      <c r="G63" s="30"/>
      <c r="H63" s="31"/>
      <c r="I63" s="63"/>
      <c r="J63" s="63"/>
      <c r="K63" s="63"/>
      <c r="L63" s="63"/>
      <c r="M63" s="63"/>
      <c r="N63" s="63"/>
      <c r="O63" s="32"/>
      <c r="S63" s="870" t="s">
        <v>119</v>
      </c>
      <c r="T63" s="870"/>
      <c r="U63" s="870"/>
      <c r="V63" s="870"/>
      <c r="W63" s="870"/>
      <c r="Y63" s="868"/>
      <c r="Z63" s="868"/>
      <c r="AA63" s="868"/>
      <c r="AB63" s="868"/>
      <c r="AC63" s="868"/>
      <c r="AD63" s="868"/>
      <c r="AE63" s="868"/>
      <c r="AF63" s="868"/>
      <c r="AG63" s="868"/>
      <c r="AH63" s="868"/>
      <c r="AI63" s="868"/>
      <c r="AJ63" s="868"/>
    </row>
    <row r="64" spans="2:36" ht="15" customHeight="1">
      <c r="B64" s="328"/>
      <c r="C64" s="328"/>
      <c r="D64" s="328"/>
      <c r="E64" s="328"/>
      <c r="F64" s="328"/>
      <c r="G64" s="30"/>
      <c r="H64" s="31"/>
      <c r="I64" s="63"/>
      <c r="J64" s="63"/>
      <c r="K64" s="63"/>
      <c r="L64" s="63"/>
      <c r="M64" s="63"/>
      <c r="N64" s="63"/>
      <c r="O64" s="32"/>
      <c r="S64" s="870"/>
      <c r="T64" s="870"/>
      <c r="U64" s="870"/>
      <c r="V64" s="870"/>
      <c r="W64" s="870"/>
      <c r="Y64" s="868"/>
      <c r="Z64" s="868"/>
      <c r="AA64" s="868"/>
      <c r="AB64" s="868"/>
      <c r="AC64" s="868"/>
      <c r="AD64" s="868"/>
      <c r="AE64" s="868"/>
      <c r="AF64" s="868"/>
      <c r="AG64" s="868"/>
      <c r="AH64" s="868"/>
      <c r="AI64" s="868"/>
      <c r="AJ64" s="868"/>
    </row>
    <row r="65" spans="1:37" ht="15" customHeight="1">
      <c r="B65" s="328"/>
      <c r="C65" s="328"/>
      <c r="D65" s="328"/>
      <c r="E65" s="328"/>
      <c r="F65" s="328"/>
      <c r="G65" s="30"/>
      <c r="H65" s="31"/>
      <c r="I65" s="315"/>
      <c r="J65" s="315"/>
      <c r="K65" s="315"/>
      <c r="L65" s="315"/>
      <c r="M65" s="315"/>
      <c r="N65" s="315"/>
      <c r="O65" s="308"/>
      <c r="S65" s="870"/>
      <c r="T65" s="870"/>
      <c r="U65" s="870"/>
      <c r="V65" s="870"/>
      <c r="W65" s="870"/>
      <c r="Y65" s="868"/>
      <c r="Z65" s="868"/>
      <c r="AA65" s="868"/>
      <c r="AB65" s="868"/>
      <c r="AC65" s="868"/>
      <c r="AD65" s="868"/>
      <c r="AE65" s="868"/>
      <c r="AF65" s="868"/>
      <c r="AG65" s="868"/>
      <c r="AH65" s="868"/>
      <c r="AI65" s="868"/>
      <c r="AJ65" s="868"/>
    </row>
    <row r="66" spans="1:37" ht="15" customHeight="1">
      <c r="B66" s="328"/>
      <c r="C66" s="328"/>
      <c r="D66" s="328"/>
      <c r="E66" s="328"/>
      <c r="F66" s="328"/>
      <c r="G66" s="30"/>
      <c r="H66" s="31"/>
      <c r="I66" s="63"/>
      <c r="J66" s="63"/>
      <c r="K66" s="63"/>
      <c r="L66" s="63"/>
      <c r="M66" s="63"/>
      <c r="N66" s="63"/>
      <c r="O66" s="315"/>
      <c r="S66" s="871" t="s">
        <v>120</v>
      </c>
      <c r="T66" s="871"/>
      <c r="U66" s="871"/>
      <c r="V66" s="871"/>
      <c r="W66" s="871"/>
      <c r="Y66" s="868"/>
      <c r="Z66" s="868"/>
      <c r="AA66" s="868"/>
      <c r="AB66" s="868"/>
      <c r="AC66" s="868"/>
      <c r="AD66" s="868"/>
      <c r="AE66" s="868"/>
      <c r="AF66" s="868"/>
      <c r="AG66" s="868"/>
      <c r="AH66" s="868"/>
      <c r="AI66" s="868"/>
      <c r="AJ66" s="868"/>
    </row>
    <row r="67" spans="1:37" ht="15" customHeight="1">
      <c r="M67" s="34"/>
      <c r="N67" s="34"/>
      <c r="O67" s="34"/>
      <c r="S67" s="871"/>
      <c r="T67" s="871"/>
      <c r="U67" s="871"/>
      <c r="V67" s="871"/>
      <c r="W67" s="871"/>
      <c r="Y67" s="868"/>
      <c r="Z67" s="868"/>
      <c r="AA67" s="868"/>
      <c r="AB67" s="868"/>
      <c r="AC67" s="868"/>
      <c r="AD67" s="868"/>
      <c r="AE67" s="868"/>
      <c r="AF67" s="868"/>
      <c r="AG67" s="868"/>
      <c r="AH67" s="868"/>
      <c r="AI67" s="868"/>
      <c r="AJ67" s="868"/>
    </row>
    <row r="68" spans="1:37" ht="15" customHeight="1">
      <c r="M68" s="34"/>
      <c r="N68" s="34"/>
      <c r="O68" s="34"/>
      <c r="S68" s="871" t="s">
        <v>121</v>
      </c>
      <c r="T68" s="871"/>
      <c r="U68" s="871"/>
      <c r="V68" s="871"/>
      <c r="W68" s="871"/>
      <c r="Y68" s="868"/>
      <c r="Z68" s="868"/>
      <c r="AA68" s="868"/>
      <c r="AB68" s="868"/>
      <c r="AC68" s="868"/>
      <c r="AD68" s="868"/>
      <c r="AE68" s="868"/>
      <c r="AF68" s="868"/>
      <c r="AG68" s="868"/>
      <c r="AH68" s="868"/>
      <c r="AI68" s="868"/>
      <c r="AJ68" s="868"/>
      <c r="AK68" s="867" t="s">
        <v>122</v>
      </c>
    </row>
    <row r="69" spans="1:37" ht="15" customHeight="1">
      <c r="A69" s="328"/>
      <c r="M69" s="328"/>
      <c r="N69" s="328"/>
      <c r="O69" s="328"/>
      <c r="S69" s="871"/>
      <c r="T69" s="871"/>
      <c r="U69" s="871"/>
      <c r="V69" s="871"/>
      <c r="W69" s="871"/>
      <c r="Y69" s="868"/>
      <c r="Z69" s="868"/>
      <c r="AA69" s="868"/>
      <c r="AB69" s="868"/>
      <c r="AC69" s="868"/>
      <c r="AD69" s="868"/>
      <c r="AE69" s="868"/>
      <c r="AF69" s="868"/>
      <c r="AG69" s="868"/>
      <c r="AH69" s="868"/>
      <c r="AI69" s="868"/>
      <c r="AJ69" s="868"/>
      <c r="AK69" s="867"/>
    </row>
    <row r="70" spans="1:37" ht="15" customHeight="1">
      <c r="A70" s="308"/>
      <c r="M70" s="328"/>
      <c r="N70" s="328"/>
      <c r="O70" s="328"/>
      <c r="S70" s="867" t="s">
        <v>123</v>
      </c>
      <c r="T70" s="867"/>
      <c r="U70" s="867"/>
      <c r="V70" s="867"/>
      <c r="W70" s="867"/>
      <c r="Y70" s="868" t="str">
        <f>IF(Y16="","",Y16)</f>
        <v/>
      </c>
      <c r="Z70" s="868"/>
      <c r="AA70" s="868"/>
      <c r="AB70" s="868"/>
      <c r="AC70" s="868"/>
      <c r="AD70" s="868"/>
      <c r="AE70" s="868"/>
      <c r="AF70" s="868"/>
      <c r="AG70" s="868"/>
      <c r="AH70" s="868"/>
      <c r="AI70" s="868"/>
      <c r="AJ70" s="868"/>
    </row>
    <row r="71" spans="1:37" ht="15" customHeight="1">
      <c r="A71" s="315"/>
      <c r="M71" s="35"/>
      <c r="N71" s="35"/>
      <c r="O71" s="35"/>
      <c r="S71" s="867"/>
      <c r="T71" s="867"/>
      <c r="U71" s="867"/>
      <c r="V71" s="867"/>
      <c r="W71" s="867"/>
      <c r="Y71" s="868"/>
      <c r="Z71" s="868"/>
      <c r="AA71" s="868"/>
      <c r="AB71" s="868"/>
      <c r="AC71" s="868"/>
      <c r="AD71" s="868"/>
      <c r="AE71" s="868"/>
      <c r="AF71" s="868"/>
      <c r="AG71" s="868"/>
      <c r="AH71" s="868"/>
      <c r="AI71" s="868"/>
      <c r="AJ71" s="868"/>
    </row>
    <row r="72" spans="1:37" ht="15" customHeight="1">
      <c r="A72" s="315"/>
      <c r="M72" s="35"/>
      <c r="N72" s="35"/>
      <c r="O72" s="35"/>
      <c r="S72" s="308"/>
      <c r="T72" s="308"/>
      <c r="U72" s="308"/>
      <c r="V72" s="308"/>
      <c r="W72" s="308"/>
      <c r="Y72" s="316"/>
      <c r="Z72" s="316"/>
      <c r="AA72" s="316"/>
      <c r="AB72" s="316"/>
      <c r="AC72" s="316"/>
      <c r="AD72" s="316"/>
      <c r="AE72" s="316"/>
      <c r="AF72" s="316"/>
      <c r="AG72" s="316"/>
      <c r="AH72" s="316"/>
      <c r="AI72" s="316"/>
      <c r="AJ72" s="316"/>
    </row>
    <row r="73" spans="1:37" ht="15" customHeight="1">
      <c r="A73" s="315"/>
      <c r="M73" s="315"/>
      <c r="N73" s="315"/>
      <c r="O73" s="315"/>
    </row>
    <row r="74" spans="1:37" ht="15" customHeight="1">
      <c r="A74" s="315"/>
      <c r="B74" s="869" t="s">
        <v>67</v>
      </c>
      <c r="C74" s="869"/>
      <c r="D74" s="869"/>
      <c r="E74" s="869"/>
      <c r="F74" s="869"/>
      <c r="G74" s="869"/>
      <c r="H74" s="869"/>
      <c r="I74" s="869"/>
      <c r="J74" s="869"/>
      <c r="K74" s="869"/>
      <c r="L74" s="869"/>
      <c r="M74" s="869"/>
      <c r="N74" s="869"/>
      <c r="O74" s="869"/>
      <c r="P74" s="869"/>
      <c r="Q74" s="869"/>
      <c r="R74" s="869"/>
      <c r="S74" s="869"/>
      <c r="T74" s="869"/>
      <c r="U74" s="869"/>
      <c r="V74" s="869"/>
      <c r="W74" s="869"/>
      <c r="X74" s="869"/>
      <c r="Y74" s="869"/>
      <c r="Z74" s="869"/>
      <c r="AA74" s="869"/>
      <c r="AB74" s="869"/>
      <c r="AC74" s="869"/>
      <c r="AD74" s="869"/>
      <c r="AE74" s="869"/>
      <c r="AF74" s="869"/>
      <c r="AG74" s="869"/>
      <c r="AH74" s="869"/>
      <c r="AI74" s="869"/>
      <c r="AJ74" s="869"/>
    </row>
    <row r="75" spans="1:37" ht="15" customHeight="1">
      <c r="A75" s="315"/>
      <c r="B75" s="869"/>
      <c r="C75" s="869"/>
      <c r="D75" s="869"/>
      <c r="E75" s="869"/>
      <c r="F75" s="869"/>
      <c r="G75" s="869"/>
      <c r="H75" s="869"/>
      <c r="I75" s="869"/>
      <c r="J75" s="869"/>
      <c r="K75" s="869"/>
      <c r="L75" s="869"/>
      <c r="M75" s="869"/>
      <c r="N75" s="869"/>
      <c r="O75" s="869"/>
      <c r="P75" s="869"/>
      <c r="Q75" s="869"/>
      <c r="R75" s="869"/>
      <c r="S75" s="869"/>
      <c r="T75" s="869"/>
      <c r="U75" s="869"/>
      <c r="V75" s="869"/>
      <c r="W75" s="869"/>
      <c r="X75" s="869"/>
      <c r="Y75" s="869"/>
      <c r="Z75" s="869"/>
      <c r="AA75" s="869"/>
      <c r="AB75" s="869"/>
      <c r="AC75" s="869"/>
      <c r="AD75" s="869"/>
      <c r="AE75" s="869"/>
      <c r="AF75" s="869"/>
      <c r="AG75" s="869"/>
      <c r="AH75" s="869"/>
      <c r="AI75" s="869"/>
      <c r="AJ75" s="869"/>
    </row>
    <row r="76" spans="1:37" ht="15" customHeight="1">
      <c r="A76" s="315"/>
      <c r="B76" s="869"/>
      <c r="C76" s="869"/>
      <c r="D76" s="869"/>
      <c r="E76" s="869"/>
      <c r="F76" s="869"/>
      <c r="G76" s="869"/>
      <c r="H76" s="869"/>
      <c r="I76" s="869"/>
      <c r="J76" s="869"/>
      <c r="K76" s="869"/>
      <c r="L76" s="869"/>
      <c r="M76" s="869"/>
      <c r="N76" s="869"/>
      <c r="O76" s="869"/>
      <c r="P76" s="869"/>
      <c r="Q76" s="869"/>
      <c r="R76" s="869"/>
      <c r="S76" s="869"/>
      <c r="T76" s="869"/>
      <c r="U76" s="869"/>
      <c r="V76" s="869"/>
      <c r="W76" s="869"/>
      <c r="X76" s="869"/>
      <c r="Y76" s="869"/>
      <c r="Z76" s="869"/>
      <c r="AA76" s="869"/>
      <c r="AB76" s="869"/>
      <c r="AC76" s="869"/>
      <c r="AD76" s="869"/>
      <c r="AE76" s="869"/>
      <c r="AF76" s="869"/>
      <c r="AG76" s="869"/>
      <c r="AH76" s="869"/>
      <c r="AI76" s="869"/>
      <c r="AJ76" s="869"/>
    </row>
    <row r="77" spans="1:37" ht="15" customHeight="1">
      <c r="A77" s="315"/>
      <c r="B77" s="328"/>
      <c r="C77" s="328"/>
      <c r="D77" s="328"/>
      <c r="E77" s="328"/>
      <c r="F77" s="328"/>
      <c r="G77" s="328"/>
      <c r="H77" s="328"/>
      <c r="I77" s="328"/>
      <c r="J77" s="328"/>
      <c r="K77" s="328"/>
      <c r="L77" s="328"/>
      <c r="M77" s="35"/>
      <c r="N77" s="35"/>
      <c r="O77" s="35"/>
    </row>
    <row r="78" spans="1:37" ht="15" customHeight="1">
      <c r="A78" s="315"/>
      <c r="B78" s="867" t="s">
        <v>124</v>
      </c>
      <c r="C78" s="867"/>
      <c r="D78" s="867"/>
      <c r="E78" s="867"/>
      <c r="F78" s="867"/>
      <c r="G78" s="867"/>
      <c r="H78" s="867"/>
      <c r="I78" s="867"/>
      <c r="J78" s="867"/>
      <c r="K78" s="867"/>
      <c r="L78" s="867"/>
      <c r="M78" s="867"/>
      <c r="N78" s="867"/>
      <c r="O78" s="867"/>
      <c r="P78" s="867"/>
      <c r="Q78" s="867"/>
      <c r="R78" s="867"/>
      <c r="S78" s="867"/>
      <c r="T78" s="867"/>
      <c r="U78" s="867"/>
      <c r="V78" s="867"/>
      <c r="W78" s="867"/>
      <c r="X78" s="867"/>
      <c r="Y78" s="867"/>
      <c r="Z78" s="867"/>
      <c r="AA78" s="867"/>
      <c r="AB78" s="867"/>
      <c r="AC78" s="867"/>
      <c r="AD78" s="867"/>
      <c r="AE78" s="867"/>
      <c r="AF78" s="867"/>
      <c r="AG78" s="867"/>
      <c r="AH78" s="867"/>
      <c r="AI78" s="867"/>
      <c r="AJ78" s="867"/>
    </row>
    <row r="79" spans="1:37" ht="15" customHeight="1">
      <c r="A79" s="315"/>
      <c r="B79" s="308"/>
      <c r="C79" s="308"/>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row>
    <row r="80" spans="1:37" ht="15" customHeight="1">
      <c r="A80" s="46"/>
      <c r="B80" s="857" t="s">
        <v>70</v>
      </c>
      <c r="C80" s="857"/>
      <c r="D80" s="857"/>
      <c r="E80" s="857"/>
      <c r="F80" s="857"/>
      <c r="G80" s="857"/>
      <c r="H80" s="857"/>
      <c r="I80" s="857"/>
      <c r="J80" s="857"/>
      <c r="K80" s="857"/>
      <c r="L80" s="857"/>
      <c r="M80" s="863" t="s">
        <v>3</v>
      </c>
      <c r="N80" s="863"/>
      <c r="O80" s="863"/>
      <c r="P80" s="863"/>
      <c r="Q80" s="863"/>
      <c r="R80" s="862"/>
      <c r="S80" s="862"/>
      <c r="T80" s="862"/>
      <c r="U80" s="862"/>
      <c r="V80" s="862"/>
      <c r="W80" s="862"/>
      <c r="X80" s="862"/>
      <c r="Y80" s="862"/>
      <c r="Z80" s="47"/>
      <c r="AA80" s="47"/>
      <c r="AB80" s="47"/>
      <c r="AC80" s="47"/>
      <c r="AD80" s="47"/>
      <c r="AE80" s="47"/>
      <c r="AF80" s="47"/>
      <c r="AG80" s="47"/>
      <c r="AH80" s="47"/>
      <c r="AI80" s="47"/>
      <c r="AJ80" s="47"/>
      <c r="AK80" s="47"/>
    </row>
    <row r="81" spans="1:30" ht="15" customHeight="1">
      <c r="A81" s="315"/>
      <c r="M81" s="863"/>
      <c r="N81" s="863"/>
      <c r="O81" s="863"/>
      <c r="P81" s="863"/>
      <c r="Q81" s="863"/>
      <c r="R81" s="865"/>
      <c r="S81" s="865"/>
      <c r="T81" s="865"/>
      <c r="U81" s="865"/>
      <c r="V81" s="865"/>
      <c r="W81" s="865"/>
      <c r="X81" s="865"/>
      <c r="Y81" s="865"/>
    </row>
    <row r="82" spans="1:30" ht="15" customHeight="1">
      <c r="A82" s="315"/>
      <c r="B82" s="315"/>
      <c r="C82" s="315"/>
      <c r="D82" s="315"/>
      <c r="E82" s="328"/>
      <c r="F82" s="328"/>
      <c r="G82" s="328"/>
      <c r="H82" s="328"/>
      <c r="I82" s="328"/>
      <c r="J82" s="328"/>
      <c r="K82" s="328"/>
      <c r="L82" s="35"/>
      <c r="M82" s="48"/>
      <c r="N82" s="50"/>
      <c r="O82" s="48"/>
      <c r="P82" s="48"/>
      <c r="Q82" s="49"/>
      <c r="R82" s="862"/>
      <c r="S82" s="862"/>
      <c r="T82" s="862"/>
      <c r="U82" s="862"/>
      <c r="V82" s="862"/>
      <c r="W82" s="862"/>
      <c r="X82" s="862"/>
      <c r="Y82" s="862"/>
    </row>
    <row r="83" spans="1:30" ht="15" customHeight="1">
      <c r="A83" s="315"/>
      <c r="B83" s="315"/>
      <c r="C83" s="315"/>
      <c r="D83" s="315"/>
      <c r="E83" s="328"/>
      <c r="F83" s="328"/>
      <c r="G83" s="328"/>
      <c r="H83" s="328"/>
      <c r="I83" s="328"/>
      <c r="J83" s="328"/>
      <c r="K83" s="328"/>
      <c r="L83" s="35"/>
      <c r="M83" s="866" t="s">
        <v>4</v>
      </c>
      <c r="N83" s="866"/>
      <c r="O83" s="866"/>
      <c r="P83" s="866"/>
      <c r="Q83" s="866"/>
      <c r="R83" s="865"/>
      <c r="S83" s="865"/>
      <c r="T83" s="865"/>
      <c r="U83" s="865"/>
      <c r="V83" s="865"/>
      <c r="W83" s="865"/>
      <c r="X83" s="865"/>
      <c r="Y83" s="865"/>
    </row>
    <row r="84" spans="1:30" ht="15" customHeight="1">
      <c r="A84" s="315"/>
      <c r="B84" s="315"/>
      <c r="C84" s="315"/>
      <c r="D84" s="315"/>
      <c r="E84" s="328"/>
      <c r="F84" s="328"/>
      <c r="G84" s="328"/>
      <c r="H84" s="328"/>
      <c r="I84" s="328"/>
      <c r="J84" s="328"/>
      <c r="K84" s="328"/>
      <c r="L84" s="35"/>
      <c r="M84" s="37"/>
      <c r="N84" s="312"/>
      <c r="O84" s="312"/>
      <c r="P84" s="312"/>
      <c r="Q84" s="312"/>
      <c r="R84" s="862"/>
      <c r="S84" s="862"/>
      <c r="T84" s="862"/>
      <c r="U84" s="862"/>
      <c r="V84" s="862"/>
      <c r="W84" s="862"/>
      <c r="X84" s="862"/>
      <c r="Y84" s="862"/>
    </row>
    <row r="85" spans="1:30" ht="15" customHeight="1">
      <c r="A85" s="315"/>
      <c r="B85" s="315"/>
      <c r="C85" s="315"/>
      <c r="D85" s="315"/>
      <c r="E85" s="328"/>
      <c r="F85" s="328"/>
      <c r="G85" s="328"/>
      <c r="H85" s="328"/>
      <c r="I85" s="328"/>
      <c r="J85" s="328"/>
      <c r="K85" s="328"/>
      <c r="L85" s="35"/>
      <c r="M85" s="863" t="s">
        <v>5</v>
      </c>
      <c r="N85" s="863"/>
      <c r="O85" s="863"/>
      <c r="P85" s="863"/>
      <c r="Q85" s="863"/>
      <c r="R85" s="862"/>
      <c r="S85" s="862"/>
      <c r="T85" s="862"/>
      <c r="U85" s="862"/>
      <c r="V85" s="862"/>
      <c r="W85" s="862"/>
      <c r="X85" s="862"/>
      <c r="Y85" s="862"/>
    </row>
    <row r="86" spans="1:30" ht="15" customHeight="1">
      <c r="A86" s="315"/>
      <c r="B86" s="315"/>
      <c r="C86" s="315"/>
      <c r="D86" s="315"/>
      <c r="E86" s="328"/>
      <c r="F86" s="328"/>
      <c r="G86" s="328"/>
      <c r="H86" s="328"/>
      <c r="I86" s="328"/>
      <c r="J86" s="328"/>
      <c r="K86" s="328"/>
      <c r="L86" s="35"/>
      <c r="M86" s="48"/>
      <c r="N86" s="56"/>
      <c r="O86" s="56"/>
      <c r="P86" s="56"/>
      <c r="Q86" s="56"/>
      <c r="R86" s="864"/>
      <c r="S86" s="864"/>
      <c r="T86" s="864"/>
      <c r="U86" s="864"/>
      <c r="V86" s="864"/>
      <c r="W86" s="864"/>
      <c r="X86" s="864"/>
      <c r="Y86" s="864"/>
    </row>
    <row r="87" spans="1:30" ht="15" customHeight="1">
      <c r="A87" s="315"/>
      <c r="B87" s="315"/>
      <c r="C87" s="315"/>
      <c r="D87" s="315"/>
      <c r="E87" s="328"/>
      <c r="F87" s="328"/>
      <c r="G87" s="328"/>
      <c r="H87" s="328"/>
      <c r="I87" s="328"/>
      <c r="J87" s="328"/>
      <c r="K87" s="328"/>
      <c r="L87" s="35"/>
      <c r="M87" s="863" t="s">
        <v>6</v>
      </c>
      <c r="N87" s="863"/>
      <c r="O87" s="863"/>
      <c r="P87" s="863"/>
      <c r="Q87" s="863"/>
      <c r="R87" s="865"/>
      <c r="S87" s="865"/>
      <c r="T87" s="865"/>
      <c r="U87" s="865"/>
      <c r="V87" s="865"/>
      <c r="W87" s="865"/>
      <c r="X87" s="865"/>
      <c r="Y87" s="865"/>
    </row>
    <row r="88" spans="1:30" ht="15" customHeight="1">
      <c r="A88" s="315"/>
      <c r="B88" s="315"/>
      <c r="C88" s="315"/>
      <c r="D88" s="315"/>
      <c r="E88" s="328"/>
      <c r="F88" s="328"/>
      <c r="G88" s="328"/>
      <c r="H88" s="328"/>
      <c r="I88" s="328"/>
      <c r="J88" s="328"/>
      <c r="K88" s="328"/>
      <c r="L88" s="35"/>
      <c r="M88" s="48"/>
      <c r="N88" s="56"/>
      <c r="O88" s="56"/>
      <c r="P88" s="56"/>
      <c r="Q88" s="56"/>
      <c r="R88" s="864"/>
      <c r="S88" s="864"/>
      <c r="T88" s="864"/>
      <c r="U88" s="864"/>
      <c r="V88" s="864"/>
      <c r="W88" s="864"/>
      <c r="X88" s="864"/>
      <c r="Y88" s="864"/>
      <c r="AC88" s="329"/>
      <c r="AD88" s="57"/>
    </row>
    <row r="89" spans="1:30" ht="15" customHeight="1">
      <c r="A89" s="315"/>
      <c r="B89" s="315"/>
      <c r="C89" s="315"/>
      <c r="D89" s="315"/>
      <c r="E89" s="328"/>
      <c r="F89" s="328"/>
      <c r="G89" s="328"/>
      <c r="H89" s="328"/>
      <c r="I89" s="328"/>
      <c r="J89" s="328"/>
      <c r="K89" s="328"/>
      <c r="L89" s="315"/>
      <c r="M89" s="866" t="s">
        <v>7</v>
      </c>
      <c r="N89" s="866"/>
      <c r="O89" s="866"/>
      <c r="P89" s="866"/>
      <c r="Q89" s="866"/>
      <c r="R89" s="865"/>
      <c r="S89" s="865"/>
      <c r="T89" s="865"/>
      <c r="U89" s="865"/>
      <c r="V89" s="865"/>
      <c r="W89" s="865"/>
      <c r="X89" s="865"/>
      <c r="Y89" s="865"/>
    </row>
    <row r="90" spans="1:30" ht="15" customHeight="1">
      <c r="A90" s="315"/>
      <c r="B90" s="315"/>
      <c r="C90" s="315"/>
      <c r="D90" s="315"/>
      <c r="E90" s="315"/>
      <c r="F90" s="315"/>
      <c r="G90" s="315"/>
      <c r="H90" s="315"/>
      <c r="I90" s="315"/>
      <c r="J90" s="315"/>
      <c r="K90" s="315"/>
      <c r="L90" s="37"/>
      <c r="M90" s="39"/>
      <c r="N90" s="39"/>
      <c r="O90" s="39"/>
      <c r="X90" s="57"/>
    </row>
    <row r="91" spans="1:30" ht="15" customHeight="1">
      <c r="A91" s="315"/>
      <c r="B91" s="856" t="s">
        <v>79</v>
      </c>
      <c r="C91" s="856"/>
      <c r="D91" s="856"/>
      <c r="E91" s="856"/>
      <c r="F91" s="856"/>
      <c r="G91" s="856"/>
      <c r="H91" s="856"/>
      <c r="I91" s="856"/>
      <c r="J91" s="856"/>
      <c r="K91" s="856"/>
      <c r="L91" s="856"/>
      <c r="M91" s="856"/>
      <c r="N91" s="860" t="s">
        <v>159</v>
      </c>
      <c r="O91" s="860"/>
      <c r="P91" s="860"/>
      <c r="Q91" s="861" t="s">
        <v>351</v>
      </c>
      <c r="R91" s="861"/>
      <c r="S91" s="861"/>
      <c r="T91" s="861"/>
      <c r="U91" s="861"/>
      <c r="V91" s="861"/>
      <c r="W91" s="861"/>
      <c r="X91" s="861"/>
      <c r="Y91" s="861"/>
    </row>
    <row r="92" spans="1:30" ht="15" customHeight="1">
      <c r="A92" s="315"/>
      <c r="B92" s="315"/>
      <c r="C92" s="315"/>
      <c r="D92" s="315"/>
      <c r="E92" s="315"/>
      <c r="F92" s="315"/>
      <c r="G92" s="315"/>
      <c r="H92" s="315"/>
      <c r="I92" s="315"/>
      <c r="J92" s="315"/>
      <c r="K92" s="315"/>
      <c r="L92" s="315"/>
      <c r="M92" s="315"/>
      <c r="N92" s="318"/>
      <c r="O92" s="318"/>
      <c r="P92" s="318"/>
      <c r="Q92" s="318"/>
      <c r="R92" s="318"/>
      <c r="S92" s="318"/>
      <c r="T92" s="318"/>
      <c r="U92" s="318"/>
      <c r="V92" s="318"/>
      <c r="W92" s="318"/>
      <c r="X92" s="318"/>
    </row>
    <row r="93" spans="1:30" ht="15" customHeight="1">
      <c r="A93" s="315"/>
      <c r="B93" s="857" t="s">
        <v>80</v>
      </c>
      <c r="C93" s="857"/>
      <c r="D93" s="857"/>
      <c r="E93" s="857"/>
      <c r="F93" s="857"/>
      <c r="G93" s="857"/>
      <c r="H93" s="857"/>
      <c r="I93" s="857"/>
      <c r="J93" s="857"/>
      <c r="K93" s="857"/>
      <c r="L93" s="857"/>
      <c r="M93" s="857"/>
      <c r="N93" s="860" t="s">
        <v>159</v>
      </c>
      <c r="O93" s="860"/>
      <c r="P93" s="860"/>
      <c r="Q93" s="861" t="s">
        <v>351</v>
      </c>
      <c r="R93" s="861"/>
      <c r="S93" s="861"/>
      <c r="T93" s="861"/>
      <c r="U93" s="861"/>
      <c r="V93" s="861"/>
      <c r="W93" s="861"/>
      <c r="X93" s="861"/>
      <c r="Y93" s="861"/>
    </row>
    <row r="94" spans="1:30" ht="15" customHeight="1">
      <c r="A94" s="315"/>
      <c r="B94" s="314"/>
      <c r="C94" s="314"/>
      <c r="D94" s="314"/>
      <c r="E94" s="314"/>
      <c r="F94" s="314"/>
      <c r="G94" s="314"/>
      <c r="H94" s="314"/>
      <c r="I94" s="314"/>
      <c r="J94" s="314"/>
      <c r="K94" s="314"/>
      <c r="L94" s="314"/>
      <c r="M94" s="314"/>
      <c r="N94" s="318"/>
      <c r="O94" s="318"/>
      <c r="P94" s="318"/>
      <c r="Q94" s="318"/>
      <c r="R94" s="318"/>
      <c r="S94" s="318"/>
      <c r="T94" s="318"/>
      <c r="U94" s="318"/>
      <c r="V94" s="318"/>
      <c r="W94" s="318"/>
      <c r="X94" s="318"/>
    </row>
    <row r="95" spans="1:30" ht="15" customHeight="1">
      <c r="A95" s="315"/>
      <c r="B95" s="857" t="s">
        <v>68</v>
      </c>
      <c r="C95" s="857"/>
      <c r="D95" s="857"/>
      <c r="E95" s="857"/>
      <c r="F95" s="857"/>
      <c r="G95" s="857"/>
      <c r="H95" s="857"/>
      <c r="I95" s="857"/>
      <c r="J95" s="857"/>
      <c r="K95" s="857"/>
      <c r="L95" s="857"/>
      <c r="M95" s="857"/>
      <c r="N95" s="42"/>
      <c r="O95" s="42"/>
    </row>
    <row r="96" spans="1:30" ht="15" customHeight="1">
      <c r="A96" s="315"/>
      <c r="B96" s="38"/>
      <c r="C96" s="858" t="s">
        <v>125</v>
      </c>
      <c r="D96" s="858"/>
      <c r="E96" s="858"/>
      <c r="F96" s="53" t="s">
        <v>107</v>
      </c>
      <c r="G96" s="315"/>
      <c r="H96" s="315"/>
      <c r="I96" s="315"/>
      <c r="J96" s="315"/>
      <c r="K96" s="315"/>
      <c r="L96" s="39"/>
      <c r="M96" s="42"/>
      <c r="N96" s="315"/>
      <c r="O96" s="315"/>
    </row>
    <row r="97" spans="1:36" ht="15" customHeight="1">
      <c r="A97" s="315"/>
      <c r="C97" s="858" t="s">
        <v>126</v>
      </c>
      <c r="D97" s="858"/>
      <c r="E97" s="858"/>
      <c r="F97" s="53" t="s">
        <v>108</v>
      </c>
      <c r="G97" s="39"/>
      <c r="H97" s="39"/>
      <c r="I97" s="39"/>
      <c r="J97" s="39"/>
      <c r="K97" s="39"/>
      <c r="L97" s="39"/>
      <c r="M97" s="315"/>
      <c r="N97" s="35"/>
      <c r="O97" s="35"/>
    </row>
    <row r="98" spans="1:36" ht="15" customHeight="1">
      <c r="A98" s="315"/>
      <c r="B98" s="38"/>
      <c r="C98" s="858" t="s">
        <v>127</v>
      </c>
      <c r="D98" s="858"/>
      <c r="E98" s="858"/>
      <c r="F98" s="53" t="s">
        <v>113</v>
      </c>
      <c r="G98" s="39"/>
      <c r="H98" s="39"/>
      <c r="I98" s="39"/>
      <c r="J98" s="39"/>
      <c r="K98" s="39"/>
      <c r="L98" s="39"/>
      <c r="M98" s="35"/>
      <c r="N98" s="35"/>
      <c r="O98" s="35"/>
    </row>
    <row r="99" spans="1:36" ht="15" customHeight="1">
      <c r="A99" s="315"/>
      <c r="B99" s="38"/>
      <c r="C99" s="858" t="s">
        <v>128</v>
      </c>
      <c r="D99" s="858"/>
      <c r="E99" s="858"/>
      <c r="F99" s="54" t="s">
        <v>114</v>
      </c>
      <c r="G99" s="39"/>
      <c r="H99" s="39"/>
      <c r="I99" s="39"/>
      <c r="J99" s="39"/>
      <c r="K99" s="39"/>
      <c r="L99" s="41"/>
      <c r="M99" s="35"/>
      <c r="N99" s="35"/>
      <c r="O99" s="35"/>
    </row>
    <row r="100" spans="1:36" ht="15" customHeight="1">
      <c r="A100" s="315"/>
      <c r="B100" s="40"/>
      <c r="C100" s="858" t="s">
        <v>129</v>
      </c>
      <c r="D100" s="858"/>
      <c r="E100" s="858"/>
      <c r="F100" s="53" t="s">
        <v>109</v>
      </c>
      <c r="G100" s="41"/>
      <c r="H100" s="41"/>
      <c r="I100" s="41"/>
      <c r="J100" s="41"/>
      <c r="K100" s="41"/>
      <c r="L100" s="39"/>
      <c r="M100" s="45"/>
      <c r="N100" s="35"/>
      <c r="O100" s="35"/>
    </row>
    <row r="101" spans="1:36" ht="15" customHeight="1">
      <c r="B101" s="38"/>
      <c r="C101" s="858" t="s">
        <v>130</v>
      </c>
      <c r="D101" s="858"/>
      <c r="E101" s="858"/>
      <c r="F101" s="53" t="s">
        <v>110</v>
      </c>
      <c r="G101" s="39"/>
      <c r="H101" s="39"/>
      <c r="I101" s="39"/>
      <c r="J101" s="39"/>
      <c r="K101" s="39"/>
      <c r="L101" s="39"/>
      <c r="M101" s="35"/>
    </row>
    <row r="102" spans="1:36" ht="15" customHeight="1">
      <c r="B102" s="38"/>
      <c r="C102" s="858" t="s">
        <v>131</v>
      </c>
      <c r="D102" s="858"/>
      <c r="E102" s="858"/>
      <c r="F102" s="859" t="s">
        <v>112</v>
      </c>
      <c r="G102" s="859"/>
      <c r="H102" s="859"/>
      <c r="I102" s="859"/>
      <c r="J102" s="859"/>
      <c r="K102" s="859"/>
      <c r="L102" s="859"/>
      <c r="M102" s="859"/>
      <c r="N102" s="859"/>
      <c r="O102" s="859"/>
      <c r="P102" s="859"/>
      <c r="Q102" s="859"/>
      <c r="R102" s="859"/>
      <c r="S102" s="859"/>
      <c r="T102" s="859"/>
      <c r="U102" s="859"/>
      <c r="V102" s="859"/>
      <c r="W102" s="859"/>
      <c r="X102" s="859"/>
      <c r="Y102" s="859"/>
      <c r="Z102" s="859"/>
      <c r="AA102" s="859"/>
      <c r="AB102" s="859"/>
      <c r="AC102" s="859"/>
      <c r="AD102" s="859"/>
      <c r="AE102" s="859"/>
      <c r="AF102" s="859"/>
      <c r="AG102" s="859"/>
      <c r="AH102" s="859"/>
      <c r="AI102" s="859"/>
      <c r="AJ102" s="859"/>
    </row>
    <row r="103" spans="1:36" ht="15" customHeight="1">
      <c r="B103" s="40" t="s">
        <v>111</v>
      </c>
      <c r="D103" s="42"/>
      <c r="E103" s="42"/>
      <c r="F103" s="859"/>
      <c r="G103" s="859"/>
      <c r="H103" s="859"/>
      <c r="I103" s="859"/>
      <c r="J103" s="859"/>
      <c r="K103" s="859"/>
      <c r="L103" s="859"/>
      <c r="M103" s="859"/>
      <c r="N103" s="859"/>
      <c r="O103" s="859"/>
      <c r="P103" s="859"/>
      <c r="Q103" s="859"/>
      <c r="R103" s="859"/>
      <c r="S103" s="859"/>
      <c r="T103" s="859"/>
      <c r="U103" s="859"/>
      <c r="V103" s="859"/>
      <c r="W103" s="859"/>
      <c r="X103" s="859"/>
      <c r="Y103" s="859"/>
      <c r="Z103" s="859"/>
      <c r="AA103" s="859"/>
      <c r="AB103" s="859"/>
      <c r="AC103" s="859"/>
      <c r="AD103" s="859"/>
      <c r="AE103" s="859"/>
      <c r="AF103" s="859"/>
      <c r="AG103" s="859"/>
      <c r="AH103" s="859"/>
      <c r="AI103" s="859"/>
      <c r="AJ103" s="859"/>
    </row>
    <row r="104" spans="1:36" ht="15" customHeight="1">
      <c r="B104" s="43"/>
      <c r="C104" s="44"/>
      <c r="D104" s="315"/>
      <c r="E104" s="315"/>
      <c r="F104" s="859"/>
      <c r="G104" s="859"/>
      <c r="H104" s="859"/>
      <c r="I104" s="859"/>
      <c r="J104" s="859"/>
      <c r="K104" s="859"/>
      <c r="L104" s="859"/>
      <c r="M104" s="859"/>
      <c r="N104" s="859"/>
      <c r="O104" s="859"/>
      <c r="P104" s="859"/>
      <c r="Q104" s="859"/>
      <c r="R104" s="859"/>
      <c r="S104" s="859"/>
      <c r="T104" s="859"/>
      <c r="U104" s="859"/>
      <c r="V104" s="859"/>
      <c r="W104" s="859"/>
      <c r="X104" s="859"/>
      <c r="Y104" s="859"/>
      <c r="Z104" s="859"/>
      <c r="AA104" s="859"/>
      <c r="AB104" s="859"/>
      <c r="AC104" s="859"/>
      <c r="AD104" s="859"/>
      <c r="AE104" s="859"/>
      <c r="AF104" s="859"/>
      <c r="AG104" s="859"/>
      <c r="AH104" s="859"/>
      <c r="AI104" s="859"/>
      <c r="AJ104" s="859"/>
    </row>
  </sheetData>
  <sheetProtection sheet="1" objects="1" scenarios="1" formatCells="0" selectLockedCells="1"/>
  <dataConsolidate/>
  <mergeCells count="88">
    <mergeCell ref="AH3:AI3"/>
    <mergeCell ref="AE3:AF3"/>
    <mergeCell ref="AB3:AC3"/>
    <mergeCell ref="Y3:AA3"/>
    <mergeCell ref="B5:AJ6"/>
    <mergeCell ref="AK14:AK15"/>
    <mergeCell ref="Y14:AJ15"/>
    <mergeCell ref="Y9:AJ11"/>
    <mergeCell ref="Y12:AJ13"/>
    <mergeCell ref="S9:W11"/>
    <mergeCell ref="S12:W13"/>
    <mergeCell ref="S14:W15"/>
    <mergeCell ref="W37:X37"/>
    <mergeCell ref="T39:U39"/>
    <mergeCell ref="W39:X39"/>
    <mergeCell ref="M35:Q35"/>
    <mergeCell ref="N37:P37"/>
    <mergeCell ref="N39:P39"/>
    <mergeCell ref="Q37:R37"/>
    <mergeCell ref="Q39:R39"/>
    <mergeCell ref="T37:U37"/>
    <mergeCell ref="S16:W17"/>
    <mergeCell ref="R30:Y31"/>
    <mergeCell ref="R32:Y33"/>
    <mergeCell ref="R34:Y35"/>
    <mergeCell ref="M31:Q31"/>
    <mergeCell ref="M33:Q33"/>
    <mergeCell ref="Y16:AJ17"/>
    <mergeCell ref="M29:Q29"/>
    <mergeCell ref="B20:AJ22"/>
    <mergeCell ref="B24:AJ24"/>
    <mergeCell ref="R26:Y27"/>
    <mergeCell ref="R28:Y29"/>
    <mergeCell ref="B26:L26"/>
    <mergeCell ref="M26:Q27"/>
    <mergeCell ref="B41:M41"/>
    <mergeCell ref="C42:E42"/>
    <mergeCell ref="C43:E43"/>
    <mergeCell ref="C44:E44"/>
    <mergeCell ref="B37:M37"/>
    <mergeCell ref="B39:M39"/>
    <mergeCell ref="C45:E45"/>
    <mergeCell ref="C46:E46"/>
    <mergeCell ref="C47:E47"/>
    <mergeCell ref="C48:E48"/>
    <mergeCell ref="F48:AJ50"/>
    <mergeCell ref="Y57:AA57"/>
    <mergeCell ref="AB57:AC57"/>
    <mergeCell ref="AE57:AF57"/>
    <mergeCell ref="AH57:AI57"/>
    <mergeCell ref="B59:AJ60"/>
    <mergeCell ref="S63:W65"/>
    <mergeCell ref="Y63:AJ65"/>
    <mergeCell ref="S66:W67"/>
    <mergeCell ref="Y66:AJ67"/>
    <mergeCell ref="S68:W69"/>
    <mergeCell ref="Y68:AJ69"/>
    <mergeCell ref="AK68:AK69"/>
    <mergeCell ref="S70:W71"/>
    <mergeCell ref="Y70:AJ71"/>
    <mergeCell ref="B74:AJ76"/>
    <mergeCell ref="B78:AJ78"/>
    <mergeCell ref="B80:L80"/>
    <mergeCell ref="M80:Q81"/>
    <mergeCell ref="R80:Y81"/>
    <mergeCell ref="R82:Y83"/>
    <mergeCell ref="M83:Q83"/>
    <mergeCell ref="R84:Y85"/>
    <mergeCell ref="M85:Q85"/>
    <mergeCell ref="R86:Y87"/>
    <mergeCell ref="M87:Q87"/>
    <mergeCell ref="R88:Y89"/>
    <mergeCell ref="M89:Q89"/>
    <mergeCell ref="B91:M91"/>
    <mergeCell ref="B93:M93"/>
    <mergeCell ref="B95:M95"/>
    <mergeCell ref="C101:E101"/>
    <mergeCell ref="C102:E102"/>
    <mergeCell ref="F102:AJ104"/>
    <mergeCell ref="C96:E96"/>
    <mergeCell ref="C97:E97"/>
    <mergeCell ref="C98:E98"/>
    <mergeCell ref="C99:E99"/>
    <mergeCell ref="C100:E100"/>
    <mergeCell ref="N91:P91"/>
    <mergeCell ref="N93:P93"/>
    <mergeCell ref="Q91:Y91"/>
    <mergeCell ref="Q93:Y93"/>
  </mergeCells>
  <phoneticPr fontId="3"/>
  <conditionalFormatting sqref="Y9:AJ17 AB3:AC3 AE3:AF3 AH3:AI3">
    <cfRule type="containsBlanks" dxfId="9" priority="1">
      <formula>LEN(TRIM(Y3))=0</formula>
    </cfRule>
  </conditionalFormatting>
  <printOptions horizontalCentered="1" verticalCentered="1"/>
  <pageMargins left="0.70866141732283472" right="0.70866141732283472" top="0.74803149606299213" bottom="0.74803149606299213" header="0.31496062992125984" footer="0.31496062992125984"/>
  <pageSetup paperSize="9" scale="95" orientation="portrait" blackAndWhite="1" r:id="rId1"/>
  <rowBreaks count="1" manualBreakCount="1">
    <brk id="54" max="36"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sheetPr>
  <dimension ref="A1:AH435"/>
  <sheetViews>
    <sheetView view="pageBreakPreview" topLeftCell="A37" zoomScale="60" zoomScaleNormal="70" zoomScalePageLayoutView="60" workbookViewId="0">
      <selection activeCell="C128" sqref="C128:D129"/>
    </sheetView>
  </sheetViews>
  <sheetFormatPr defaultRowHeight="17.25"/>
  <cols>
    <col min="1" max="1" width="5.25" style="2" customWidth="1"/>
    <col min="2" max="2" width="6.875" style="2" customWidth="1"/>
    <col min="3" max="3" width="9.375" style="2" customWidth="1"/>
    <col min="4" max="4" width="12.625" style="2" customWidth="1"/>
    <col min="5" max="5" width="2.375" style="2" customWidth="1"/>
    <col min="6" max="6" width="15.5" style="2" customWidth="1"/>
    <col min="7" max="32" width="6.5" style="2" customWidth="1"/>
    <col min="33" max="33" width="0" style="1" hidden="1" customWidth="1"/>
    <col min="34" max="40" width="6.125" style="1" customWidth="1"/>
    <col min="41" max="46" width="4.875" style="1" customWidth="1"/>
    <col min="47" max="51" width="4.375" style="1" customWidth="1"/>
    <col min="52" max="16384" width="9" style="1"/>
  </cols>
  <sheetData>
    <row r="1" spans="1:32" ht="17.25" customHeight="1">
      <c r="A1" s="981" t="s">
        <v>115</v>
      </c>
      <c r="B1" s="981"/>
    </row>
    <row r="2" spans="1:32" ht="17.25" customHeight="1">
      <c r="A2" s="981"/>
      <c r="B2" s="981"/>
      <c r="Z2" s="982" t="s">
        <v>175</v>
      </c>
      <c r="AA2" s="966" t="str">
        <f>IF(入力用!F11="","",入力用!F11)</f>
        <v/>
      </c>
      <c r="AB2" s="966" t="s">
        <v>8</v>
      </c>
      <c r="AC2" s="966" t="str">
        <f>IF(入力用!H11="","",入力用!H11)</f>
        <v/>
      </c>
      <c r="AD2" s="966" t="s">
        <v>9</v>
      </c>
      <c r="AE2" s="966" t="str">
        <f>IF(入力用!J11="","",入力用!J11)</f>
        <v/>
      </c>
      <c r="AF2" s="966" t="s">
        <v>10</v>
      </c>
    </row>
    <row r="3" spans="1:32" ht="17.25" customHeight="1">
      <c r="A3" s="967" t="s">
        <v>11</v>
      </c>
      <c r="B3" s="967"/>
      <c r="C3" s="967"/>
      <c r="D3" s="967"/>
      <c r="E3" s="967"/>
      <c r="F3" s="967"/>
      <c r="G3" s="967"/>
      <c r="H3" s="967"/>
      <c r="I3" s="967"/>
      <c r="L3" s="968" t="s">
        <v>12</v>
      </c>
      <c r="M3" s="968"/>
      <c r="N3" s="969">
        <v>1</v>
      </c>
      <c r="O3" s="969"/>
      <c r="P3" s="970" t="s">
        <v>13</v>
      </c>
      <c r="Q3" s="970"/>
      <c r="R3" s="5"/>
      <c r="S3" s="5"/>
      <c r="Y3" s="5"/>
      <c r="Z3" s="982"/>
      <c r="AA3" s="966"/>
      <c r="AB3" s="966"/>
      <c r="AC3" s="966"/>
      <c r="AD3" s="966"/>
      <c r="AE3" s="966"/>
      <c r="AF3" s="966"/>
    </row>
    <row r="4" spans="1:32" ht="17.25" customHeight="1">
      <c r="A4" s="967"/>
      <c r="B4" s="967"/>
      <c r="C4" s="967"/>
      <c r="D4" s="967"/>
      <c r="E4" s="967"/>
      <c r="F4" s="967"/>
      <c r="G4" s="967"/>
      <c r="H4" s="967"/>
      <c r="I4" s="967"/>
      <c r="L4" s="968"/>
      <c r="M4" s="968"/>
      <c r="N4" s="969"/>
      <c r="O4" s="969"/>
      <c r="P4" s="970"/>
      <c r="Q4" s="970"/>
      <c r="R4" s="5"/>
      <c r="S4" s="5"/>
    </row>
    <row r="5" spans="1:32" ht="17.25" customHeight="1">
      <c r="A5" s="967"/>
      <c r="B5" s="967"/>
      <c r="C5" s="967"/>
      <c r="D5" s="967"/>
      <c r="E5" s="967"/>
      <c r="F5" s="967"/>
      <c r="G5" s="967"/>
      <c r="H5" s="967"/>
      <c r="I5" s="967"/>
      <c r="L5" s="968"/>
      <c r="M5" s="968"/>
      <c r="N5" s="969"/>
      <c r="O5" s="969"/>
      <c r="P5" s="970"/>
      <c r="Q5" s="970"/>
      <c r="R5" s="5"/>
      <c r="S5" s="5"/>
    </row>
    <row r="6" spans="1:32" ht="17.25" customHeight="1" thickBot="1">
      <c r="D6" s="3"/>
      <c r="E6" s="3"/>
      <c r="F6" s="3"/>
      <c r="G6" s="3"/>
      <c r="H6" s="3"/>
      <c r="I6" s="3"/>
      <c r="J6" s="3"/>
      <c r="K6" s="3"/>
    </row>
    <row r="7" spans="1:32" ht="42" customHeight="1" thickBot="1">
      <c r="A7" s="971" t="s">
        <v>90</v>
      </c>
      <c r="B7" s="972"/>
      <c r="C7" s="978" t="str">
        <f>IF(入力用!$D$7="","",入力用!$D$7)</f>
        <v/>
      </c>
      <c r="D7" s="980"/>
      <c r="E7" s="980"/>
      <c r="F7" s="980"/>
      <c r="G7" s="980"/>
      <c r="H7" s="980"/>
      <c r="I7" s="979"/>
      <c r="J7" s="5"/>
      <c r="K7" s="5"/>
    </row>
    <row r="8" spans="1:32" ht="17.25" customHeight="1">
      <c r="C8" s="6"/>
      <c r="D8" s="6"/>
      <c r="E8" s="4"/>
      <c r="F8" s="6"/>
      <c r="G8" s="6"/>
      <c r="H8" s="6"/>
      <c r="I8" s="6"/>
      <c r="J8" s="6"/>
    </row>
    <row r="9" spans="1:32" ht="17.25" customHeight="1" thickBot="1">
      <c r="E9" s="4"/>
    </row>
    <row r="10" spans="1:32" ht="24" customHeight="1" thickBot="1">
      <c r="A10" s="975" t="s">
        <v>14</v>
      </c>
      <c r="B10" s="976"/>
      <c r="C10" s="976"/>
      <c r="D10" s="977"/>
      <c r="E10" s="4"/>
      <c r="F10" s="7" t="s">
        <v>15</v>
      </c>
      <c r="G10" s="971" t="s">
        <v>16</v>
      </c>
      <c r="H10" s="972"/>
      <c r="I10" s="978" t="s">
        <v>17</v>
      </c>
      <c r="J10" s="972"/>
      <c r="K10" s="978" t="s">
        <v>18</v>
      </c>
      <c r="L10" s="979"/>
      <c r="M10" s="971" t="s">
        <v>19</v>
      </c>
      <c r="N10" s="972"/>
      <c r="O10" s="978" t="s">
        <v>20</v>
      </c>
      <c r="P10" s="972"/>
      <c r="Q10" s="978" t="s">
        <v>21</v>
      </c>
      <c r="R10" s="979"/>
      <c r="S10" s="971" t="s">
        <v>22</v>
      </c>
      <c r="T10" s="972"/>
      <c r="U10" s="978" t="s">
        <v>23</v>
      </c>
      <c r="V10" s="972"/>
      <c r="W10" s="978" t="s">
        <v>24</v>
      </c>
      <c r="X10" s="979"/>
      <c r="Y10" s="971" t="s">
        <v>25</v>
      </c>
      <c r="Z10" s="972"/>
      <c r="AA10" s="978" t="s">
        <v>26</v>
      </c>
      <c r="AB10" s="972"/>
      <c r="AC10" s="978" t="s">
        <v>27</v>
      </c>
      <c r="AD10" s="979"/>
      <c r="AE10" s="995" t="s">
        <v>28</v>
      </c>
      <c r="AF10" s="979"/>
    </row>
    <row r="11" spans="1:32" ht="37.5" customHeight="1">
      <c r="A11" s="959" t="s">
        <v>86</v>
      </c>
      <c r="B11" s="960"/>
      <c r="C11" s="993" t="str">
        <f>IF(入力用!S15="","",入力用!S15)</f>
        <v/>
      </c>
      <c r="D11" s="994"/>
      <c r="E11" s="4"/>
      <c r="F11" s="307" t="s">
        <v>71</v>
      </c>
      <c r="G11" s="953">
        <f>入力用!S24</f>
        <v>0</v>
      </c>
      <c r="H11" s="953"/>
      <c r="I11" s="947">
        <f>入力用!T24</f>
        <v>0</v>
      </c>
      <c r="J11" s="988"/>
      <c r="K11" s="947">
        <f>入力用!U24</f>
        <v>0</v>
      </c>
      <c r="L11" s="988"/>
      <c r="M11" s="947">
        <f>入力用!V24</f>
        <v>0</v>
      </c>
      <c r="N11" s="988"/>
      <c r="O11" s="947">
        <f>入力用!W24</f>
        <v>0</v>
      </c>
      <c r="P11" s="988"/>
      <c r="Q11" s="947">
        <f>入力用!X24</f>
        <v>0</v>
      </c>
      <c r="R11" s="988"/>
      <c r="S11" s="947">
        <f>入力用!Y24</f>
        <v>0</v>
      </c>
      <c r="T11" s="988"/>
      <c r="U11" s="947">
        <f>入力用!Z24</f>
        <v>0</v>
      </c>
      <c r="V11" s="988"/>
      <c r="W11" s="947">
        <f>入力用!AA24</f>
        <v>0</v>
      </c>
      <c r="X11" s="988"/>
      <c r="Y11" s="947">
        <f>入力用!AB24</f>
        <v>0</v>
      </c>
      <c r="Z11" s="988"/>
      <c r="AA11" s="947">
        <f>入力用!AC24</f>
        <v>0</v>
      </c>
      <c r="AB11" s="988"/>
      <c r="AC11" s="947">
        <f>入力用!AD24</f>
        <v>0</v>
      </c>
      <c r="AD11" s="948"/>
      <c r="AE11" s="935">
        <f>SUM(G11:AD11)</f>
        <v>0</v>
      </c>
      <c r="AF11" s="936"/>
    </row>
    <row r="12" spans="1:32" ht="37.5" customHeight="1">
      <c r="A12" s="963" t="s">
        <v>30</v>
      </c>
      <c r="B12" s="964"/>
      <c r="C12" s="949" t="str">
        <f>IF(入力用!S16="","",入力用!S16)</f>
        <v/>
      </c>
      <c r="D12" s="950"/>
      <c r="E12" s="4"/>
      <c r="F12" s="8" t="s">
        <v>72</v>
      </c>
      <c r="G12" s="953">
        <f>入力用!S25</f>
        <v>0</v>
      </c>
      <c r="H12" s="953"/>
      <c r="I12" s="991">
        <f>入力用!T25</f>
        <v>0</v>
      </c>
      <c r="J12" s="992"/>
      <c r="K12" s="991">
        <f>入力用!U25</f>
        <v>0</v>
      </c>
      <c r="L12" s="992"/>
      <c r="M12" s="991">
        <f>入力用!V25</f>
        <v>0</v>
      </c>
      <c r="N12" s="992"/>
      <c r="O12" s="991">
        <f>入力用!W25</f>
        <v>0</v>
      </c>
      <c r="P12" s="992"/>
      <c r="Q12" s="991">
        <f>入力用!X25</f>
        <v>0</v>
      </c>
      <c r="R12" s="992"/>
      <c r="S12" s="991">
        <f>入力用!Y25</f>
        <v>0</v>
      </c>
      <c r="T12" s="992"/>
      <c r="U12" s="991">
        <f>入力用!Z25</f>
        <v>0</v>
      </c>
      <c r="V12" s="992"/>
      <c r="W12" s="991">
        <f>入力用!AA25</f>
        <v>0</v>
      </c>
      <c r="X12" s="992"/>
      <c r="Y12" s="991">
        <f>入力用!AB25</f>
        <v>0</v>
      </c>
      <c r="Z12" s="992"/>
      <c r="AA12" s="991">
        <f>入力用!AC25</f>
        <v>0</v>
      </c>
      <c r="AB12" s="992"/>
      <c r="AC12" s="991">
        <f>入力用!AD25</f>
        <v>0</v>
      </c>
      <c r="AD12" s="996"/>
      <c r="AE12" s="935">
        <f t="shared" ref="AE12:AE15" si="0">SUM(G12:AD12)</f>
        <v>0</v>
      </c>
      <c r="AF12" s="936"/>
    </row>
    <row r="13" spans="1:32" ht="37.5" customHeight="1">
      <c r="A13" s="965"/>
      <c r="B13" s="964"/>
      <c r="C13" s="951"/>
      <c r="D13" s="952"/>
      <c r="E13" s="4"/>
      <c r="F13" s="8" t="s">
        <v>73</v>
      </c>
      <c r="G13" s="953">
        <f>入力用!S26</f>
        <v>0</v>
      </c>
      <c r="H13" s="953"/>
      <c r="I13" s="954">
        <f>入力用!T26</f>
        <v>0</v>
      </c>
      <c r="J13" s="955"/>
      <c r="K13" s="954">
        <f>入力用!U26</f>
        <v>0</v>
      </c>
      <c r="L13" s="955"/>
      <c r="M13" s="954">
        <f>入力用!V26</f>
        <v>0</v>
      </c>
      <c r="N13" s="955"/>
      <c r="O13" s="954">
        <f>入力用!W26</f>
        <v>0</v>
      </c>
      <c r="P13" s="955"/>
      <c r="Q13" s="954">
        <f>入力用!X26</f>
        <v>0</v>
      </c>
      <c r="R13" s="955"/>
      <c r="S13" s="954">
        <f>入力用!Y26</f>
        <v>0</v>
      </c>
      <c r="T13" s="955"/>
      <c r="U13" s="954">
        <f>入力用!Z26</f>
        <v>0</v>
      </c>
      <c r="V13" s="955"/>
      <c r="W13" s="954">
        <f>入力用!AA26</f>
        <v>0</v>
      </c>
      <c r="X13" s="955"/>
      <c r="Y13" s="954">
        <f>入力用!AB26</f>
        <v>0</v>
      </c>
      <c r="Z13" s="955"/>
      <c r="AA13" s="954">
        <f>入力用!AC26</f>
        <v>0</v>
      </c>
      <c r="AB13" s="955"/>
      <c r="AC13" s="954">
        <f>入力用!AD26</f>
        <v>0</v>
      </c>
      <c r="AD13" s="955"/>
      <c r="AE13" s="935">
        <f t="shared" si="0"/>
        <v>0</v>
      </c>
      <c r="AF13" s="936"/>
    </row>
    <row r="14" spans="1:32" ht="37.5" customHeight="1">
      <c r="A14" s="965"/>
      <c r="B14" s="964"/>
      <c r="C14" s="903" t="str">
        <f>IF(入力用!S17="","",入力用!S17)</f>
        <v/>
      </c>
      <c r="D14" s="989"/>
      <c r="E14" s="4"/>
      <c r="F14" s="9" t="s">
        <v>74</v>
      </c>
      <c r="G14" s="991">
        <v>0</v>
      </c>
      <c r="H14" s="992"/>
      <c r="I14" s="991">
        <v>0</v>
      </c>
      <c r="J14" s="992"/>
      <c r="K14" s="954">
        <v>0</v>
      </c>
      <c r="L14" s="955"/>
      <c r="M14" s="954">
        <v>0</v>
      </c>
      <c r="N14" s="955"/>
      <c r="O14" s="954">
        <v>0</v>
      </c>
      <c r="P14" s="955"/>
      <c r="Q14" s="954">
        <v>0</v>
      </c>
      <c r="R14" s="955"/>
      <c r="S14" s="954">
        <v>0</v>
      </c>
      <c r="T14" s="955"/>
      <c r="U14" s="954">
        <v>0</v>
      </c>
      <c r="V14" s="955"/>
      <c r="W14" s="954">
        <v>0</v>
      </c>
      <c r="X14" s="955"/>
      <c r="Y14" s="954">
        <v>0</v>
      </c>
      <c r="Z14" s="955"/>
      <c r="AA14" s="954">
        <v>0</v>
      </c>
      <c r="AB14" s="955"/>
      <c r="AC14" s="954">
        <v>0</v>
      </c>
      <c r="AD14" s="955"/>
      <c r="AE14" s="957">
        <f t="shared" si="0"/>
        <v>0</v>
      </c>
      <c r="AF14" s="958"/>
    </row>
    <row r="15" spans="1:32" ht="37.5" customHeight="1" thickBot="1">
      <c r="A15" s="965"/>
      <c r="B15" s="964"/>
      <c r="C15" s="906"/>
      <c r="D15" s="990"/>
      <c r="E15" s="4"/>
      <c r="F15" s="10" t="s">
        <v>75</v>
      </c>
      <c r="G15" s="932">
        <f>入力用!S27</f>
        <v>0</v>
      </c>
      <c r="H15" s="933"/>
      <c r="I15" s="932">
        <f>入力用!T27</f>
        <v>0</v>
      </c>
      <c r="J15" s="933"/>
      <c r="K15" s="932">
        <f>入力用!U27</f>
        <v>0</v>
      </c>
      <c r="L15" s="933"/>
      <c r="M15" s="932">
        <f>入力用!V27</f>
        <v>0</v>
      </c>
      <c r="N15" s="933"/>
      <c r="O15" s="932">
        <f>入力用!W27</f>
        <v>0</v>
      </c>
      <c r="P15" s="933"/>
      <c r="Q15" s="932">
        <f>入力用!X27</f>
        <v>0</v>
      </c>
      <c r="R15" s="933"/>
      <c r="S15" s="932">
        <f>入力用!Y27</f>
        <v>0</v>
      </c>
      <c r="T15" s="933"/>
      <c r="U15" s="932">
        <f>入力用!Z27</f>
        <v>0</v>
      </c>
      <c r="V15" s="933"/>
      <c r="W15" s="932">
        <f>入力用!AA27</f>
        <v>0</v>
      </c>
      <c r="X15" s="933"/>
      <c r="Y15" s="932">
        <f>入力用!AB27</f>
        <v>0</v>
      </c>
      <c r="Z15" s="933"/>
      <c r="AA15" s="932">
        <f>入力用!AC27</f>
        <v>0</v>
      </c>
      <c r="AB15" s="933"/>
      <c r="AC15" s="932">
        <f>入力用!AD27</f>
        <v>0</v>
      </c>
      <c r="AD15" s="934"/>
      <c r="AE15" s="935">
        <f t="shared" si="0"/>
        <v>0</v>
      </c>
      <c r="AF15" s="936"/>
    </row>
    <row r="16" spans="1:32" ht="37.5" customHeight="1" thickTop="1" thickBot="1">
      <c r="A16" s="937" t="s">
        <v>34</v>
      </c>
      <c r="B16" s="938"/>
      <c r="C16" s="983" t="str">
        <f>IF(入力用!S18="","",入力用!S18)</f>
        <v/>
      </c>
      <c r="D16" s="984"/>
      <c r="E16" s="4"/>
      <c r="F16" s="11" t="s">
        <v>76</v>
      </c>
      <c r="G16" s="939">
        <f>SUM(G11:H14)-G15</f>
        <v>0</v>
      </c>
      <c r="H16" s="940"/>
      <c r="I16" s="939">
        <f t="shared" ref="I16" si="1">SUM(I11:J14)-I15</f>
        <v>0</v>
      </c>
      <c r="J16" s="940"/>
      <c r="K16" s="939">
        <f t="shared" ref="K16" si="2">SUM(K11:L14)-K15</f>
        <v>0</v>
      </c>
      <c r="L16" s="941"/>
      <c r="M16" s="942">
        <f t="shared" ref="M16" si="3">SUM(M11:N14)-M15</f>
        <v>0</v>
      </c>
      <c r="N16" s="940"/>
      <c r="O16" s="939">
        <f t="shared" ref="O16" si="4">SUM(O11:P14)-O15</f>
        <v>0</v>
      </c>
      <c r="P16" s="940"/>
      <c r="Q16" s="939">
        <f t="shared" ref="Q16" si="5">SUM(Q11:R14)-Q15</f>
        <v>0</v>
      </c>
      <c r="R16" s="941"/>
      <c r="S16" s="942">
        <f t="shared" ref="S16" si="6">SUM(S11:T14)-S15</f>
        <v>0</v>
      </c>
      <c r="T16" s="940"/>
      <c r="U16" s="939">
        <f t="shared" ref="U16" si="7">SUM(U11:V14)-U15</f>
        <v>0</v>
      </c>
      <c r="V16" s="940"/>
      <c r="W16" s="939">
        <f t="shared" ref="W16" si="8">SUM(W11:X14)-W15</f>
        <v>0</v>
      </c>
      <c r="X16" s="941"/>
      <c r="Y16" s="942">
        <f t="shared" ref="Y16" si="9">SUM(Y11:Z14)-Y15</f>
        <v>0</v>
      </c>
      <c r="Z16" s="940"/>
      <c r="AA16" s="939">
        <f>SUM(AA11:AB14)-AA15</f>
        <v>0</v>
      </c>
      <c r="AB16" s="940"/>
      <c r="AC16" s="939">
        <f t="shared" ref="AC16" si="10">SUM(AC11:AD14)-AC15</f>
        <v>0</v>
      </c>
      <c r="AD16" s="943"/>
      <c r="AE16" s="944">
        <f>SUM(G16:AD16)</f>
        <v>0</v>
      </c>
      <c r="AF16" s="945"/>
    </row>
    <row r="17" spans="1:32" ht="50.25" customHeight="1" thickTop="1" thickBot="1">
      <c r="A17" s="916" t="s">
        <v>87</v>
      </c>
      <c r="B17" s="917"/>
      <c r="C17" s="983" t="str">
        <f>IF(入力用!S19="","",入力用!S19)</f>
        <v/>
      </c>
      <c r="D17" s="984"/>
      <c r="E17" s="4"/>
      <c r="F17" s="12" t="s">
        <v>77</v>
      </c>
      <c r="G17" s="920">
        <f>IF(入力用!P18=1,IF(AND(入力用!P24&gt;0,入力用!P24&lt;=4),IF(G16&gt;=63000,63000,G16),IF(G16&gt;=82000,82000,G16)),IF(G16&gt;=63000,63000,G16))</f>
        <v>0</v>
      </c>
      <c r="H17" s="921"/>
      <c r="I17" s="920">
        <f>IF(入力用!P18=1,IF(AND(入力用!P24&gt;0,入力用!P24&lt;=5),IF(I16&gt;=63000,63000,I16),IF(I16&gt;=82000,82000,I16)),IF(I16&gt;=63000,63000,I16))</f>
        <v>0</v>
      </c>
      <c r="J17" s="921"/>
      <c r="K17" s="920">
        <f>IF(入力用!P18=1,IF(AND(入力用!P24&gt;0,入力用!P24&lt;=6),IF(K16&gt;=63000,63000,K16),IF(K16&gt;=82000,82000,K16)),IF(K16&gt;=63000,63000,K16))</f>
        <v>0</v>
      </c>
      <c r="L17" s="921"/>
      <c r="M17" s="920">
        <f>IF(入力用!P18=1,IF(AND(入力用!P24&gt;0,入力用!P24&lt;=7),IF(M16&gt;=63000,63000,M16),IF(M16&gt;=82000,82000,M16)),IF(M16&gt;=63000,63000,M16))</f>
        <v>0</v>
      </c>
      <c r="N17" s="921"/>
      <c r="O17" s="920">
        <f>IF(入力用!P18=1,IF(AND(入力用!P24&gt;0,入力用!P24&lt;=8),IF(O16&gt;=63000,63000,O16),IF(O16&gt;=82000,82000,O16)),IF(O16&gt;=63000,63000,O16))</f>
        <v>0</v>
      </c>
      <c r="P17" s="921"/>
      <c r="Q17" s="920">
        <f>IF(入力用!P18=1,IF(AND(入力用!P24&gt;0,入力用!P24&lt;=9),IF(Q16&gt;=63000,63000,Q16),IF(Q16&gt;=82000,82000,Q16)),IF(Q16&gt;=63000,63000,Q16))</f>
        <v>0</v>
      </c>
      <c r="R17" s="921"/>
      <c r="S17" s="920">
        <f>IF(入力用!P18=1,IF(AND(入力用!P24&gt;0,入力用!P24&lt;=10),IF(S16&gt;=63000,63000,S16),IF(S16&gt;=82000,82000,S16)),IF(S16&gt;=63000,63000,S16))</f>
        <v>0</v>
      </c>
      <c r="T17" s="921"/>
      <c r="U17" s="920">
        <f>IF(入力用!P18=1,IF(AND(入力用!P24&gt;0,入力用!P24&lt;=11),IF(U16&gt;=63000,63000,U16),IF(U16&gt;=82000,82000,U16)),IF(U16&gt;=63000,63000,U16))</f>
        <v>0</v>
      </c>
      <c r="V17" s="921"/>
      <c r="W17" s="920">
        <f>IF(入力用!P18=1,IF(AND(入力用!P24&gt;0,入力用!P24&lt;=12),IF(W16&gt;=63000,63000,W16),IF(W16&gt;=82000,82000,W16)),IF(W16&gt;=63000,63000,W16))</f>
        <v>0</v>
      </c>
      <c r="X17" s="921"/>
      <c r="Y17" s="920">
        <f>IF(入力用!P18=1,IF(AND(入力用!P24&gt;0,入力用!P24&lt;=13),IF(Y16&gt;=63000,63000,Y16),IF(Y16&gt;=82000,82000,Y16)),IF(Y16&gt;=63000,63000,Y16))</f>
        <v>0</v>
      </c>
      <c r="Z17" s="921"/>
      <c r="AA17" s="920">
        <f>IF(入力用!P18=1,IF(AND(入力用!P24&gt;0,入力用!P24&lt;=14),IF(AA16&gt;=63000,63000,AA16),IF(AA16&gt;=82000,82000,AA16)),IF(AA16&gt;=63000,63000,AA16))</f>
        <v>0</v>
      </c>
      <c r="AB17" s="921"/>
      <c r="AC17" s="920">
        <f>IF(入力用!P18=1,IF(AND(入力用!P24&gt;0,入力用!P24&lt;=15),IF(AC16&gt;=63000,63000,AC16),IF(AC16&gt;=82000,82000,AC16)),IF(AC16&gt;=63000,63000,AC16))</f>
        <v>0</v>
      </c>
      <c r="AD17" s="987"/>
      <c r="AE17" s="922"/>
      <c r="AF17" s="923"/>
    </row>
    <row r="18" spans="1:32" ht="50.25" customHeight="1" thickBot="1">
      <c r="A18" s="924" t="s">
        <v>88</v>
      </c>
      <c r="B18" s="925"/>
      <c r="C18" s="985" t="str">
        <f>IF(入力用!S20="","",入力用!S20)</f>
        <v/>
      </c>
      <c r="D18" s="986"/>
      <c r="E18" s="4"/>
      <c r="F18" s="13" t="s">
        <v>262</v>
      </c>
      <c r="G18" s="926">
        <f>ROUNDDOWN(G17*3/4,0)</f>
        <v>0</v>
      </c>
      <c r="H18" s="926"/>
      <c r="I18" s="926">
        <f>ROUNDDOWN(I17*3/4,0)</f>
        <v>0</v>
      </c>
      <c r="J18" s="926"/>
      <c r="K18" s="926">
        <f>ROUNDDOWN(K17*3/4,0)</f>
        <v>0</v>
      </c>
      <c r="L18" s="927"/>
      <c r="M18" s="928">
        <f>ROUNDDOWN(M17*3/4,0)</f>
        <v>0</v>
      </c>
      <c r="N18" s="926"/>
      <c r="O18" s="926">
        <f>ROUNDDOWN(O17*3/4,0)</f>
        <v>0</v>
      </c>
      <c r="P18" s="926"/>
      <c r="Q18" s="926">
        <f>ROUNDDOWN(Q17*3/4,0)</f>
        <v>0</v>
      </c>
      <c r="R18" s="927"/>
      <c r="S18" s="928">
        <f>ROUNDDOWN(S17*3/4,0)</f>
        <v>0</v>
      </c>
      <c r="T18" s="926"/>
      <c r="U18" s="926">
        <f>ROUNDDOWN(U17*3/4,0)</f>
        <v>0</v>
      </c>
      <c r="V18" s="926"/>
      <c r="W18" s="926">
        <f>ROUNDDOWN(W17*3/4,0)</f>
        <v>0</v>
      </c>
      <c r="X18" s="927"/>
      <c r="Y18" s="928">
        <f>ROUNDDOWN(Y17*3/4,0)</f>
        <v>0</v>
      </c>
      <c r="Z18" s="926"/>
      <c r="AA18" s="926">
        <f>ROUNDDOWN(AA17*3/4,0)</f>
        <v>0</v>
      </c>
      <c r="AB18" s="926"/>
      <c r="AC18" s="926">
        <f>ROUNDDOWN(AC17*3/4,0)</f>
        <v>0</v>
      </c>
      <c r="AD18" s="929"/>
      <c r="AE18" s="930">
        <f>ROUNDDOWN(SUM(G18:AD18),-2)</f>
        <v>0</v>
      </c>
      <c r="AF18" s="931"/>
    </row>
    <row r="19" spans="1:32" ht="17.25" customHeight="1">
      <c r="A19" s="898" t="s">
        <v>85</v>
      </c>
      <c r="B19" s="900" t="str">
        <f>IF(入力用!S21="","",入力用!S21)</f>
        <v/>
      </c>
      <c r="C19" s="901"/>
      <c r="D19" s="902"/>
      <c r="E19" s="4"/>
    </row>
    <row r="20" spans="1:32" ht="33.75" customHeight="1">
      <c r="A20" s="899"/>
      <c r="B20" s="903"/>
      <c r="C20" s="904"/>
      <c r="D20" s="905"/>
      <c r="E20" s="4"/>
      <c r="G20" s="909"/>
      <c r="H20" s="910"/>
      <c r="I20" s="911" t="s">
        <v>36</v>
      </c>
      <c r="J20" s="912"/>
      <c r="K20" s="913"/>
      <c r="L20" s="4"/>
      <c r="M20" s="914"/>
      <c r="N20" s="914"/>
      <c r="O20" s="915" t="s">
        <v>37</v>
      </c>
      <c r="P20" s="914"/>
      <c r="Q20" s="914"/>
      <c r="R20" s="4"/>
      <c r="S20" s="914"/>
      <c r="T20" s="914"/>
      <c r="U20" s="915" t="s">
        <v>38</v>
      </c>
      <c r="V20" s="914"/>
      <c r="W20" s="914"/>
      <c r="X20" s="4"/>
      <c r="Y20" s="914"/>
      <c r="Z20" s="914"/>
      <c r="AA20" s="915" t="s">
        <v>39</v>
      </c>
      <c r="AB20" s="914"/>
      <c r="AC20" s="914"/>
      <c r="AD20" s="4"/>
      <c r="AE20" s="3"/>
      <c r="AF20" s="3"/>
    </row>
    <row r="21" spans="1:32" ht="27" customHeight="1">
      <c r="A21" s="899"/>
      <c r="B21" s="903"/>
      <c r="C21" s="904"/>
      <c r="D21" s="905"/>
      <c r="E21" s="4"/>
      <c r="G21" s="897" t="s">
        <v>29</v>
      </c>
      <c r="H21" s="431"/>
      <c r="I21" s="883">
        <f t="shared" ref="I21:I26" si="11">SUM(G11:L11)</f>
        <v>0</v>
      </c>
      <c r="J21" s="884"/>
      <c r="K21" s="885"/>
      <c r="L21" s="3"/>
      <c r="M21" s="897" t="s">
        <v>29</v>
      </c>
      <c r="N21" s="431"/>
      <c r="O21" s="883">
        <f t="shared" ref="O21:O26" si="12">SUM(M11:R11)</f>
        <v>0</v>
      </c>
      <c r="P21" s="884"/>
      <c r="Q21" s="885"/>
      <c r="R21" s="3"/>
      <c r="S21" s="897" t="s">
        <v>29</v>
      </c>
      <c r="T21" s="431"/>
      <c r="U21" s="883">
        <f t="shared" ref="U21:U26" si="13">SUM(S11:X11)</f>
        <v>0</v>
      </c>
      <c r="V21" s="884"/>
      <c r="W21" s="885"/>
      <c r="Y21" s="897" t="s">
        <v>29</v>
      </c>
      <c r="Z21" s="431"/>
      <c r="AA21" s="883">
        <f>SUM(Y11:AD11)</f>
        <v>0</v>
      </c>
      <c r="AB21" s="884"/>
      <c r="AC21" s="885"/>
    </row>
    <row r="22" spans="1:32" ht="27" customHeight="1">
      <c r="A22" s="899"/>
      <c r="B22" s="903"/>
      <c r="C22" s="904"/>
      <c r="D22" s="905"/>
      <c r="E22" s="4"/>
      <c r="G22" s="890" t="s">
        <v>31</v>
      </c>
      <c r="H22" s="891"/>
      <c r="I22" s="883">
        <f t="shared" si="11"/>
        <v>0</v>
      </c>
      <c r="J22" s="884"/>
      <c r="K22" s="885"/>
      <c r="L22" s="3"/>
      <c r="M22" s="890" t="s">
        <v>31</v>
      </c>
      <c r="N22" s="891"/>
      <c r="O22" s="883">
        <f t="shared" si="12"/>
        <v>0</v>
      </c>
      <c r="P22" s="884"/>
      <c r="Q22" s="885"/>
      <c r="R22" s="3"/>
      <c r="S22" s="890" t="s">
        <v>31</v>
      </c>
      <c r="T22" s="891"/>
      <c r="U22" s="883">
        <f t="shared" si="13"/>
        <v>0</v>
      </c>
      <c r="V22" s="884"/>
      <c r="W22" s="885"/>
      <c r="Y22" s="890" t="s">
        <v>31</v>
      </c>
      <c r="Z22" s="891"/>
      <c r="AA22" s="883">
        <f t="shared" ref="AA22:AA26" si="14">SUM(Y12:AD12)</f>
        <v>0</v>
      </c>
      <c r="AB22" s="884"/>
      <c r="AC22" s="885"/>
    </row>
    <row r="23" spans="1:32" ht="27" customHeight="1">
      <c r="A23" s="899"/>
      <c r="B23" s="906"/>
      <c r="C23" s="907"/>
      <c r="D23" s="908"/>
      <c r="E23" s="4"/>
      <c r="G23" s="890" t="s">
        <v>40</v>
      </c>
      <c r="H23" s="891"/>
      <c r="I23" s="883">
        <f t="shared" si="11"/>
        <v>0</v>
      </c>
      <c r="J23" s="884"/>
      <c r="K23" s="885"/>
      <c r="L23" s="3"/>
      <c r="M23" s="890" t="s">
        <v>40</v>
      </c>
      <c r="N23" s="891"/>
      <c r="O23" s="883">
        <f t="shared" si="12"/>
        <v>0</v>
      </c>
      <c r="P23" s="884"/>
      <c r="Q23" s="885"/>
      <c r="R23" s="3"/>
      <c r="S23" s="890" t="s">
        <v>40</v>
      </c>
      <c r="T23" s="891"/>
      <c r="U23" s="883">
        <f t="shared" si="13"/>
        <v>0</v>
      </c>
      <c r="V23" s="884"/>
      <c r="W23" s="885"/>
      <c r="Y23" s="890" t="s">
        <v>40</v>
      </c>
      <c r="Z23" s="891"/>
      <c r="AA23" s="883">
        <f t="shared" si="14"/>
        <v>0</v>
      </c>
      <c r="AB23" s="884"/>
      <c r="AC23" s="885"/>
    </row>
    <row r="24" spans="1:32" ht="27" customHeight="1">
      <c r="B24" s="892" t="str">
        <f>IF(入力用!S22="","",入力用!S22)</f>
        <v>補助基準額上限：63000円</v>
      </c>
      <c r="C24" s="892"/>
      <c r="D24" s="892"/>
      <c r="E24" s="4"/>
      <c r="G24" s="890" t="s">
        <v>32</v>
      </c>
      <c r="H24" s="891"/>
      <c r="I24" s="893">
        <f t="shared" si="11"/>
        <v>0</v>
      </c>
      <c r="J24" s="894"/>
      <c r="K24" s="895"/>
      <c r="L24" s="3"/>
      <c r="M24" s="890" t="s">
        <v>32</v>
      </c>
      <c r="N24" s="891"/>
      <c r="O24" s="893">
        <f t="shared" si="12"/>
        <v>0</v>
      </c>
      <c r="P24" s="894"/>
      <c r="Q24" s="895"/>
      <c r="R24" s="3"/>
      <c r="S24" s="890" t="s">
        <v>32</v>
      </c>
      <c r="T24" s="891"/>
      <c r="U24" s="893">
        <f t="shared" si="13"/>
        <v>0</v>
      </c>
      <c r="V24" s="894"/>
      <c r="W24" s="895"/>
      <c r="Y24" s="890" t="s">
        <v>32</v>
      </c>
      <c r="Z24" s="891"/>
      <c r="AA24" s="893">
        <f t="shared" si="14"/>
        <v>0</v>
      </c>
      <c r="AB24" s="894"/>
      <c r="AC24" s="895"/>
    </row>
    <row r="25" spans="1:32" ht="27" customHeight="1">
      <c r="B25" s="896" t="str">
        <f>IF(入力用!W22="","",入力用!W22)</f>
        <v/>
      </c>
      <c r="C25" s="896"/>
      <c r="D25" s="896"/>
      <c r="E25" s="4"/>
      <c r="G25" s="897" t="s">
        <v>33</v>
      </c>
      <c r="H25" s="431"/>
      <c r="I25" s="883">
        <f t="shared" si="11"/>
        <v>0</v>
      </c>
      <c r="J25" s="884"/>
      <c r="K25" s="885"/>
      <c r="L25" s="3"/>
      <c r="M25" s="897" t="s">
        <v>33</v>
      </c>
      <c r="N25" s="431"/>
      <c r="O25" s="883">
        <f t="shared" si="12"/>
        <v>0</v>
      </c>
      <c r="P25" s="884"/>
      <c r="Q25" s="885"/>
      <c r="R25" s="3"/>
      <c r="S25" s="897" t="s">
        <v>33</v>
      </c>
      <c r="T25" s="431"/>
      <c r="U25" s="883">
        <f t="shared" si="13"/>
        <v>0</v>
      </c>
      <c r="V25" s="884"/>
      <c r="W25" s="885"/>
      <c r="Y25" s="897" t="s">
        <v>33</v>
      </c>
      <c r="Z25" s="431"/>
      <c r="AA25" s="883">
        <f t="shared" si="14"/>
        <v>0</v>
      </c>
      <c r="AB25" s="884"/>
      <c r="AC25" s="885"/>
    </row>
    <row r="26" spans="1:32" ht="27" customHeight="1" thickBot="1">
      <c r="E26" s="4"/>
      <c r="G26" s="878" t="s">
        <v>35</v>
      </c>
      <c r="H26" s="879"/>
      <c r="I26" s="880">
        <f t="shared" si="11"/>
        <v>0</v>
      </c>
      <c r="J26" s="881"/>
      <c r="K26" s="882"/>
      <c r="L26" s="3"/>
      <c r="M26" s="878" t="s">
        <v>35</v>
      </c>
      <c r="N26" s="879"/>
      <c r="O26" s="883">
        <f t="shared" si="12"/>
        <v>0</v>
      </c>
      <c r="P26" s="884"/>
      <c r="Q26" s="885"/>
      <c r="R26" s="3"/>
      <c r="S26" s="878" t="s">
        <v>35</v>
      </c>
      <c r="T26" s="879"/>
      <c r="U26" s="883">
        <f t="shared" si="13"/>
        <v>0</v>
      </c>
      <c r="V26" s="884"/>
      <c r="W26" s="885"/>
      <c r="Y26" s="878" t="s">
        <v>35</v>
      </c>
      <c r="Z26" s="879"/>
      <c r="AA26" s="883">
        <f t="shared" si="14"/>
        <v>0</v>
      </c>
      <c r="AB26" s="884"/>
      <c r="AC26" s="885"/>
    </row>
    <row r="27" spans="1:32" ht="45" customHeight="1" thickBot="1">
      <c r="E27" s="4"/>
      <c r="G27" s="886" t="s">
        <v>78</v>
      </c>
      <c r="H27" s="887"/>
      <c r="I27" s="888">
        <f>ROUNDDOWN(SUM(G18:L18),-2)</f>
        <v>0</v>
      </c>
      <c r="J27" s="889"/>
      <c r="K27" s="889"/>
      <c r="M27" s="886" t="s">
        <v>78</v>
      </c>
      <c r="N27" s="887"/>
      <c r="O27" s="888">
        <f>ROUNDDOWN(SUM(M18:R18),-2)</f>
        <v>0</v>
      </c>
      <c r="P27" s="889"/>
      <c r="Q27" s="889"/>
      <c r="S27" s="886" t="s">
        <v>78</v>
      </c>
      <c r="T27" s="887"/>
      <c r="U27" s="888">
        <f>ROUNDDOWN(SUM(S18:X18),-2)</f>
        <v>0</v>
      </c>
      <c r="V27" s="889"/>
      <c r="W27" s="889"/>
      <c r="Y27" s="886" t="s">
        <v>78</v>
      </c>
      <c r="Z27" s="887"/>
      <c r="AA27" s="888">
        <f>AE18-I27-O27-U27</f>
        <v>0</v>
      </c>
      <c r="AB27" s="889"/>
      <c r="AC27" s="889"/>
      <c r="AF27" s="14" t="s">
        <v>89</v>
      </c>
    </row>
    <row r="28" spans="1:32" ht="17.25" customHeight="1">
      <c r="E28" s="4"/>
    </row>
    <row r="29" spans="1:32" ht="17.25" customHeight="1"/>
    <row r="30" spans="1:32" ht="17.25" customHeight="1">
      <c r="A30" s="981" t="str">
        <f>$A$1</f>
        <v>様式第２号</v>
      </c>
      <c r="B30" s="981"/>
    </row>
    <row r="31" spans="1:32" ht="17.25" customHeight="1">
      <c r="A31" s="981"/>
      <c r="B31" s="981"/>
      <c r="Z31" s="982" t="str">
        <f>$Z$2</f>
        <v>令和</v>
      </c>
      <c r="AA31" s="966" t="str">
        <f>IF($AA$2="","",$AA$2)</f>
        <v/>
      </c>
      <c r="AB31" s="966" t="s">
        <v>8</v>
      </c>
      <c r="AC31" s="966" t="str">
        <f>IF($AC$2="","",$AC$2)</f>
        <v/>
      </c>
      <c r="AD31" s="966" t="s">
        <v>9</v>
      </c>
      <c r="AE31" s="966" t="str">
        <f>IF($AE$2="","",$AE$2)</f>
        <v/>
      </c>
      <c r="AF31" s="966" t="s">
        <v>10</v>
      </c>
    </row>
    <row r="32" spans="1:32" ht="17.25" customHeight="1">
      <c r="A32" s="967" t="s">
        <v>11</v>
      </c>
      <c r="B32" s="967"/>
      <c r="C32" s="967"/>
      <c r="D32" s="967"/>
      <c r="E32" s="967"/>
      <c r="F32" s="967"/>
      <c r="G32" s="967"/>
      <c r="H32" s="967"/>
      <c r="I32" s="967"/>
      <c r="L32" s="968" t="s">
        <v>12</v>
      </c>
      <c r="M32" s="968"/>
      <c r="N32" s="969">
        <v>2</v>
      </c>
      <c r="O32" s="969"/>
      <c r="P32" s="970" t="s">
        <v>13</v>
      </c>
      <c r="Q32" s="970"/>
      <c r="R32" s="5"/>
      <c r="S32" s="5"/>
      <c r="Y32" s="5"/>
      <c r="Z32" s="982"/>
      <c r="AA32" s="966"/>
      <c r="AB32" s="966"/>
      <c r="AC32" s="966"/>
      <c r="AD32" s="966"/>
      <c r="AE32" s="966"/>
      <c r="AF32" s="966"/>
    </row>
    <row r="33" spans="1:32" ht="17.25" customHeight="1">
      <c r="A33" s="967"/>
      <c r="B33" s="967"/>
      <c r="C33" s="967"/>
      <c r="D33" s="967"/>
      <c r="E33" s="967"/>
      <c r="F33" s="967"/>
      <c r="G33" s="967"/>
      <c r="H33" s="967"/>
      <c r="I33" s="967"/>
      <c r="L33" s="968"/>
      <c r="M33" s="968"/>
      <c r="N33" s="969"/>
      <c r="O33" s="969"/>
      <c r="P33" s="970"/>
      <c r="Q33" s="970"/>
      <c r="R33" s="5"/>
      <c r="S33" s="5"/>
    </row>
    <row r="34" spans="1:32" ht="17.25" customHeight="1">
      <c r="A34" s="967"/>
      <c r="B34" s="967"/>
      <c r="C34" s="967"/>
      <c r="D34" s="967"/>
      <c r="E34" s="967"/>
      <c r="F34" s="967"/>
      <c r="G34" s="967"/>
      <c r="H34" s="967"/>
      <c r="I34" s="967"/>
      <c r="L34" s="968"/>
      <c r="M34" s="968"/>
      <c r="N34" s="969"/>
      <c r="O34" s="969"/>
      <c r="P34" s="970"/>
      <c r="Q34" s="970"/>
      <c r="R34" s="5"/>
      <c r="S34" s="5"/>
    </row>
    <row r="35" spans="1:32" ht="17.25" customHeight="1" thickBot="1">
      <c r="D35" s="3"/>
      <c r="E35" s="3"/>
      <c r="F35" s="3"/>
      <c r="G35" s="3"/>
      <c r="H35" s="3"/>
      <c r="I35" s="3"/>
      <c r="J35" s="3"/>
      <c r="K35" s="3"/>
    </row>
    <row r="36" spans="1:32" ht="42" customHeight="1" thickBot="1">
      <c r="A36" s="971" t="s">
        <v>90</v>
      </c>
      <c r="B36" s="972"/>
      <c r="C36" s="973" t="str">
        <f>IF($C$7="","",$C$7)</f>
        <v/>
      </c>
      <c r="D36" s="973"/>
      <c r="E36" s="973"/>
      <c r="F36" s="973"/>
      <c r="G36" s="973"/>
      <c r="H36" s="973"/>
      <c r="I36" s="974"/>
      <c r="J36" s="4"/>
      <c r="K36" s="4"/>
      <c r="L36" s="3"/>
    </row>
    <row r="37" spans="1:32" ht="17.25" customHeight="1">
      <c r="C37" s="6"/>
      <c r="D37" s="6"/>
      <c r="E37" s="4"/>
      <c r="F37" s="6"/>
      <c r="G37" s="6"/>
      <c r="H37" s="6"/>
      <c r="I37" s="6"/>
      <c r="J37" s="6"/>
      <c r="K37" s="3"/>
    </row>
    <row r="38" spans="1:32" ht="17.25" customHeight="1" thickBot="1">
      <c r="E38" s="4"/>
    </row>
    <row r="39" spans="1:32" ht="24" customHeight="1" thickBot="1">
      <c r="A39" s="975" t="s">
        <v>14</v>
      </c>
      <c r="B39" s="976"/>
      <c r="C39" s="976"/>
      <c r="D39" s="977"/>
      <c r="E39" s="4"/>
      <c r="F39" s="7" t="s">
        <v>15</v>
      </c>
      <c r="G39" s="971" t="s">
        <v>16</v>
      </c>
      <c r="H39" s="972"/>
      <c r="I39" s="978" t="s">
        <v>17</v>
      </c>
      <c r="J39" s="972"/>
      <c r="K39" s="978" t="s">
        <v>18</v>
      </c>
      <c r="L39" s="979"/>
      <c r="M39" s="971" t="s">
        <v>19</v>
      </c>
      <c r="N39" s="972"/>
      <c r="O39" s="978" t="s">
        <v>20</v>
      </c>
      <c r="P39" s="972"/>
      <c r="Q39" s="978" t="s">
        <v>21</v>
      </c>
      <c r="R39" s="979"/>
      <c r="S39" s="971" t="s">
        <v>22</v>
      </c>
      <c r="T39" s="972"/>
      <c r="U39" s="978" t="s">
        <v>23</v>
      </c>
      <c r="V39" s="972"/>
      <c r="W39" s="978" t="s">
        <v>24</v>
      </c>
      <c r="X39" s="979"/>
      <c r="Y39" s="971" t="s">
        <v>25</v>
      </c>
      <c r="Z39" s="972"/>
      <c r="AA39" s="978" t="s">
        <v>26</v>
      </c>
      <c r="AB39" s="972"/>
      <c r="AC39" s="978" t="s">
        <v>27</v>
      </c>
      <c r="AD39" s="979"/>
      <c r="AE39" s="995" t="s">
        <v>28</v>
      </c>
      <c r="AF39" s="979"/>
    </row>
    <row r="40" spans="1:32" ht="37.5" customHeight="1">
      <c r="A40" s="959" t="s">
        <v>86</v>
      </c>
      <c r="B40" s="960"/>
      <c r="C40" s="961" t="str">
        <f>IF(入力用!S54="","",入力用!S54)</f>
        <v/>
      </c>
      <c r="D40" s="962"/>
      <c r="E40" s="4"/>
      <c r="F40" s="307" t="s">
        <v>71</v>
      </c>
      <c r="G40" s="953">
        <f>入力用!S63</f>
        <v>0</v>
      </c>
      <c r="H40" s="953"/>
      <c r="I40" s="947">
        <f>入力用!T63</f>
        <v>0</v>
      </c>
      <c r="J40" s="988"/>
      <c r="K40" s="947">
        <f>入力用!U63</f>
        <v>0</v>
      </c>
      <c r="L40" s="988"/>
      <c r="M40" s="947">
        <f>入力用!V63</f>
        <v>0</v>
      </c>
      <c r="N40" s="988"/>
      <c r="O40" s="947">
        <f>入力用!W63</f>
        <v>0</v>
      </c>
      <c r="P40" s="988"/>
      <c r="Q40" s="947">
        <f>入力用!X63</f>
        <v>0</v>
      </c>
      <c r="R40" s="988"/>
      <c r="S40" s="947">
        <f>入力用!Y63</f>
        <v>0</v>
      </c>
      <c r="T40" s="988"/>
      <c r="U40" s="947">
        <f>入力用!Z63</f>
        <v>0</v>
      </c>
      <c r="V40" s="988"/>
      <c r="W40" s="947">
        <f>入力用!AA63</f>
        <v>0</v>
      </c>
      <c r="X40" s="988"/>
      <c r="Y40" s="947">
        <f>入力用!AB63</f>
        <v>0</v>
      </c>
      <c r="Z40" s="988"/>
      <c r="AA40" s="947">
        <f>入力用!AC63</f>
        <v>0</v>
      </c>
      <c r="AB40" s="988"/>
      <c r="AC40" s="947">
        <f>入力用!AD63</f>
        <v>0</v>
      </c>
      <c r="AD40" s="948"/>
      <c r="AE40" s="935">
        <f t="shared" ref="AE40:AE44" si="15">SUM(G40:AD40)</f>
        <v>0</v>
      </c>
      <c r="AF40" s="936"/>
    </row>
    <row r="41" spans="1:32" ht="37.5" customHeight="1">
      <c r="A41" s="963" t="s">
        <v>30</v>
      </c>
      <c r="B41" s="964"/>
      <c r="C41" s="949" t="str">
        <f>IF(入力用!S55="","",入力用!S55)</f>
        <v/>
      </c>
      <c r="D41" s="950"/>
      <c r="E41" s="4"/>
      <c r="F41" s="8" t="s">
        <v>72</v>
      </c>
      <c r="G41" s="953">
        <f>入力用!S64</f>
        <v>0</v>
      </c>
      <c r="H41" s="953"/>
      <c r="I41" s="991">
        <f>入力用!T64</f>
        <v>0</v>
      </c>
      <c r="J41" s="992"/>
      <c r="K41" s="991">
        <f>入力用!U64</f>
        <v>0</v>
      </c>
      <c r="L41" s="992"/>
      <c r="M41" s="991">
        <f>入力用!V64</f>
        <v>0</v>
      </c>
      <c r="N41" s="992"/>
      <c r="O41" s="991">
        <f>入力用!W64</f>
        <v>0</v>
      </c>
      <c r="P41" s="992"/>
      <c r="Q41" s="991">
        <f>入力用!X64</f>
        <v>0</v>
      </c>
      <c r="R41" s="992"/>
      <c r="S41" s="991">
        <f>入力用!Y64</f>
        <v>0</v>
      </c>
      <c r="T41" s="992"/>
      <c r="U41" s="991">
        <f>入力用!Z64</f>
        <v>0</v>
      </c>
      <c r="V41" s="992"/>
      <c r="W41" s="991">
        <f>入力用!AA64</f>
        <v>0</v>
      </c>
      <c r="X41" s="992"/>
      <c r="Y41" s="991">
        <f>入力用!AB64</f>
        <v>0</v>
      </c>
      <c r="Z41" s="992"/>
      <c r="AA41" s="991">
        <f>入力用!AC64</f>
        <v>0</v>
      </c>
      <c r="AB41" s="992"/>
      <c r="AC41" s="991">
        <f>入力用!AD64</f>
        <v>0</v>
      </c>
      <c r="AD41" s="996"/>
      <c r="AE41" s="935">
        <f t="shared" si="15"/>
        <v>0</v>
      </c>
      <c r="AF41" s="936"/>
    </row>
    <row r="42" spans="1:32" ht="37.5" customHeight="1">
      <c r="A42" s="965"/>
      <c r="B42" s="964"/>
      <c r="C42" s="951"/>
      <c r="D42" s="952"/>
      <c r="E42" s="4"/>
      <c r="F42" s="8" t="s">
        <v>73</v>
      </c>
      <c r="G42" s="953">
        <f>入力用!S65</f>
        <v>0</v>
      </c>
      <c r="H42" s="953"/>
      <c r="I42" s="991">
        <f>入力用!T65</f>
        <v>0</v>
      </c>
      <c r="J42" s="992"/>
      <c r="K42" s="991">
        <f>入力用!U65</f>
        <v>0</v>
      </c>
      <c r="L42" s="992"/>
      <c r="M42" s="991">
        <f>入力用!V65</f>
        <v>0</v>
      </c>
      <c r="N42" s="992"/>
      <c r="O42" s="991">
        <f>入力用!W65</f>
        <v>0</v>
      </c>
      <c r="P42" s="992"/>
      <c r="Q42" s="991">
        <f>入力用!X65</f>
        <v>0</v>
      </c>
      <c r="R42" s="992"/>
      <c r="S42" s="991">
        <f>入力用!Y65</f>
        <v>0</v>
      </c>
      <c r="T42" s="992"/>
      <c r="U42" s="991">
        <f>入力用!Z65</f>
        <v>0</v>
      </c>
      <c r="V42" s="992"/>
      <c r="W42" s="991">
        <f>入力用!AA65</f>
        <v>0</v>
      </c>
      <c r="X42" s="992"/>
      <c r="Y42" s="991">
        <f>入力用!AB65</f>
        <v>0</v>
      </c>
      <c r="Z42" s="992"/>
      <c r="AA42" s="991">
        <f>入力用!AC65</f>
        <v>0</v>
      </c>
      <c r="AB42" s="992"/>
      <c r="AC42" s="991">
        <f>入力用!AD65</f>
        <v>0</v>
      </c>
      <c r="AD42" s="996"/>
      <c r="AE42" s="935">
        <f t="shared" si="15"/>
        <v>0</v>
      </c>
      <c r="AF42" s="936"/>
    </row>
    <row r="43" spans="1:32" ht="37.5" customHeight="1">
      <c r="A43" s="965"/>
      <c r="B43" s="964"/>
      <c r="C43" s="903" t="str">
        <f>IF(入力用!S56="","",入力用!S56)</f>
        <v/>
      </c>
      <c r="D43" s="989"/>
      <c r="E43" s="4"/>
      <c r="F43" s="9" t="s">
        <v>74</v>
      </c>
      <c r="G43" s="991">
        <v>0</v>
      </c>
      <c r="H43" s="992"/>
      <c r="I43" s="954">
        <v>0</v>
      </c>
      <c r="J43" s="955"/>
      <c r="K43" s="954">
        <v>0</v>
      </c>
      <c r="L43" s="955"/>
      <c r="M43" s="954">
        <v>0</v>
      </c>
      <c r="N43" s="955"/>
      <c r="O43" s="954">
        <v>0</v>
      </c>
      <c r="P43" s="955"/>
      <c r="Q43" s="954">
        <v>0</v>
      </c>
      <c r="R43" s="955"/>
      <c r="S43" s="954">
        <v>0</v>
      </c>
      <c r="T43" s="955"/>
      <c r="U43" s="954">
        <v>0</v>
      </c>
      <c r="V43" s="955"/>
      <c r="W43" s="954">
        <v>0</v>
      </c>
      <c r="X43" s="955"/>
      <c r="Y43" s="954">
        <v>0</v>
      </c>
      <c r="Z43" s="955"/>
      <c r="AA43" s="954">
        <v>0</v>
      </c>
      <c r="AB43" s="955"/>
      <c r="AC43" s="954">
        <v>0</v>
      </c>
      <c r="AD43" s="956"/>
      <c r="AE43" s="957">
        <f t="shared" si="15"/>
        <v>0</v>
      </c>
      <c r="AF43" s="958"/>
    </row>
    <row r="44" spans="1:32" ht="37.5" customHeight="1" thickBot="1">
      <c r="A44" s="965"/>
      <c r="B44" s="964"/>
      <c r="C44" s="906"/>
      <c r="D44" s="990"/>
      <c r="E44" s="4"/>
      <c r="F44" s="10" t="s">
        <v>75</v>
      </c>
      <c r="G44" s="932">
        <f>入力用!S66</f>
        <v>0</v>
      </c>
      <c r="H44" s="933"/>
      <c r="I44" s="932">
        <f>入力用!T66</f>
        <v>0</v>
      </c>
      <c r="J44" s="933"/>
      <c r="K44" s="932">
        <f>入力用!U66</f>
        <v>0</v>
      </c>
      <c r="L44" s="933"/>
      <c r="M44" s="932">
        <f>入力用!V66</f>
        <v>0</v>
      </c>
      <c r="N44" s="933"/>
      <c r="O44" s="932">
        <f>入力用!W66</f>
        <v>0</v>
      </c>
      <c r="P44" s="933"/>
      <c r="Q44" s="932">
        <f>入力用!X66</f>
        <v>0</v>
      </c>
      <c r="R44" s="933"/>
      <c r="S44" s="932">
        <f>入力用!Y66</f>
        <v>0</v>
      </c>
      <c r="T44" s="933"/>
      <c r="U44" s="932">
        <f>入力用!Z66</f>
        <v>0</v>
      </c>
      <c r="V44" s="933"/>
      <c r="W44" s="932">
        <f>入力用!AA66</f>
        <v>0</v>
      </c>
      <c r="X44" s="933"/>
      <c r="Y44" s="932">
        <f>入力用!AB66</f>
        <v>0</v>
      </c>
      <c r="Z44" s="933"/>
      <c r="AA44" s="932">
        <f>入力用!AC66</f>
        <v>0</v>
      </c>
      <c r="AB44" s="933"/>
      <c r="AC44" s="932">
        <f>入力用!AD66</f>
        <v>0</v>
      </c>
      <c r="AD44" s="934"/>
      <c r="AE44" s="935">
        <f t="shared" si="15"/>
        <v>0</v>
      </c>
      <c r="AF44" s="936"/>
    </row>
    <row r="45" spans="1:32" ht="37.5" customHeight="1" thickTop="1" thickBot="1">
      <c r="A45" s="937" t="s">
        <v>34</v>
      </c>
      <c r="B45" s="938"/>
      <c r="C45" s="983" t="str">
        <f>IF(入力用!S57="","",入力用!S57)</f>
        <v/>
      </c>
      <c r="D45" s="984"/>
      <c r="E45" s="4"/>
      <c r="F45" s="11" t="s">
        <v>76</v>
      </c>
      <c r="G45" s="939">
        <f>SUM(G40:H43)-G44</f>
        <v>0</v>
      </c>
      <c r="H45" s="940"/>
      <c r="I45" s="939">
        <f t="shared" ref="I45" si="16">SUM(I40:J43)-I44</f>
        <v>0</v>
      </c>
      <c r="J45" s="940"/>
      <c r="K45" s="939">
        <f t="shared" ref="K45" si="17">SUM(K40:L43)-K44</f>
        <v>0</v>
      </c>
      <c r="L45" s="941"/>
      <c r="M45" s="942">
        <f t="shared" ref="M45" si="18">SUM(M40:N43)-M44</f>
        <v>0</v>
      </c>
      <c r="N45" s="940"/>
      <c r="O45" s="939">
        <f t="shared" ref="O45" si="19">SUM(O40:P43)-O44</f>
        <v>0</v>
      </c>
      <c r="P45" s="940"/>
      <c r="Q45" s="939">
        <f t="shared" ref="Q45" si="20">SUM(Q40:R43)-Q44</f>
        <v>0</v>
      </c>
      <c r="R45" s="941"/>
      <c r="S45" s="942">
        <f t="shared" ref="S45" si="21">SUM(S40:T43)-S44</f>
        <v>0</v>
      </c>
      <c r="T45" s="940"/>
      <c r="U45" s="939">
        <f t="shared" ref="U45" si="22">SUM(U40:V43)-U44</f>
        <v>0</v>
      </c>
      <c r="V45" s="940"/>
      <c r="W45" s="939">
        <f t="shared" ref="W45" si="23">SUM(W40:X43)-W44</f>
        <v>0</v>
      </c>
      <c r="X45" s="941"/>
      <c r="Y45" s="942">
        <f t="shared" ref="Y45" si="24">SUM(Y40:Z43)-Y44</f>
        <v>0</v>
      </c>
      <c r="Z45" s="940"/>
      <c r="AA45" s="939">
        <f>SUM(AA40:AB43)-AA44</f>
        <v>0</v>
      </c>
      <c r="AB45" s="940"/>
      <c r="AC45" s="939">
        <f t="shared" ref="AC45" si="25">SUM(AC40:AD43)-AC44</f>
        <v>0</v>
      </c>
      <c r="AD45" s="943"/>
      <c r="AE45" s="944">
        <f>SUM(G45:AD45)</f>
        <v>0</v>
      </c>
      <c r="AF45" s="945"/>
    </row>
    <row r="46" spans="1:32" ht="50.25" customHeight="1" thickTop="1" thickBot="1">
      <c r="A46" s="916" t="s">
        <v>87</v>
      </c>
      <c r="B46" s="917"/>
      <c r="C46" s="983" t="str">
        <f>IF(入力用!S58="","",入力用!S58)</f>
        <v/>
      </c>
      <c r="D46" s="984"/>
      <c r="E46" s="4"/>
      <c r="F46" s="12" t="s">
        <v>77</v>
      </c>
      <c r="G46" s="920">
        <f>IF(入力用!P57=1,IF(AND(入力用!P63&gt;0,入力用!P63&lt;=4),IF(G45&gt;=63000,63000,G45),IF(G45&gt;=82000,82000,G45)),IF(G45&gt;=63000,63000,G45))</f>
        <v>0</v>
      </c>
      <c r="H46" s="921"/>
      <c r="I46" s="920">
        <f>IF(入力用!P57=1,IF(AND(入力用!P63&gt;0,入力用!P63&lt;=5),IF(I45&gt;=63000,63000,I45),IF(I45&gt;=82000,82000,I45)),IF(I45&gt;=63000,63000,I45))</f>
        <v>0</v>
      </c>
      <c r="J46" s="921"/>
      <c r="K46" s="920">
        <f>IF(入力用!P57=1,IF(AND(入力用!P63&gt;0,入力用!P63&lt;=6),IF(K45&gt;=63000,63000,K45),IF(K45&gt;=82000,82000,K45)),IF(K45&gt;=63000,63000,K45))</f>
        <v>0</v>
      </c>
      <c r="L46" s="921"/>
      <c r="M46" s="920">
        <f>IF(入力用!P57=1,IF(AND(入力用!P63&gt;0,入力用!P63&lt;=7),IF(M45&gt;=63000,63000,M45),IF(M45&gt;=82000,82000,M45)),IF(M45&gt;=63000,63000,M45))</f>
        <v>0</v>
      </c>
      <c r="N46" s="921"/>
      <c r="O46" s="920">
        <f>IF(入力用!P57=1,IF(AND(入力用!P63&gt;0,入力用!P63&lt;=8),IF(O45&gt;=63000,63000,O45),IF(O45&gt;=82000,82000,O45)),IF(O45&gt;=63000,63000,O45))</f>
        <v>0</v>
      </c>
      <c r="P46" s="921"/>
      <c r="Q46" s="920">
        <f>IF(入力用!P57=1,IF(AND(入力用!P63&gt;0,入力用!P63&lt;=9),IF(Q45&gt;=63000,63000,Q45),IF(Q45&gt;=82000,82000,Q45)),IF(Q45&gt;=63000,63000,Q45))</f>
        <v>0</v>
      </c>
      <c r="R46" s="921"/>
      <c r="S46" s="920">
        <f>IF(入力用!P57=1,IF(AND(入力用!P63&gt;0,入力用!P63&lt;=10),IF(S45&gt;=63000,63000,S45),IF(S45&gt;=82000,82000,S45)),IF(S45&gt;=63000,63000,S45))</f>
        <v>0</v>
      </c>
      <c r="T46" s="921"/>
      <c r="U46" s="920">
        <f>IF(入力用!P57=1,IF(AND(入力用!P63&gt;0,入力用!P63&lt;=11),IF(U45&gt;=63000,63000,U45),IF(U45&gt;=82000,82000,U45)),IF(U45&gt;=63000,63000,U45))</f>
        <v>0</v>
      </c>
      <c r="V46" s="921"/>
      <c r="W46" s="920">
        <f>IF(入力用!P57=1,IF(AND(入力用!P63&gt;0,入力用!P63&lt;=12),IF(W45&gt;=63000,63000,W45),IF(W45&gt;=82000,82000,W45)),IF(W45&gt;=63000,63000,W45))</f>
        <v>0</v>
      </c>
      <c r="X46" s="921"/>
      <c r="Y46" s="920">
        <f>IF(入力用!P57=1,IF(AND(入力用!P63&gt;0,入力用!P63&lt;=13),IF(Y45&gt;=63000,63000,Y45),IF(Y45&gt;=82000,82000,Y45)),IF(Y45&gt;=63000,63000,Y45))</f>
        <v>0</v>
      </c>
      <c r="Z46" s="921"/>
      <c r="AA46" s="920">
        <f>IF(入力用!P57=1,IF(AND(入力用!P63&gt;0,入力用!P63&lt;=14),IF(AA45&gt;=63000,63000,AA45),IF(AA45&gt;=82000,82000,AA45)),IF(AA45&gt;=63000,63000,AA45))</f>
        <v>0</v>
      </c>
      <c r="AB46" s="921"/>
      <c r="AC46" s="920">
        <f>IF(入力用!P57=1,IF(AND(入力用!P63&gt;0,入力用!P63&lt;=15),IF(AC45&gt;=63000,63000,AC45),IF(AC45&gt;=82000,82000,AC45)),IF(AC45&gt;=63000,63000,AC45))</f>
        <v>0</v>
      </c>
      <c r="AD46" s="987"/>
      <c r="AE46" s="922"/>
      <c r="AF46" s="923"/>
    </row>
    <row r="47" spans="1:32" ht="50.25" customHeight="1" thickBot="1">
      <c r="A47" s="924" t="s">
        <v>88</v>
      </c>
      <c r="B47" s="925"/>
      <c r="C47" s="985" t="str">
        <f>IF(入力用!S59="","",入力用!S59)</f>
        <v/>
      </c>
      <c r="D47" s="986"/>
      <c r="E47" s="4"/>
      <c r="F47" s="13" t="s">
        <v>262</v>
      </c>
      <c r="G47" s="926">
        <f>ROUNDDOWN(G46*3/4,0)</f>
        <v>0</v>
      </c>
      <c r="H47" s="926"/>
      <c r="I47" s="926">
        <f>ROUNDDOWN(I46*3/4,0)</f>
        <v>0</v>
      </c>
      <c r="J47" s="926"/>
      <c r="K47" s="926">
        <f>ROUNDDOWN(K46*3/4,0)</f>
        <v>0</v>
      </c>
      <c r="L47" s="927"/>
      <c r="M47" s="928">
        <f>ROUNDDOWN(M46*3/4,0)</f>
        <v>0</v>
      </c>
      <c r="N47" s="926"/>
      <c r="O47" s="926">
        <f>ROUNDDOWN(O46*3/4,0)</f>
        <v>0</v>
      </c>
      <c r="P47" s="926"/>
      <c r="Q47" s="926">
        <f>ROUNDDOWN(Q46*3/4,0)</f>
        <v>0</v>
      </c>
      <c r="R47" s="927"/>
      <c r="S47" s="928">
        <f>ROUNDDOWN(S46*3/4,0)</f>
        <v>0</v>
      </c>
      <c r="T47" s="926"/>
      <c r="U47" s="926">
        <f>ROUNDDOWN(U46*3/4,0)</f>
        <v>0</v>
      </c>
      <c r="V47" s="926"/>
      <c r="W47" s="926">
        <f>ROUNDDOWN(W46*3/4,0)</f>
        <v>0</v>
      </c>
      <c r="X47" s="927"/>
      <c r="Y47" s="928">
        <f>ROUNDDOWN(Y46*3/4,0)</f>
        <v>0</v>
      </c>
      <c r="Z47" s="926"/>
      <c r="AA47" s="926">
        <f>ROUNDDOWN(AA46*3/4,0)</f>
        <v>0</v>
      </c>
      <c r="AB47" s="926"/>
      <c r="AC47" s="926">
        <f>ROUNDDOWN(AC46*3/4,0)</f>
        <v>0</v>
      </c>
      <c r="AD47" s="929"/>
      <c r="AE47" s="930">
        <f>ROUNDDOWN(SUM(G47:AD47),-2)</f>
        <v>0</v>
      </c>
      <c r="AF47" s="931"/>
    </row>
    <row r="48" spans="1:32" ht="17.25" customHeight="1">
      <c r="A48" s="898" t="s">
        <v>85</v>
      </c>
      <c r="B48" s="900" t="str">
        <f>IF(入力用!S60="","",入力用!S60)</f>
        <v/>
      </c>
      <c r="C48" s="901"/>
      <c r="D48" s="902"/>
      <c r="E48" s="4"/>
    </row>
    <row r="49" spans="1:32" ht="33.75" customHeight="1">
      <c r="A49" s="899"/>
      <c r="B49" s="903"/>
      <c r="C49" s="904"/>
      <c r="D49" s="905"/>
      <c r="E49" s="4"/>
      <c r="G49" s="909"/>
      <c r="H49" s="910"/>
      <c r="I49" s="911" t="s">
        <v>36</v>
      </c>
      <c r="J49" s="912"/>
      <c r="K49" s="913"/>
      <c r="L49" s="4"/>
      <c r="M49" s="914"/>
      <c r="N49" s="914"/>
      <c r="O49" s="915" t="s">
        <v>37</v>
      </c>
      <c r="P49" s="914"/>
      <c r="Q49" s="914"/>
      <c r="R49" s="4"/>
      <c r="S49" s="914"/>
      <c r="T49" s="914"/>
      <c r="U49" s="915" t="s">
        <v>38</v>
      </c>
      <c r="V49" s="914"/>
      <c r="W49" s="914"/>
      <c r="X49" s="4"/>
      <c r="Y49" s="914"/>
      <c r="Z49" s="914"/>
      <c r="AA49" s="915" t="s">
        <v>39</v>
      </c>
      <c r="AB49" s="914"/>
      <c r="AC49" s="914"/>
      <c r="AD49" s="4"/>
      <c r="AE49" s="3"/>
      <c r="AF49" s="3"/>
    </row>
    <row r="50" spans="1:32" ht="27" customHeight="1">
      <c r="A50" s="899"/>
      <c r="B50" s="903"/>
      <c r="C50" s="904"/>
      <c r="D50" s="905"/>
      <c r="E50" s="4"/>
      <c r="G50" s="897" t="s">
        <v>29</v>
      </c>
      <c r="H50" s="431"/>
      <c r="I50" s="883">
        <f t="shared" ref="I50:I55" si="26">SUM(G40:L40)</f>
        <v>0</v>
      </c>
      <c r="J50" s="884"/>
      <c r="K50" s="885"/>
      <c r="L50" s="3"/>
      <c r="M50" s="897" t="s">
        <v>29</v>
      </c>
      <c r="N50" s="431"/>
      <c r="O50" s="883">
        <f t="shared" ref="O50:O55" si="27">SUM(M40:R40)</f>
        <v>0</v>
      </c>
      <c r="P50" s="884"/>
      <c r="Q50" s="885"/>
      <c r="R50" s="3"/>
      <c r="S50" s="897" t="s">
        <v>29</v>
      </c>
      <c r="T50" s="431"/>
      <c r="U50" s="883">
        <f t="shared" ref="U50:U55" si="28">SUM(S40:X40)</f>
        <v>0</v>
      </c>
      <c r="V50" s="884"/>
      <c r="W50" s="885"/>
      <c r="Y50" s="897" t="s">
        <v>29</v>
      </c>
      <c r="Z50" s="431"/>
      <c r="AA50" s="883">
        <f t="shared" ref="AA50:AA55" si="29">SUM(Y40:AD40)</f>
        <v>0</v>
      </c>
      <c r="AB50" s="884"/>
      <c r="AC50" s="885"/>
    </row>
    <row r="51" spans="1:32" ht="27" customHeight="1">
      <c r="A51" s="899"/>
      <c r="B51" s="903"/>
      <c r="C51" s="904"/>
      <c r="D51" s="905"/>
      <c r="E51" s="4"/>
      <c r="G51" s="890" t="s">
        <v>31</v>
      </c>
      <c r="H51" s="891"/>
      <c r="I51" s="883">
        <f t="shared" si="26"/>
        <v>0</v>
      </c>
      <c r="J51" s="884"/>
      <c r="K51" s="885"/>
      <c r="L51" s="3"/>
      <c r="M51" s="890" t="s">
        <v>31</v>
      </c>
      <c r="N51" s="891"/>
      <c r="O51" s="883">
        <f t="shared" si="27"/>
        <v>0</v>
      </c>
      <c r="P51" s="884"/>
      <c r="Q51" s="885"/>
      <c r="R51" s="3"/>
      <c r="S51" s="890" t="s">
        <v>31</v>
      </c>
      <c r="T51" s="891"/>
      <c r="U51" s="883">
        <f t="shared" si="28"/>
        <v>0</v>
      </c>
      <c r="V51" s="884"/>
      <c r="W51" s="885"/>
      <c r="Y51" s="890" t="s">
        <v>31</v>
      </c>
      <c r="Z51" s="891"/>
      <c r="AA51" s="883">
        <f t="shared" si="29"/>
        <v>0</v>
      </c>
      <c r="AB51" s="884"/>
      <c r="AC51" s="885"/>
    </row>
    <row r="52" spans="1:32" ht="27" customHeight="1">
      <c r="A52" s="899"/>
      <c r="B52" s="906"/>
      <c r="C52" s="907"/>
      <c r="D52" s="908"/>
      <c r="E52" s="4"/>
      <c r="G52" s="890" t="s">
        <v>40</v>
      </c>
      <c r="H52" s="891"/>
      <c r="I52" s="883">
        <f t="shared" si="26"/>
        <v>0</v>
      </c>
      <c r="J52" s="884"/>
      <c r="K52" s="885"/>
      <c r="L52" s="3"/>
      <c r="M52" s="890" t="s">
        <v>40</v>
      </c>
      <c r="N52" s="891"/>
      <c r="O52" s="883">
        <f t="shared" si="27"/>
        <v>0</v>
      </c>
      <c r="P52" s="884"/>
      <c r="Q52" s="885"/>
      <c r="R52" s="3"/>
      <c r="S52" s="890" t="s">
        <v>40</v>
      </c>
      <c r="T52" s="891"/>
      <c r="U52" s="883">
        <f t="shared" si="28"/>
        <v>0</v>
      </c>
      <c r="V52" s="884"/>
      <c r="W52" s="885"/>
      <c r="Y52" s="890" t="s">
        <v>40</v>
      </c>
      <c r="Z52" s="891"/>
      <c r="AA52" s="883">
        <f t="shared" si="29"/>
        <v>0</v>
      </c>
      <c r="AB52" s="884"/>
      <c r="AC52" s="885"/>
    </row>
    <row r="53" spans="1:32" ht="27" customHeight="1">
      <c r="B53" s="892" t="str">
        <f>IF(入力用!S61="","",入力用!S61)</f>
        <v>補助基準額上限：63000円</v>
      </c>
      <c r="C53" s="892"/>
      <c r="D53" s="892"/>
      <c r="E53" s="4"/>
      <c r="G53" s="890" t="s">
        <v>32</v>
      </c>
      <c r="H53" s="891"/>
      <c r="I53" s="893">
        <f t="shared" si="26"/>
        <v>0</v>
      </c>
      <c r="J53" s="894"/>
      <c r="K53" s="895"/>
      <c r="L53" s="3"/>
      <c r="M53" s="890" t="s">
        <v>32</v>
      </c>
      <c r="N53" s="891"/>
      <c r="O53" s="893">
        <f t="shared" si="27"/>
        <v>0</v>
      </c>
      <c r="P53" s="894"/>
      <c r="Q53" s="895"/>
      <c r="R53" s="3"/>
      <c r="S53" s="890" t="s">
        <v>32</v>
      </c>
      <c r="T53" s="891"/>
      <c r="U53" s="893">
        <f t="shared" si="28"/>
        <v>0</v>
      </c>
      <c r="V53" s="894"/>
      <c r="W53" s="895"/>
      <c r="Y53" s="890" t="s">
        <v>32</v>
      </c>
      <c r="Z53" s="891"/>
      <c r="AA53" s="893">
        <f t="shared" si="29"/>
        <v>0</v>
      </c>
      <c r="AB53" s="894"/>
      <c r="AC53" s="895"/>
    </row>
    <row r="54" spans="1:32" ht="27" customHeight="1">
      <c r="B54" s="896" t="str">
        <f>IF(入力用!W61="","",入力用!W61)</f>
        <v/>
      </c>
      <c r="C54" s="896"/>
      <c r="D54" s="896"/>
      <c r="E54" s="4"/>
      <c r="G54" s="897" t="s">
        <v>33</v>
      </c>
      <c r="H54" s="431"/>
      <c r="I54" s="883">
        <f t="shared" si="26"/>
        <v>0</v>
      </c>
      <c r="J54" s="884"/>
      <c r="K54" s="885"/>
      <c r="L54" s="3"/>
      <c r="M54" s="897" t="s">
        <v>33</v>
      </c>
      <c r="N54" s="431"/>
      <c r="O54" s="883">
        <f t="shared" si="27"/>
        <v>0</v>
      </c>
      <c r="P54" s="884"/>
      <c r="Q54" s="885"/>
      <c r="R54" s="3"/>
      <c r="S54" s="897" t="s">
        <v>33</v>
      </c>
      <c r="T54" s="431"/>
      <c r="U54" s="883">
        <f t="shared" si="28"/>
        <v>0</v>
      </c>
      <c r="V54" s="884"/>
      <c r="W54" s="885"/>
      <c r="Y54" s="897" t="s">
        <v>33</v>
      </c>
      <c r="Z54" s="431"/>
      <c r="AA54" s="883">
        <f t="shared" si="29"/>
        <v>0</v>
      </c>
      <c r="AB54" s="884"/>
      <c r="AC54" s="885"/>
    </row>
    <row r="55" spans="1:32" ht="27" customHeight="1" thickBot="1">
      <c r="G55" s="878" t="s">
        <v>35</v>
      </c>
      <c r="H55" s="879"/>
      <c r="I55" s="880">
        <f t="shared" si="26"/>
        <v>0</v>
      </c>
      <c r="J55" s="881"/>
      <c r="K55" s="882"/>
      <c r="L55" s="3"/>
      <c r="M55" s="878" t="s">
        <v>35</v>
      </c>
      <c r="N55" s="879"/>
      <c r="O55" s="883">
        <f t="shared" si="27"/>
        <v>0</v>
      </c>
      <c r="P55" s="884"/>
      <c r="Q55" s="885"/>
      <c r="R55" s="3"/>
      <c r="S55" s="878" t="s">
        <v>35</v>
      </c>
      <c r="T55" s="879"/>
      <c r="U55" s="883">
        <f t="shared" si="28"/>
        <v>0</v>
      </c>
      <c r="V55" s="884"/>
      <c r="W55" s="885"/>
      <c r="Y55" s="878" t="s">
        <v>35</v>
      </c>
      <c r="Z55" s="879"/>
      <c r="AA55" s="883">
        <f t="shared" si="29"/>
        <v>0</v>
      </c>
      <c r="AB55" s="884"/>
      <c r="AC55" s="885"/>
    </row>
    <row r="56" spans="1:32" ht="45" customHeight="1" thickBot="1">
      <c r="G56" s="886" t="s">
        <v>78</v>
      </c>
      <c r="H56" s="887"/>
      <c r="I56" s="888">
        <f>ROUNDDOWN(SUM(G47:L47),-2)</f>
        <v>0</v>
      </c>
      <c r="J56" s="889"/>
      <c r="K56" s="889"/>
      <c r="M56" s="886" t="s">
        <v>78</v>
      </c>
      <c r="N56" s="887"/>
      <c r="O56" s="888">
        <f>ROUNDDOWN(SUM(M47:R47),-2)</f>
        <v>0</v>
      </c>
      <c r="P56" s="889"/>
      <c r="Q56" s="889"/>
      <c r="S56" s="886" t="s">
        <v>78</v>
      </c>
      <c r="T56" s="887"/>
      <c r="U56" s="888">
        <f>ROUNDDOWN(SUM(S47:X47),-2)</f>
        <v>0</v>
      </c>
      <c r="V56" s="889"/>
      <c r="W56" s="889"/>
      <c r="Y56" s="886" t="s">
        <v>78</v>
      </c>
      <c r="Z56" s="887"/>
      <c r="AA56" s="888">
        <f>AE47-I56-O56-U56</f>
        <v>0</v>
      </c>
      <c r="AB56" s="889"/>
      <c r="AC56" s="889"/>
      <c r="AF56" s="14" t="s">
        <v>99</v>
      </c>
    </row>
    <row r="57" spans="1:32" ht="17.25" customHeight="1"/>
    <row r="58" spans="1:32" ht="17.25" customHeight="1"/>
    <row r="59" spans="1:32" ht="17.25" customHeight="1">
      <c r="A59" s="981" t="str">
        <f>$A$1</f>
        <v>様式第２号</v>
      </c>
      <c r="B59" s="981"/>
    </row>
    <row r="60" spans="1:32" ht="17.25" customHeight="1">
      <c r="A60" s="981"/>
      <c r="B60" s="981"/>
      <c r="Z60" s="982" t="str">
        <f>$Z$2</f>
        <v>令和</v>
      </c>
      <c r="AA60" s="966" t="str">
        <f>IF($AA$2="","",$AA$2)</f>
        <v/>
      </c>
      <c r="AB60" s="966" t="s">
        <v>8</v>
      </c>
      <c r="AC60" s="966" t="str">
        <f>IF($AC$2="","",$AC$2)</f>
        <v/>
      </c>
      <c r="AD60" s="966" t="s">
        <v>9</v>
      </c>
      <c r="AE60" s="966" t="str">
        <f>IF($AE$2="","",$AE$2)</f>
        <v/>
      </c>
      <c r="AF60" s="966" t="s">
        <v>10</v>
      </c>
    </row>
    <row r="61" spans="1:32" ht="17.25" customHeight="1">
      <c r="A61" s="967" t="s">
        <v>11</v>
      </c>
      <c r="B61" s="967"/>
      <c r="C61" s="967"/>
      <c r="D61" s="967"/>
      <c r="E61" s="967"/>
      <c r="F61" s="967"/>
      <c r="G61" s="967"/>
      <c r="H61" s="967"/>
      <c r="I61" s="967"/>
      <c r="L61" s="968" t="s">
        <v>12</v>
      </c>
      <c r="M61" s="968"/>
      <c r="N61" s="969">
        <v>3</v>
      </c>
      <c r="O61" s="969"/>
      <c r="P61" s="970" t="s">
        <v>13</v>
      </c>
      <c r="Q61" s="970"/>
      <c r="R61" s="5"/>
      <c r="S61" s="5"/>
      <c r="Y61" s="5"/>
      <c r="Z61" s="982"/>
      <c r="AA61" s="966"/>
      <c r="AB61" s="966"/>
      <c r="AC61" s="966"/>
      <c r="AD61" s="966"/>
      <c r="AE61" s="966"/>
      <c r="AF61" s="966"/>
    </row>
    <row r="62" spans="1:32" ht="17.25" customHeight="1">
      <c r="A62" s="967"/>
      <c r="B62" s="967"/>
      <c r="C62" s="967"/>
      <c r="D62" s="967"/>
      <c r="E62" s="967"/>
      <c r="F62" s="967"/>
      <c r="G62" s="967"/>
      <c r="H62" s="967"/>
      <c r="I62" s="967"/>
      <c r="L62" s="968"/>
      <c r="M62" s="968"/>
      <c r="N62" s="969"/>
      <c r="O62" s="969"/>
      <c r="P62" s="970"/>
      <c r="Q62" s="970"/>
      <c r="R62" s="5"/>
      <c r="S62" s="5"/>
      <c r="Z62" s="15"/>
      <c r="AA62" s="15"/>
      <c r="AB62" s="15"/>
      <c r="AC62" s="15"/>
      <c r="AD62" s="15"/>
      <c r="AE62" s="15"/>
      <c r="AF62" s="15"/>
    </row>
    <row r="63" spans="1:32" ht="17.25" customHeight="1">
      <c r="A63" s="967"/>
      <c r="B63" s="967"/>
      <c r="C63" s="967"/>
      <c r="D63" s="967"/>
      <c r="E63" s="967"/>
      <c r="F63" s="967"/>
      <c r="G63" s="967"/>
      <c r="H63" s="967"/>
      <c r="I63" s="967"/>
      <c r="L63" s="968"/>
      <c r="M63" s="968"/>
      <c r="N63" s="969"/>
      <c r="O63" s="969"/>
      <c r="P63" s="970"/>
      <c r="Q63" s="970"/>
      <c r="R63" s="5"/>
      <c r="S63" s="5"/>
    </row>
    <row r="64" spans="1:32" ht="17.25" customHeight="1" thickBot="1">
      <c r="D64" s="3"/>
      <c r="E64" s="3"/>
      <c r="F64" s="3"/>
      <c r="G64" s="3"/>
      <c r="H64" s="3"/>
      <c r="I64" s="3"/>
      <c r="J64" s="3"/>
      <c r="K64" s="3"/>
    </row>
    <row r="65" spans="1:32" ht="42" customHeight="1" thickBot="1">
      <c r="A65" s="971" t="s">
        <v>90</v>
      </c>
      <c r="B65" s="972"/>
      <c r="C65" s="973" t="str">
        <f>IF($C$7="","",$C$7)</f>
        <v/>
      </c>
      <c r="D65" s="973"/>
      <c r="E65" s="973"/>
      <c r="F65" s="973"/>
      <c r="G65" s="973"/>
      <c r="H65" s="973"/>
      <c r="I65" s="974"/>
      <c r="J65" s="4"/>
      <c r="K65" s="4"/>
    </row>
    <row r="66" spans="1:32" ht="17.25" customHeight="1">
      <c r="C66" s="6"/>
      <c r="D66" s="6"/>
      <c r="E66" s="16"/>
      <c r="F66" s="6"/>
      <c r="G66" s="6"/>
      <c r="H66" s="6"/>
      <c r="I66" s="6"/>
      <c r="J66" s="6"/>
    </row>
    <row r="67" spans="1:32" ht="17.25" customHeight="1" thickBot="1">
      <c r="E67" s="4"/>
    </row>
    <row r="68" spans="1:32" ht="24" customHeight="1" thickBot="1">
      <c r="A68" s="975" t="s">
        <v>14</v>
      </c>
      <c r="B68" s="976"/>
      <c r="C68" s="976"/>
      <c r="D68" s="977"/>
      <c r="E68" s="4"/>
      <c r="F68" s="7" t="s">
        <v>15</v>
      </c>
      <c r="G68" s="971" t="s">
        <v>16</v>
      </c>
      <c r="H68" s="972"/>
      <c r="I68" s="978" t="s">
        <v>17</v>
      </c>
      <c r="J68" s="972"/>
      <c r="K68" s="978" t="s">
        <v>18</v>
      </c>
      <c r="L68" s="979"/>
      <c r="M68" s="971" t="s">
        <v>19</v>
      </c>
      <c r="N68" s="972"/>
      <c r="O68" s="978" t="s">
        <v>20</v>
      </c>
      <c r="P68" s="972"/>
      <c r="Q68" s="978" t="s">
        <v>21</v>
      </c>
      <c r="R68" s="979"/>
      <c r="S68" s="971" t="s">
        <v>22</v>
      </c>
      <c r="T68" s="972"/>
      <c r="U68" s="978" t="s">
        <v>23</v>
      </c>
      <c r="V68" s="972"/>
      <c r="W68" s="978" t="s">
        <v>24</v>
      </c>
      <c r="X68" s="979"/>
      <c r="Y68" s="971" t="s">
        <v>25</v>
      </c>
      <c r="Z68" s="972"/>
      <c r="AA68" s="978" t="s">
        <v>26</v>
      </c>
      <c r="AB68" s="972"/>
      <c r="AC68" s="978" t="s">
        <v>27</v>
      </c>
      <c r="AD68" s="979"/>
      <c r="AE68" s="995" t="s">
        <v>28</v>
      </c>
      <c r="AF68" s="979"/>
    </row>
    <row r="69" spans="1:32" ht="37.5" customHeight="1">
      <c r="A69" s="959" t="s">
        <v>86</v>
      </c>
      <c r="B69" s="960"/>
      <c r="C69" s="961" t="str">
        <f>IF(入力用!S93="","",入力用!S93)</f>
        <v/>
      </c>
      <c r="D69" s="962"/>
      <c r="E69" s="4"/>
      <c r="F69" s="307" t="s">
        <v>71</v>
      </c>
      <c r="G69" s="946">
        <f>入力用!S102</f>
        <v>0</v>
      </c>
      <c r="H69" s="946"/>
      <c r="I69" s="947">
        <f>入力用!T102</f>
        <v>0</v>
      </c>
      <c r="J69" s="988"/>
      <c r="K69" s="947">
        <f>入力用!U102</f>
        <v>0</v>
      </c>
      <c r="L69" s="988"/>
      <c r="M69" s="947">
        <f>入力用!V102</f>
        <v>0</v>
      </c>
      <c r="N69" s="988"/>
      <c r="O69" s="947">
        <f>入力用!W102</f>
        <v>0</v>
      </c>
      <c r="P69" s="988"/>
      <c r="Q69" s="947">
        <f>入力用!X102</f>
        <v>0</v>
      </c>
      <c r="R69" s="988"/>
      <c r="S69" s="947">
        <f>入力用!Y102</f>
        <v>0</v>
      </c>
      <c r="T69" s="988"/>
      <c r="U69" s="947">
        <f>入力用!Z102</f>
        <v>0</v>
      </c>
      <c r="V69" s="988"/>
      <c r="W69" s="947">
        <f>入力用!AA102</f>
        <v>0</v>
      </c>
      <c r="X69" s="988"/>
      <c r="Y69" s="947">
        <f>入力用!AB102</f>
        <v>0</v>
      </c>
      <c r="Z69" s="988"/>
      <c r="AA69" s="947">
        <f>入力用!AC102</f>
        <v>0</v>
      </c>
      <c r="AB69" s="988"/>
      <c r="AC69" s="947">
        <f>入力用!AD102</f>
        <v>0</v>
      </c>
      <c r="AD69" s="948"/>
      <c r="AE69" s="935">
        <f t="shared" ref="AE69:AE73" si="30">SUM(G69:AD69)</f>
        <v>0</v>
      </c>
      <c r="AF69" s="936"/>
    </row>
    <row r="70" spans="1:32" ht="37.5" customHeight="1">
      <c r="A70" s="963" t="s">
        <v>30</v>
      </c>
      <c r="B70" s="964"/>
      <c r="C70" s="949" t="str">
        <f>IF(入力用!S94="","",入力用!S94)</f>
        <v/>
      </c>
      <c r="D70" s="950"/>
      <c r="E70" s="4"/>
      <c r="F70" s="8" t="s">
        <v>72</v>
      </c>
      <c r="G70" s="953">
        <f>入力用!S103</f>
        <v>0</v>
      </c>
      <c r="H70" s="953"/>
      <c r="I70" s="991">
        <f>入力用!T103</f>
        <v>0</v>
      </c>
      <c r="J70" s="992"/>
      <c r="K70" s="991">
        <f>入力用!U103</f>
        <v>0</v>
      </c>
      <c r="L70" s="992"/>
      <c r="M70" s="991">
        <f>入力用!V103</f>
        <v>0</v>
      </c>
      <c r="N70" s="992"/>
      <c r="O70" s="991">
        <f>入力用!W103</f>
        <v>0</v>
      </c>
      <c r="P70" s="992"/>
      <c r="Q70" s="991">
        <f>入力用!X103</f>
        <v>0</v>
      </c>
      <c r="R70" s="992"/>
      <c r="S70" s="991">
        <f>入力用!Y103</f>
        <v>0</v>
      </c>
      <c r="T70" s="992"/>
      <c r="U70" s="991">
        <f>入力用!Z103</f>
        <v>0</v>
      </c>
      <c r="V70" s="992"/>
      <c r="W70" s="991">
        <f>入力用!AA103</f>
        <v>0</v>
      </c>
      <c r="X70" s="992"/>
      <c r="Y70" s="991">
        <f>入力用!AB103</f>
        <v>0</v>
      </c>
      <c r="Z70" s="992"/>
      <c r="AA70" s="991">
        <f>入力用!AC103</f>
        <v>0</v>
      </c>
      <c r="AB70" s="992"/>
      <c r="AC70" s="991">
        <f>入力用!AD103</f>
        <v>0</v>
      </c>
      <c r="AD70" s="996"/>
      <c r="AE70" s="935">
        <f t="shared" si="30"/>
        <v>0</v>
      </c>
      <c r="AF70" s="936"/>
    </row>
    <row r="71" spans="1:32" ht="37.5" customHeight="1">
      <c r="A71" s="965"/>
      <c r="B71" s="964"/>
      <c r="C71" s="951"/>
      <c r="D71" s="952"/>
      <c r="E71" s="4"/>
      <c r="F71" s="8" t="s">
        <v>73</v>
      </c>
      <c r="G71" s="953">
        <f>入力用!S104</f>
        <v>0</v>
      </c>
      <c r="H71" s="953"/>
      <c r="I71" s="991">
        <f>入力用!T104</f>
        <v>0</v>
      </c>
      <c r="J71" s="992"/>
      <c r="K71" s="991">
        <f>入力用!U104</f>
        <v>0</v>
      </c>
      <c r="L71" s="992"/>
      <c r="M71" s="991">
        <f>入力用!V104</f>
        <v>0</v>
      </c>
      <c r="N71" s="992"/>
      <c r="O71" s="991">
        <f>入力用!W104</f>
        <v>0</v>
      </c>
      <c r="P71" s="992"/>
      <c r="Q71" s="991">
        <f>入力用!X104</f>
        <v>0</v>
      </c>
      <c r="R71" s="992"/>
      <c r="S71" s="991">
        <f>入力用!Y104</f>
        <v>0</v>
      </c>
      <c r="T71" s="992"/>
      <c r="U71" s="991">
        <f>入力用!Z104</f>
        <v>0</v>
      </c>
      <c r="V71" s="992"/>
      <c r="W71" s="991">
        <f>入力用!AA104</f>
        <v>0</v>
      </c>
      <c r="X71" s="992"/>
      <c r="Y71" s="991">
        <f>入力用!AB104</f>
        <v>0</v>
      </c>
      <c r="Z71" s="992"/>
      <c r="AA71" s="991">
        <f>入力用!AC104</f>
        <v>0</v>
      </c>
      <c r="AB71" s="992"/>
      <c r="AC71" s="991">
        <f>入力用!AD104</f>
        <v>0</v>
      </c>
      <c r="AD71" s="996"/>
      <c r="AE71" s="935">
        <f t="shared" si="30"/>
        <v>0</v>
      </c>
      <c r="AF71" s="936"/>
    </row>
    <row r="72" spans="1:32" ht="37.5" customHeight="1">
      <c r="A72" s="965"/>
      <c r="B72" s="964"/>
      <c r="C72" s="903" t="str">
        <f>IF(入力用!S95="","",入力用!S95)</f>
        <v/>
      </c>
      <c r="D72" s="989"/>
      <c r="E72" s="4"/>
      <c r="F72" s="9" t="s">
        <v>74</v>
      </c>
      <c r="G72" s="953">
        <v>0</v>
      </c>
      <c r="H72" s="953"/>
      <c r="I72" s="954">
        <v>0</v>
      </c>
      <c r="J72" s="955"/>
      <c r="K72" s="954">
        <v>0</v>
      </c>
      <c r="L72" s="955"/>
      <c r="M72" s="954">
        <v>0</v>
      </c>
      <c r="N72" s="955"/>
      <c r="O72" s="954">
        <v>0</v>
      </c>
      <c r="P72" s="955"/>
      <c r="Q72" s="954">
        <v>0</v>
      </c>
      <c r="R72" s="955"/>
      <c r="S72" s="954">
        <v>0</v>
      </c>
      <c r="T72" s="955"/>
      <c r="U72" s="954">
        <v>0</v>
      </c>
      <c r="V72" s="955"/>
      <c r="W72" s="954">
        <v>0</v>
      </c>
      <c r="X72" s="955"/>
      <c r="Y72" s="954">
        <v>0</v>
      </c>
      <c r="Z72" s="955"/>
      <c r="AA72" s="954">
        <v>0</v>
      </c>
      <c r="AB72" s="955"/>
      <c r="AC72" s="954">
        <v>0</v>
      </c>
      <c r="AD72" s="956"/>
      <c r="AE72" s="957">
        <f t="shared" si="30"/>
        <v>0</v>
      </c>
      <c r="AF72" s="958"/>
    </row>
    <row r="73" spans="1:32" ht="37.5" customHeight="1" thickBot="1">
      <c r="A73" s="965"/>
      <c r="B73" s="964"/>
      <c r="C73" s="906"/>
      <c r="D73" s="990"/>
      <c r="E73" s="4"/>
      <c r="F73" s="10" t="s">
        <v>75</v>
      </c>
      <c r="G73" s="932">
        <f>入力用!S105</f>
        <v>0</v>
      </c>
      <c r="H73" s="933"/>
      <c r="I73" s="932">
        <f>入力用!T105</f>
        <v>0</v>
      </c>
      <c r="J73" s="933"/>
      <c r="K73" s="932">
        <f>入力用!U105</f>
        <v>0</v>
      </c>
      <c r="L73" s="933"/>
      <c r="M73" s="932">
        <f>入力用!V105</f>
        <v>0</v>
      </c>
      <c r="N73" s="933"/>
      <c r="O73" s="932">
        <f>入力用!W105</f>
        <v>0</v>
      </c>
      <c r="P73" s="933"/>
      <c r="Q73" s="932">
        <f>入力用!X105</f>
        <v>0</v>
      </c>
      <c r="R73" s="933"/>
      <c r="S73" s="932">
        <f>入力用!Y105</f>
        <v>0</v>
      </c>
      <c r="T73" s="933"/>
      <c r="U73" s="932">
        <f>入力用!Z105</f>
        <v>0</v>
      </c>
      <c r="V73" s="933"/>
      <c r="W73" s="932">
        <f>入力用!AA105</f>
        <v>0</v>
      </c>
      <c r="X73" s="933"/>
      <c r="Y73" s="932">
        <f>入力用!AB105</f>
        <v>0</v>
      </c>
      <c r="Z73" s="933"/>
      <c r="AA73" s="932">
        <f>入力用!AC105</f>
        <v>0</v>
      </c>
      <c r="AB73" s="933"/>
      <c r="AC73" s="932">
        <f>入力用!AD105</f>
        <v>0</v>
      </c>
      <c r="AD73" s="934"/>
      <c r="AE73" s="935">
        <f t="shared" si="30"/>
        <v>0</v>
      </c>
      <c r="AF73" s="936"/>
    </row>
    <row r="74" spans="1:32" ht="37.5" customHeight="1" thickTop="1" thickBot="1">
      <c r="A74" s="937" t="s">
        <v>34</v>
      </c>
      <c r="B74" s="938"/>
      <c r="C74" s="983" t="str">
        <f>IF(入力用!S96="","",入力用!S96)</f>
        <v/>
      </c>
      <c r="D74" s="984"/>
      <c r="E74" s="4"/>
      <c r="F74" s="11" t="s">
        <v>76</v>
      </c>
      <c r="G74" s="939">
        <f>SUM(G69:H72)-G73</f>
        <v>0</v>
      </c>
      <c r="H74" s="940"/>
      <c r="I74" s="939">
        <f t="shared" ref="I74" si="31">SUM(I69:J72)-I73</f>
        <v>0</v>
      </c>
      <c r="J74" s="940"/>
      <c r="K74" s="939">
        <f t="shared" ref="K74" si="32">SUM(K69:L72)-K73</f>
        <v>0</v>
      </c>
      <c r="L74" s="941"/>
      <c r="M74" s="942">
        <f t="shared" ref="M74" si="33">SUM(M69:N72)-M73</f>
        <v>0</v>
      </c>
      <c r="N74" s="940"/>
      <c r="O74" s="939">
        <f t="shared" ref="O74" si="34">SUM(O69:P72)-O73</f>
        <v>0</v>
      </c>
      <c r="P74" s="940"/>
      <c r="Q74" s="939">
        <f t="shared" ref="Q74" si="35">SUM(Q69:R72)-Q73</f>
        <v>0</v>
      </c>
      <c r="R74" s="941"/>
      <c r="S74" s="942">
        <f t="shared" ref="S74" si="36">SUM(S69:T72)-S73</f>
        <v>0</v>
      </c>
      <c r="T74" s="940"/>
      <c r="U74" s="939">
        <f t="shared" ref="U74" si="37">SUM(U69:V72)-U73</f>
        <v>0</v>
      </c>
      <c r="V74" s="940"/>
      <c r="W74" s="939">
        <f t="shared" ref="W74" si="38">SUM(W69:X72)-W73</f>
        <v>0</v>
      </c>
      <c r="X74" s="941"/>
      <c r="Y74" s="942">
        <f t="shared" ref="Y74" si="39">SUM(Y69:Z72)-Y73</f>
        <v>0</v>
      </c>
      <c r="Z74" s="940"/>
      <c r="AA74" s="939">
        <f>SUM(AA69:AB72)-AA73</f>
        <v>0</v>
      </c>
      <c r="AB74" s="940"/>
      <c r="AC74" s="939">
        <f t="shared" ref="AC74" si="40">SUM(AC69:AD72)-AC73</f>
        <v>0</v>
      </c>
      <c r="AD74" s="943"/>
      <c r="AE74" s="944">
        <f>SUM(G74:AD74)</f>
        <v>0</v>
      </c>
      <c r="AF74" s="945"/>
    </row>
    <row r="75" spans="1:32" ht="50.25" customHeight="1" thickTop="1" thickBot="1">
      <c r="A75" s="916" t="s">
        <v>87</v>
      </c>
      <c r="B75" s="917"/>
      <c r="C75" s="983" t="str">
        <f>IF(入力用!S97="","",入力用!S97)</f>
        <v/>
      </c>
      <c r="D75" s="984"/>
      <c r="E75" s="4"/>
      <c r="F75" s="12" t="s">
        <v>77</v>
      </c>
      <c r="G75" s="920">
        <f>IF(入力用!P96=1,IF(AND(入力用!P102&gt;0,入力用!P102&lt;=4),IF(G74&gt;=63000,63000,G74),IF(G74&gt;=82000,82000,G74)),IF(G74&gt;=63000,63000,G74))</f>
        <v>0</v>
      </c>
      <c r="H75" s="921"/>
      <c r="I75" s="920">
        <f>IF(入力用!P96=1,IF(AND(入力用!P102&gt;0,入力用!P102&lt;=5),IF(I74&gt;=63000,63000,I74),IF(I74&gt;=82000,82000,I74)),IF(I74&gt;=63000,63000,I74))</f>
        <v>0</v>
      </c>
      <c r="J75" s="921"/>
      <c r="K75" s="920">
        <f>IF(入力用!P96=1,IF(AND(入力用!P102&gt;0,入力用!P102&lt;=6),IF(K74&gt;=63000,63000,K74),IF(K74&gt;=82000,82000,K74)),IF(K74&gt;=63000,63000,K74))</f>
        <v>0</v>
      </c>
      <c r="L75" s="921"/>
      <c r="M75" s="920">
        <f>IF(入力用!P96=1,IF(AND(入力用!P102&gt;0,入力用!P102&lt;=7),IF(M74&gt;=63000,63000,M74),IF(M74&gt;=82000,82000,M74)),IF(M74&gt;=63000,63000,M74))</f>
        <v>0</v>
      </c>
      <c r="N75" s="921"/>
      <c r="O75" s="920">
        <f>IF(入力用!P96=1,IF(AND(入力用!P102&gt;0,入力用!P102&lt;=8),IF(O74&gt;=63000,63000,O74),IF(O74&gt;=82000,82000,O74)),IF(O74&gt;=63000,63000,O74))</f>
        <v>0</v>
      </c>
      <c r="P75" s="921"/>
      <c r="Q75" s="920">
        <f>IF(入力用!P96=1,IF(AND(入力用!P102&gt;0,入力用!P102&lt;=9),IF(Q74&gt;=63000,63000,Q74),IF(Q74&gt;=82000,82000,Q74)),IF(Q74&gt;=63000,63000,Q74))</f>
        <v>0</v>
      </c>
      <c r="R75" s="921"/>
      <c r="S75" s="920">
        <f>IF(入力用!P96=1,IF(AND(入力用!P102&gt;0,入力用!P102&lt;=10),IF(S74&gt;=63000,63000,S74),IF(S74&gt;=82000,82000,S74)),IF(S74&gt;=63000,63000,S74))</f>
        <v>0</v>
      </c>
      <c r="T75" s="921"/>
      <c r="U75" s="920">
        <f>IF(入力用!P96=1,IF(AND(入力用!P102&gt;0,入力用!P102&lt;=11),IF(U74&gt;=63000,63000,U74),IF(U74&gt;=82000,82000,U74)),IF(U74&gt;=63000,63000,U74))</f>
        <v>0</v>
      </c>
      <c r="V75" s="921"/>
      <c r="W75" s="920">
        <f>IF(入力用!P96=1,IF(AND(入力用!P102&gt;0,入力用!P102&lt;=12),IF(W74&gt;=63000,63000,W74),IF(W74&gt;=82000,82000,W74)),IF(W74&gt;=63000,63000,W74))</f>
        <v>0</v>
      </c>
      <c r="X75" s="921"/>
      <c r="Y75" s="920">
        <f>IF(入力用!P96=1,IF(AND(入力用!P102&gt;0,入力用!P102&lt;=13),IF(Y74&gt;=63000,63000,Y74),IF(Y74&gt;=82000,82000,Y74)),IF(Y74&gt;=63000,63000,Y74))</f>
        <v>0</v>
      </c>
      <c r="Z75" s="921"/>
      <c r="AA75" s="920">
        <f>IF(入力用!P96=1,IF(AND(入力用!P102&gt;0,入力用!P102&lt;=14),IF(AA74&gt;=63000,63000,AA74),IF(AA74&gt;=82000,82000,AA74)),IF(AA74&gt;=63000,63000,AA74))</f>
        <v>0</v>
      </c>
      <c r="AB75" s="921"/>
      <c r="AC75" s="920">
        <f>IF(入力用!P96,IF(AND(入力用!P102&gt;0,入力用!P102&lt;=15),IF(AC74&gt;=63000,63000,AC74),IF(AC74&gt;=82000,82000,AC74)),IF(AC74&gt;=63000,63000,AC74))</f>
        <v>0</v>
      </c>
      <c r="AD75" s="987"/>
      <c r="AE75" s="922"/>
      <c r="AF75" s="923"/>
    </row>
    <row r="76" spans="1:32" ht="50.25" customHeight="1" thickBot="1">
      <c r="A76" s="924" t="s">
        <v>88</v>
      </c>
      <c r="B76" s="925"/>
      <c r="C76" s="985" t="str">
        <f>IF(入力用!S98="","",入力用!S98)</f>
        <v/>
      </c>
      <c r="D76" s="986"/>
      <c r="E76" s="4"/>
      <c r="F76" s="13" t="s">
        <v>262</v>
      </c>
      <c r="G76" s="926">
        <f>ROUNDDOWN(G75*3/4,0)</f>
        <v>0</v>
      </c>
      <c r="H76" s="926"/>
      <c r="I76" s="926">
        <f>ROUNDDOWN(I75*3/4,0)</f>
        <v>0</v>
      </c>
      <c r="J76" s="926"/>
      <c r="K76" s="926">
        <f>ROUNDDOWN(K75*3/4,0)</f>
        <v>0</v>
      </c>
      <c r="L76" s="927"/>
      <c r="M76" s="928">
        <f>ROUNDDOWN(M75*3/4,0)</f>
        <v>0</v>
      </c>
      <c r="N76" s="926"/>
      <c r="O76" s="926">
        <f>ROUNDDOWN(O75*3/4,0)</f>
        <v>0</v>
      </c>
      <c r="P76" s="926"/>
      <c r="Q76" s="926">
        <f>ROUNDDOWN(Q75*3/4,0)</f>
        <v>0</v>
      </c>
      <c r="R76" s="927"/>
      <c r="S76" s="928">
        <f>ROUNDDOWN(S75*3/4,0)</f>
        <v>0</v>
      </c>
      <c r="T76" s="926"/>
      <c r="U76" s="926">
        <f>ROUNDDOWN(U75*3/4,0)</f>
        <v>0</v>
      </c>
      <c r="V76" s="926"/>
      <c r="W76" s="926">
        <f>ROUNDDOWN(W75*3/4,0)</f>
        <v>0</v>
      </c>
      <c r="X76" s="927"/>
      <c r="Y76" s="928">
        <f>ROUNDDOWN(Y75*3/4,0)</f>
        <v>0</v>
      </c>
      <c r="Z76" s="926"/>
      <c r="AA76" s="926">
        <f>ROUNDDOWN(AA75*3/4,0)</f>
        <v>0</v>
      </c>
      <c r="AB76" s="926"/>
      <c r="AC76" s="926">
        <f>ROUNDDOWN(AC75*3/4,0)</f>
        <v>0</v>
      </c>
      <c r="AD76" s="929"/>
      <c r="AE76" s="930">
        <f>ROUNDDOWN(SUM(G76:AD76),-2)</f>
        <v>0</v>
      </c>
      <c r="AF76" s="931"/>
    </row>
    <row r="77" spans="1:32" ht="17.25" customHeight="1">
      <c r="A77" s="898" t="s">
        <v>85</v>
      </c>
      <c r="B77" s="900" t="str">
        <f>IF(入力用!S99="","",入力用!S99)</f>
        <v/>
      </c>
      <c r="C77" s="901"/>
      <c r="D77" s="902"/>
      <c r="E77" s="4"/>
    </row>
    <row r="78" spans="1:32" ht="33.75" customHeight="1">
      <c r="A78" s="899"/>
      <c r="B78" s="903"/>
      <c r="C78" s="904"/>
      <c r="D78" s="905"/>
      <c r="E78" s="4"/>
      <c r="G78" s="909"/>
      <c r="H78" s="910"/>
      <c r="I78" s="911" t="s">
        <v>36</v>
      </c>
      <c r="J78" s="912"/>
      <c r="K78" s="913"/>
      <c r="L78" s="4"/>
      <c r="M78" s="914"/>
      <c r="N78" s="914"/>
      <c r="O78" s="915" t="s">
        <v>37</v>
      </c>
      <c r="P78" s="914"/>
      <c r="Q78" s="914"/>
      <c r="R78" s="4"/>
      <c r="S78" s="914"/>
      <c r="T78" s="914"/>
      <c r="U78" s="915" t="s">
        <v>38</v>
      </c>
      <c r="V78" s="914"/>
      <c r="W78" s="914"/>
      <c r="X78" s="4"/>
      <c r="Y78" s="914"/>
      <c r="Z78" s="914"/>
      <c r="AA78" s="915" t="s">
        <v>39</v>
      </c>
      <c r="AB78" s="914"/>
      <c r="AC78" s="914"/>
      <c r="AD78" s="4"/>
      <c r="AE78" s="3"/>
      <c r="AF78" s="3"/>
    </row>
    <row r="79" spans="1:32" ht="27" customHeight="1">
      <c r="A79" s="899"/>
      <c r="B79" s="903"/>
      <c r="C79" s="904"/>
      <c r="D79" s="905"/>
      <c r="E79" s="4"/>
      <c r="G79" s="897" t="s">
        <v>29</v>
      </c>
      <c r="H79" s="431"/>
      <c r="I79" s="883">
        <f t="shared" ref="I79:I84" si="41">SUM(G69:L69)</f>
        <v>0</v>
      </c>
      <c r="J79" s="884"/>
      <c r="K79" s="885"/>
      <c r="L79" s="3"/>
      <c r="M79" s="897" t="s">
        <v>29</v>
      </c>
      <c r="N79" s="431"/>
      <c r="O79" s="883">
        <f t="shared" ref="O79:O84" si="42">SUM(M69:R69)</f>
        <v>0</v>
      </c>
      <c r="P79" s="884"/>
      <c r="Q79" s="885"/>
      <c r="R79" s="3"/>
      <c r="S79" s="897" t="s">
        <v>29</v>
      </c>
      <c r="T79" s="431"/>
      <c r="U79" s="883">
        <f t="shared" ref="U79:U84" si="43">SUM(S69:X69)</f>
        <v>0</v>
      </c>
      <c r="V79" s="884"/>
      <c r="W79" s="885"/>
      <c r="Y79" s="897" t="s">
        <v>29</v>
      </c>
      <c r="Z79" s="431"/>
      <c r="AA79" s="883">
        <f t="shared" ref="AA79:AA84" si="44">SUM(Y69:AD69)</f>
        <v>0</v>
      </c>
      <c r="AB79" s="884"/>
      <c r="AC79" s="885"/>
    </row>
    <row r="80" spans="1:32" ht="27" customHeight="1">
      <c r="A80" s="899"/>
      <c r="B80" s="903"/>
      <c r="C80" s="904"/>
      <c r="D80" s="905"/>
      <c r="E80" s="4"/>
      <c r="G80" s="890" t="s">
        <v>31</v>
      </c>
      <c r="H80" s="891"/>
      <c r="I80" s="883">
        <f t="shared" si="41"/>
        <v>0</v>
      </c>
      <c r="J80" s="884"/>
      <c r="K80" s="885"/>
      <c r="L80" s="3"/>
      <c r="M80" s="890" t="s">
        <v>31</v>
      </c>
      <c r="N80" s="891"/>
      <c r="O80" s="883">
        <f t="shared" si="42"/>
        <v>0</v>
      </c>
      <c r="P80" s="884"/>
      <c r="Q80" s="885"/>
      <c r="R80" s="3"/>
      <c r="S80" s="890" t="s">
        <v>31</v>
      </c>
      <c r="T80" s="891"/>
      <c r="U80" s="883">
        <f t="shared" si="43"/>
        <v>0</v>
      </c>
      <c r="V80" s="884"/>
      <c r="W80" s="885"/>
      <c r="Y80" s="890" t="s">
        <v>31</v>
      </c>
      <c r="Z80" s="891"/>
      <c r="AA80" s="883">
        <f t="shared" si="44"/>
        <v>0</v>
      </c>
      <c r="AB80" s="884"/>
      <c r="AC80" s="885"/>
    </row>
    <row r="81" spans="1:32" ht="27" customHeight="1">
      <c r="A81" s="899"/>
      <c r="B81" s="906"/>
      <c r="C81" s="907"/>
      <c r="D81" s="908"/>
      <c r="E81" s="4"/>
      <c r="G81" s="890" t="s">
        <v>40</v>
      </c>
      <c r="H81" s="891"/>
      <c r="I81" s="883">
        <f t="shared" si="41"/>
        <v>0</v>
      </c>
      <c r="J81" s="884"/>
      <c r="K81" s="885"/>
      <c r="L81" s="3"/>
      <c r="M81" s="890" t="s">
        <v>40</v>
      </c>
      <c r="N81" s="891"/>
      <c r="O81" s="883">
        <f t="shared" si="42"/>
        <v>0</v>
      </c>
      <c r="P81" s="884"/>
      <c r="Q81" s="885"/>
      <c r="R81" s="3"/>
      <c r="S81" s="890" t="s">
        <v>40</v>
      </c>
      <c r="T81" s="891"/>
      <c r="U81" s="883">
        <f t="shared" si="43"/>
        <v>0</v>
      </c>
      <c r="V81" s="884"/>
      <c r="W81" s="885"/>
      <c r="Y81" s="890" t="s">
        <v>40</v>
      </c>
      <c r="Z81" s="891"/>
      <c r="AA81" s="883">
        <f t="shared" si="44"/>
        <v>0</v>
      </c>
      <c r="AB81" s="884"/>
      <c r="AC81" s="885"/>
    </row>
    <row r="82" spans="1:32" ht="27" customHeight="1">
      <c r="B82" s="892" t="str">
        <f>IF(入力用!S100="","",入力用!S100)</f>
        <v>補助基準額上限：63000円</v>
      </c>
      <c r="C82" s="892"/>
      <c r="D82" s="892"/>
      <c r="E82" s="4"/>
      <c r="G82" s="890" t="s">
        <v>32</v>
      </c>
      <c r="H82" s="891"/>
      <c r="I82" s="893">
        <f t="shared" si="41"/>
        <v>0</v>
      </c>
      <c r="J82" s="894"/>
      <c r="K82" s="895"/>
      <c r="L82" s="3"/>
      <c r="M82" s="890" t="s">
        <v>32</v>
      </c>
      <c r="N82" s="891"/>
      <c r="O82" s="893">
        <f t="shared" si="42"/>
        <v>0</v>
      </c>
      <c r="P82" s="894"/>
      <c r="Q82" s="895"/>
      <c r="R82" s="3"/>
      <c r="S82" s="890" t="s">
        <v>32</v>
      </c>
      <c r="T82" s="891"/>
      <c r="U82" s="893">
        <f t="shared" si="43"/>
        <v>0</v>
      </c>
      <c r="V82" s="894"/>
      <c r="W82" s="895"/>
      <c r="Y82" s="890" t="s">
        <v>32</v>
      </c>
      <c r="Z82" s="891"/>
      <c r="AA82" s="893">
        <f t="shared" si="44"/>
        <v>0</v>
      </c>
      <c r="AB82" s="894"/>
      <c r="AC82" s="895"/>
    </row>
    <row r="83" spans="1:32" ht="27" customHeight="1">
      <c r="B83" s="896" t="str">
        <f>IF(入力用!W100="","",入力用!W100)</f>
        <v/>
      </c>
      <c r="C83" s="896"/>
      <c r="D83" s="896"/>
      <c r="E83" s="4"/>
      <c r="G83" s="897" t="s">
        <v>33</v>
      </c>
      <c r="H83" s="431"/>
      <c r="I83" s="883">
        <f t="shared" si="41"/>
        <v>0</v>
      </c>
      <c r="J83" s="884"/>
      <c r="K83" s="885"/>
      <c r="L83" s="3"/>
      <c r="M83" s="897" t="s">
        <v>33</v>
      </c>
      <c r="N83" s="431"/>
      <c r="O83" s="883">
        <f t="shared" si="42"/>
        <v>0</v>
      </c>
      <c r="P83" s="884"/>
      <c r="Q83" s="885"/>
      <c r="R83" s="3"/>
      <c r="S83" s="897" t="s">
        <v>33</v>
      </c>
      <c r="T83" s="431"/>
      <c r="U83" s="883">
        <f t="shared" si="43"/>
        <v>0</v>
      </c>
      <c r="V83" s="884"/>
      <c r="W83" s="885"/>
      <c r="Y83" s="897" t="s">
        <v>33</v>
      </c>
      <c r="Z83" s="431"/>
      <c r="AA83" s="883">
        <f t="shared" si="44"/>
        <v>0</v>
      </c>
      <c r="AB83" s="884"/>
      <c r="AC83" s="885"/>
    </row>
    <row r="84" spans="1:32" ht="27" customHeight="1" thickBot="1">
      <c r="E84" s="4"/>
      <c r="G84" s="878" t="s">
        <v>35</v>
      </c>
      <c r="H84" s="879"/>
      <c r="I84" s="880">
        <f t="shared" si="41"/>
        <v>0</v>
      </c>
      <c r="J84" s="881"/>
      <c r="K84" s="882"/>
      <c r="L84" s="3"/>
      <c r="M84" s="878" t="s">
        <v>35</v>
      </c>
      <c r="N84" s="879"/>
      <c r="O84" s="883">
        <f t="shared" si="42"/>
        <v>0</v>
      </c>
      <c r="P84" s="884"/>
      <c r="Q84" s="885"/>
      <c r="R84" s="3"/>
      <c r="S84" s="878" t="s">
        <v>35</v>
      </c>
      <c r="T84" s="879"/>
      <c r="U84" s="883">
        <f t="shared" si="43"/>
        <v>0</v>
      </c>
      <c r="V84" s="884"/>
      <c r="W84" s="885"/>
      <c r="Y84" s="878" t="s">
        <v>35</v>
      </c>
      <c r="Z84" s="879"/>
      <c r="AA84" s="883">
        <f t="shared" si="44"/>
        <v>0</v>
      </c>
      <c r="AB84" s="884"/>
      <c r="AC84" s="885"/>
    </row>
    <row r="85" spans="1:32" ht="45" customHeight="1" thickBot="1">
      <c r="G85" s="886" t="s">
        <v>78</v>
      </c>
      <c r="H85" s="887"/>
      <c r="I85" s="888">
        <f>ROUNDDOWN(SUM(G76:L76),-2)</f>
        <v>0</v>
      </c>
      <c r="J85" s="889"/>
      <c r="K85" s="889"/>
      <c r="M85" s="886" t="s">
        <v>78</v>
      </c>
      <c r="N85" s="887"/>
      <c r="O85" s="888">
        <f>ROUNDDOWN(SUM(M76:R76),-2)</f>
        <v>0</v>
      </c>
      <c r="P85" s="889"/>
      <c r="Q85" s="889"/>
      <c r="S85" s="886" t="s">
        <v>78</v>
      </c>
      <c r="T85" s="887"/>
      <c r="U85" s="888">
        <f>ROUNDDOWN(SUM(S76:X76),-2)</f>
        <v>0</v>
      </c>
      <c r="V85" s="889"/>
      <c r="W85" s="889"/>
      <c r="Y85" s="886" t="s">
        <v>78</v>
      </c>
      <c r="Z85" s="887"/>
      <c r="AA85" s="888">
        <f>AE76-I85-O85-U85</f>
        <v>0</v>
      </c>
      <c r="AB85" s="889"/>
      <c r="AC85" s="889"/>
      <c r="AF85" s="14" t="s">
        <v>98</v>
      </c>
    </row>
    <row r="86" spans="1:32" ht="17.25" customHeight="1"/>
    <row r="87" spans="1:32" ht="17.25" customHeight="1"/>
    <row r="88" spans="1:32" ht="17.25" customHeight="1">
      <c r="A88" s="981" t="str">
        <f>$A$1</f>
        <v>様式第２号</v>
      </c>
      <c r="B88" s="981"/>
    </row>
    <row r="89" spans="1:32" ht="17.25" customHeight="1">
      <c r="A89" s="981"/>
      <c r="B89" s="981"/>
      <c r="Z89" s="982" t="str">
        <f>$Z$2</f>
        <v>令和</v>
      </c>
      <c r="AA89" s="966" t="str">
        <f>IF($AA$2="","",$AA$2)</f>
        <v/>
      </c>
      <c r="AB89" s="966" t="s">
        <v>8</v>
      </c>
      <c r="AC89" s="966" t="str">
        <f>IF($AC$2="","",$AC$2)</f>
        <v/>
      </c>
      <c r="AD89" s="966" t="s">
        <v>9</v>
      </c>
      <c r="AE89" s="966" t="str">
        <f>IF($AE$2="","",$AE$2)</f>
        <v/>
      </c>
      <c r="AF89" s="966" t="s">
        <v>10</v>
      </c>
    </row>
    <row r="90" spans="1:32" ht="17.25" customHeight="1">
      <c r="A90" s="967" t="s">
        <v>11</v>
      </c>
      <c r="B90" s="967"/>
      <c r="C90" s="967"/>
      <c r="D90" s="967"/>
      <c r="E90" s="967"/>
      <c r="F90" s="967"/>
      <c r="G90" s="967"/>
      <c r="H90" s="967"/>
      <c r="I90" s="967"/>
      <c r="L90" s="968" t="s">
        <v>12</v>
      </c>
      <c r="M90" s="968"/>
      <c r="N90" s="969">
        <v>4</v>
      </c>
      <c r="O90" s="969"/>
      <c r="P90" s="970" t="s">
        <v>13</v>
      </c>
      <c r="Q90" s="970"/>
      <c r="R90" s="5"/>
      <c r="S90" s="5"/>
      <c r="Y90" s="5"/>
      <c r="Z90" s="982"/>
      <c r="AA90" s="966"/>
      <c r="AB90" s="966"/>
      <c r="AC90" s="966"/>
      <c r="AD90" s="966"/>
      <c r="AE90" s="966"/>
      <c r="AF90" s="966"/>
    </row>
    <row r="91" spans="1:32" ht="17.25" customHeight="1">
      <c r="A91" s="967"/>
      <c r="B91" s="967"/>
      <c r="C91" s="967"/>
      <c r="D91" s="967"/>
      <c r="E91" s="967"/>
      <c r="F91" s="967"/>
      <c r="G91" s="967"/>
      <c r="H91" s="967"/>
      <c r="I91" s="967"/>
      <c r="L91" s="968"/>
      <c r="M91" s="968"/>
      <c r="N91" s="969"/>
      <c r="O91" s="969"/>
      <c r="P91" s="970"/>
      <c r="Q91" s="970"/>
      <c r="R91" s="5"/>
      <c r="S91" s="5"/>
    </row>
    <row r="92" spans="1:32" ht="17.25" customHeight="1">
      <c r="A92" s="967"/>
      <c r="B92" s="967"/>
      <c r="C92" s="967"/>
      <c r="D92" s="967"/>
      <c r="E92" s="967"/>
      <c r="F92" s="967"/>
      <c r="G92" s="967"/>
      <c r="H92" s="967"/>
      <c r="I92" s="967"/>
      <c r="L92" s="968"/>
      <c r="M92" s="968"/>
      <c r="N92" s="969"/>
      <c r="O92" s="969"/>
      <c r="P92" s="970"/>
      <c r="Q92" s="970"/>
      <c r="R92" s="5"/>
      <c r="S92" s="5"/>
    </row>
    <row r="93" spans="1:32" ht="17.25" customHeight="1" thickBot="1">
      <c r="D93" s="3"/>
      <c r="E93" s="3"/>
      <c r="F93" s="3"/>
      <c r="G93" s="3"/>
      <c r="H93" s="3"/>
      <c r="I93" s="3"/>
      <c r="J93" s="3"/>
      <c r="K93" s="3"/>
    </row>
    <row r="94" spans="1:32" ht="42" customHeight="1" thickBot="1">
      <c r="A94" s="971" t="s">
        <v>90</v>
      </c>
      <c r="B94" s="972"/>
      <c r="C94" s="973" t="str">
        <f>IF($C$7="","",$C$7)</f>
        <v/>
      </c>
      <c r="D94" s="973"/>
      <c r="E94" s="973"/>
      <c r="F94" s="973"/>
      <c r="G94" s="973"/>
      <c r="H94" s="973"/>
      <c r="I94" s="974"/>
      <c r="J94" s="4"/>
      <c r="K94" s="4"/>
    </row>
    <row r="95" spans="1:32" ht="17.25" customHeight="1">
      <c r="C95" s="6"/>
      <c r="D95" s="6"/>
      <c r="E95" s="16"/>
      <c r="F95" s="6"/>
      <c r="G95" s="6"/>
      <c r="H95" s="6"/>
      <c r="I95" s="6"/>
      <c r="J95" s="6"/>
    </row>
    <row r="96" spans="1:32" ht="17.25" customHeight="1" thickBot="1">
      <c r="E96" s="4"/>
    </row>
    <row r="97" spans="1:32" ht="24" customHeight="1" thickBot="1">
      <c r="A97" s="975" t="s">
        <v>14</v>
      </c>
      <c r="B97" s="976"/>
      <c r="C97" s="976"/>
      <c r="D97" s="977"/>
      <c r="E97" s="4"/>
      <c r="F97" s="7" t="s">
        <v>15</v>
      </c>
      <c r="G97" s="971" t="s">
        <v>16</v>
      </c>
      <c r="H97" s="972"/>
      <c r="I97" s="978" t="s">
        <v>17</v>
      </c>
      <c r="J97" s="972"/>
      <c r="K97" s="978" t="s">
        <v>18</v>
      </c>
      <c r="L97" s="979"/>
      <c r="M97" s="971" t="s">
        <v>19</v>
      </c>
      <c r="N97" s="972"/>
      <c r="O97" s="978" t="s">
        <v>20</v>
      </c>
      <c r="P97" s="972"/>
      <c r="Q97" s="978" t="s">
        <v>21</v>
      </c>
      <c r="R97" s="979"/>
      <c r="S97" s="971" t="s">
        <v>22</v>
      </c>
      <c r="T97" s="972"/>
      <c r="U97" s="978" t="s">
        <v>23</v>
      </c>
      <c r="V97" s="972"/>
      <c r="W97" s="978" t="s">
        <v>24</v>
      </c>
      <c r="X97" s="979"/>
      <c r="Y97" s="971" t="s">
        <v>25</v>
      </c>
      <c r="Z97" s="972"/>
      <c r="AA97" s="978" t="s">
        <v>26</v>
      </c>
      <c r="AB97" s="972"/>
      <c r="AC97" s="978" t="s">
        <v>27</v>
      </c>
      <c r="AD97" s="979"/>
      <c r="AE97" s="995" t="s">
        <v>28</v>
      </c>
      <c r="AF97" s="979"/>
    </row>
    <row r="98" spans="1:32" ht="37.5" customHeight="1">
      <c r="A98" s="959" t="s">
        <v>86</v>
      </c>
      <c r="B98" s="960"/>
      <c r="C98" s="961" t="str">
        <f>IF(入力用!S132="","",入力用!S132)</f>
        <v/>
      </c>
      <c r="D98" s="962"/>
      <c r="E98" s="4"/>
      <c r="F98" s="307" t="s">
        <v>71</v>
      </c>
      <c r="G98" s="946">
        <f>入力用!S141</f>
        <v>0</v>
      </c>
      <c r="H98" s="946"/>
      <c r="I98" s="947">
        <f>入力用!T141</f>
        <v>0</v>
      </c>
      <c r="J98" s="988"/>
      <c r="K98" s="947">
        <f>入力用!U141</f>
        <v>0</v>
      </c>
      <c r="L98" s="988"/>
      <c r="M98" s="947">
        <f>入力用!V141</f>
        <v>0</v>
      </c>
      <c r="N98" s="988"/>
      <c r="O98" s="947">
        <f>入力用!W141</f>
        <v>0</v>
      </c>
      <c r="P98" s="988"/>
      <c r="Q98" s="947">
        <f>入力用!X141</f>
        <v>0</v>
      </c>
      <c r="R98" s="988"/>
      <c r="S98" s="947">
        <f>入力用!Y141</f>
        <v>0</v>
      </c>
      <c r="T98" s="988"/>
      <c r="U98" s="947">
        <f>入力用!Z141</f>
        <v>0</v>
      </c>
      <c r="V98" s="988"/>
      <c r="W98" s="947">
        <f>入力用!AA141</f>
        <v>0</v>
      </c>
      <c r="X98" s="988"/>
      <c r="Y98" s="947">
        <f>入力用!AB141</f>
        <v>0</v>
      </c>
      <c r="Z98" s="988"/>
      <c r="AA98" s="947">
        <f>入力用!AC141</f>
        <v>0</v>
      </c>
      <c r="AB98" s="988"/>
      <c r="AC98" s="947">
        <f>入力用!AD141</f>
        <v>0</v>
      </c>
      <c r="AD98" s="948"/>
      <c r="AE98" s="935">
        <f t="shared" ref="AE98:AE102" si="45">SUM(G98:AD98)</f>
        <v>0</v>
      </c>
      <c r="AF98" s="936"/>
    </row>
    <row r="99" spans="1:32" ht="37.5" customHeight="1">
      <c r="A99" s="963" t="s">
        <v>30</v>
      </c>
      <c r="B99" s="964"/>
      <c r="C99" s="949" t="str">
        <f>IF(入力用!S133="","",入力用!S133)</f>
        <v/>
      </c>
      <c r="D99" s="950"/>
      <c r="E99" s="4"/>
      <c r="F99" s="8" t="s">
        <v>72</v>
      </c>
      <c r="G99" s="953">
        <f>入力用!S142</f>
        <v>0</v>
      </c>
      <c r="H99" s="953"/>
      <c r="I99" s="954">
        <f>入力用!T142</f>
        <v>0</v>
      </c>
      <c r="J99" s="955"/>
      <c r="K99" s="954">
        <f>入力用!U142</f>
        <v>0</v>
      </c>
      <c r="L99" s="955"/>
      <c r="M99" s="954">
        <f>入力用!V142</f>
        <v>0</v>
      </c>
      <c r="N99" s="955"/>
      <c r="O99" s="954">
        <f>入力用!W142</f>
        <v>0</v>
      </c>
      <c r="P99" s="955"/>
      <c r="Q99" s="954">
        <f>入力用!X142</f>
        <v>0</v>
      </c>
      <c r="R99" s="955"/>
      <c r="S99" s="954">
        <f>入力用!Y142</f>
        <v>0</v>
      </c>
      <c r="T99" s="955"/>
      <c r="U99" s="954">
        <f>入力用!Z142</f>
        <v>0</v>
      </c>
      <c r="V99" s="955"/>
      <c r="W99" s="954">
        <f>入力用!AA142</f>
        <v>0</v>
      </c>
      <c r="X99" s="955"/>
      <c r="Y99" s="954">
        <f>入力用!AB142</f>
        <v>0</v>
      </c>
      <c r="Z99" s="955"/>
      <c r="AA99" s="954">
        <f>入力用!AC142</f>
        <v>0</v>
      </c>
      <c r="AB99" s="955"/>
      <c r="AC99" s="954">
        <f>入力用!AD142</f>
        <v>0</v>
      </c>
      <c r="AD99" s="956"/>
      <c r="AE99" s="935">
        <f t="shared" si="45"/>
        <v>0</v>
      </c>
      <c r="AF99" s="936"/>
    </row>
    <row r="100" spans="1:32" ht="37.5" customHeight="1">
      <c r="A100" s="965"/>
      <c r="B100" s="964"/>
      <c r="C100" s="951"/>
      <c r="D100" s="952"/>
      <c r="E100" s="4"/>
      <c r="F100" s="8" t="s">
        <v>73</v>
      </c>
      <c r="G100" s="953">
        <f>入力用!S143</f>
        <v>0</v>
      </c>
      <c r="H100" s="953"/>
      <c r="I100" s="954">
        <f>入力用!T143</f>
        <v>0</v>
      </c>
      <c r="J100" s="955"/>
      <c r="K100" s="954">
        <f>入力用!U143</f>
        <v>0</v>
      </c>
      <c r="L100" s="955"/>
      <c r="M100" s="954">
        <f>入力用!V143</f>
        <v>0</v>
      </c>
      <c r="N100" s="955"/>
      <c r="O100" s="954">
        <f>入力用!W143</f>
        <v>0</v>
      </c>
      <c r="P100" s="955"/>
      <c r="Q100" s="954">
        <f>入力用!X143</f>
        <v>0</v>
      </c>
      <c r="R100" s="955"/>
      <c r="S100" s="954">
        <f>入力用!Y143</f>
        <v>0</v>
      </c>
      <c r="T100" s="955"/>
      <c r="U100" s="954">
        <f>入力用!Z143</f>
        <v>0</v>
      </c>
      <c r="V100" s="955"/>
      <c r="W100" s="954">
        <f>入力用!AA143</f>
        <v>0</v>
      </c>
      <c r="X100" s="955"/>
      <c r="Y100" s="954">
        <f>入力用!AB143</f>
        <v>0</v>
      </c>
      <c r="Z100" s="955"/>
      <c r="AA100" s="954">
        <f>入力用!AC143</f>
        <v>0</v>
      </c>
      <c r="AB100" s="955"/>
      <c r="AC100" s="954">
        <f>入力用!AD143</f>
        <v>0</v>
      </c>
      <c r="AD100" s="956"/>
      <c r="AE100" s="935">
        <f t="shared" si="45"/>
        <v>0</v>
      </c>
      <c r="AF100" s="936"/>
    </row>
    <row r="101" spans="1:32" ht="37.5" customHeight="1">
      <c r="A101" s="965"/>
      <c r="B101" s="964"/>
      <c r="C101" s="903" t="str">
        <f>IF(入力用!S134="","",入力用!S134)</f>
        <v/>
      </c>
      <c r="D101" s="989"/>
      <c r="E101" s="4"/>
      <c r="F101" s="9" t="s">
        <v>74</v>
      </c>
      <c r="G101" s="953">
        <v>0</v>
      </c>
      <c r="H101" s="953"/>
      <c r="I101" s="954">
        <v>0</v>
      </c>
      <c r="J101" s="955"/>
      <c r="K101" s="954">
        <v>0</v>
      </c>
      <c r="L101" s="955"/>
      <c r="M101" s="954">
        <v>0</v>
      </c>
      <c r="N101" s="955"/>
      <c r="O101" s="954">
        <v>0</v>
      </c>
      <c r="P101" s="955"/>
      <c r="Q101" s="954">
        <v>0</v>
      </c>
      <c r="R101" s="955"/>
      <c r="S101" s="954">
        <v>0</v>
      </c>
      <c r="T101" s="955"/>
      <c r="U101" s="954">
        <v>0</v>
      </c>
      <c r="V101" s="955"/>
      <c r="W101" s="954">
        <v>0</v>
      </c>
      <c r="X101" s="955"/>
      <c r="Y101" s="954">
        <v>0</v>
      </c>
      <c r="Z101" s="955"/>
      <c r="AA101" s="954">
        <v>0</v>
      </c>
      <c r="AB101" s="955"/>
      <c r="AC101" s="954">
        <v>0</v>
      </c>
      <c r="AD101" s="956"/>
      <c r="AE101" s="957">
        <f t="shared" si="45"/>
        <v>0</v>
      </c>
      <c r="AF101" s="958"/>
    </row>
    <row r="102" spans="1:32" ht="37.5" customHeight="1" thickBot="1">
      <c r="A102" s="965"/>
      <c r="B102" s="964"/>
      <c r="C102" s="906"/>
      <c r="D102" s="990"/>
      <c r="E102" s="4"/>
      <c r="F102" s="10" t="s">
        <v>75</v>
      </c>
      <c r="G102" s="932">
        <f>入力用!S144</f>
        <v>0</v>
      </c>
      <c r="H102" s="933"/>
      <c r="I102" s="932">
        <f>入力用!T144</f>
        <v>0</v>
      </c>
      <c r="J102" s="933"/>
      <c r="K102" s="932">
        <f>入力用!U144</f>
        <v>0</v>
      </c>
      <c r="L102" s="933"/>
      <c r="M102" s="932">
        <f>入力用!V144</f>
        <v>0</v>
      </c>
      <c r="N102" s="933"/>
      <c r="O102" s="932">
        <f>入力用!W144</f>
        <v>0</v>
      </c>
      <c r="P102" s="933"/>
      <c r="Q102" s="932">
        <f>入力用!X144</f>
        <v>0</v>
      </c>
      <c r="R102" s="933"/>
      <c r="S102" s="932">
        <f>入力用!Y144</f>
        <v>0</v>
      </c>
      <c r="T102" s="933"/>
      <c r="U102" s="932">
        <f>入力用!Z144</f>
        <v>0</v>
      </c>
      <c r="V102" s="933"/>
      <c r="W102" s="932">
        <f>入力用!AA144</f>
        <v>0</v>
      </c>
      <c r="X102" s="933"/>
      <c r="Y102" s="932">
        <f>入力用!AB144</f>
        <v>0</v>
      </c>
      <c r="Z102" s="933"/>
      <c r="AA102" s="932">
        <f>入力用!AC144</f>
        <v>0</v>
      </c>
      <c r="AB102" s="933"/>
      <c r="AC102" s="932">
        <f>入力用!AD144</f>
        <v>0</v>
      </c>
      <c r="AD102" s="934"/>
      <c r="AE102" s="935">
        <f t="shared" si="45"/>
        <v>0</v>
      </c>
      <c r="AF102" s="936"/>
    </row>
    <row r="103" spans="1:32" ht="37.5" customHeight="1" thickTop="1" thickBot="1">
      <c r="A103" s="937" t="s">
        <v>34</v>
      </c>
      <c r="B103" s="938"/>
      <c r="C103" s="983" t="str">
        <f>IF(入力用!S135="","",入力用!S135)</f>
        <v/>
      </c>
      <c r="D103" s="984"/>
      <c r="E103" s="4"/>
      <c r="F103" s="11" t="s">
        <v>76</v>
      </c>
      <c r="G103" s="939">
        <f>SUM(G98:H101)-G102</f>
        <v>0</v>
      </c>
      <c r="H103" s="940"/>
      <c r="I103" s="939">
        <f t="shared" ref="I103" si="46">SUM(I98:J101)-I102</f>
        <v>0</v>
      </c>
      <c r="J103" s="940"/>
      <c r="K103" s="939">
        <f t="shared" ref="K103" si="47">SUM(K98:L101)-K102</f>
        <v>0</v>
      </c>
      <c r="L103" s="941"/>
      <c r="M103" s="942">
        <f t="shared" ref="M103" si="48">SUM(M98:N101)-M102</f>
        <v>0</v>
      </c>
      <c r="N103" s="940"/>
      <c r="O103" s="939">
        <f t="shared" ref="O103" si="49">SUM(O98:P101)-O102</f>
        <v>0</v>
      </c>
      <c r="P103" s="940"/>
      <c r="Q103" s="939">
        <f t="shared" ref="Q103" si="50">SUM(Q98:R101)-Q102</f>
        <v>0</v>
      </c>
      <c r="R103" s="941"/>
      <c r="S103" s="942">
        <f t="shared" ref="S103" si="51">SUM(S98:T101)-S102</f>
        <v>0</v>
      </c>
      <c r="T103" s="940"/>
      <c r="U103" s="939">
        <f t="shared" ref="U103" si="52">SUM(U98:V101)-U102</f>
        <v>0</v>
      </c>
      <c r="V103" s="940"/>
      <c r="W103" s="939">
        <f t="shared" ref="W103" si="53">SUM(W98:X101)-W102</f>
        <v>0</v>
      </c>
      <c r="X103" s="941"/>
      <c r="Y103" s="942">
        <f t="shared" ref="Y103" si="54">SUM(Y98:Z101)-Y102</f>
        <v>0</v>
      </c>
      <c r="Z103" s="940"/>
      <c r="AA103" s="939">
        <f>SUM(AA98:AB101)-AA102</f>
        <v>0</v>
      </c>
      <c r="AB103" s="940"/>
      <c r="AC103" s="939">
        <f t="shared" ref="AC103" si="55">SUM(AC98:AD101)-AC102</f>
        <v>0</v>
      </c>
      <c r="AD103" s="943"/>
      <c r="AE103" s="944">
        <f>SUM(G103:AD103)</f>
        <v>0</v>
      </c>
      <c r="AF103" s="945"/>
    </row>
    <row r="104" spans="1:32" ht="50.25" customHeight="1" thickTop="1" thickBot="1">
      <c r="A104" s="916" t="s">
        <v>87</v>
      </c>
      <c r="B104" s="917"/>
      <c r="C104" s="983" t="str">
        <f>IF(入力用!S136="","",入力用!S136)</f>
        <v/>
      </c>
      <c r="D104" s="984"/>
      <c r="E104" s="4"/>
      <c r="F104" s="12" t="s">
        <v>77</v>
      </c>
      <c r="G104" s="920">
        <f>IF(入力用!P135=1,IF(AND(入力用!P141&gt;0,入力用!P141&lt;=4),IF(G103&gt;=63000,63000,G103),IF(G103&gt;=82000,82000,G103)),IF(G103&gt;=63000,63000,G103))</f>
        <v>0</v>
      </c>
      <c r="H104" s="921"/>
      <c r="I104" s="920">
        <f>IF(入力用!P135=1,IF(AND(入力用!P141&gt;0,入力用!P141&lt;=5),IF(I103&gt;=63000,63000,I103),IF(I103&gt;=82000,82000,I103)),IF(I103&gt;=63000,63000,I103))</f>
        <v>0</v>
      </c>
      <c r="J104" s="921"/>
      <c r="K104" s="920">
        <f>IF(入力用!P135=1,IF(AND(入力用!P141&gt;0,入力用!P141&lt;=6),IF(K103&gt;=63000,63000,K103),IF(K103&gt;=82000,82000,K103)),IF(K103&gt;=63000,63000,K103))</f>
        <v>0</v>
      </c>
      <c r="L104" s="921"/>
      <c r="M104" s="920">
        <f>IF(入力用!P135=1,IF(AND(入力用!P141&gt;0,入力用!P141&lt;=7),IF(M103&gt;=63000,63000,M103),IF(M103&gt;=82000,82000,M103)),IF(M103&gt;=63000,63000,M103))</f>
        <v>0</v>
      </c>
      <c r="N104" s="921"/>
      <c r="O104" s="920">
        <f>IF(入力用!P135=1,IF(AND(入力用!P141&gt;0,入力用!P141&lt;=8),IF(O103&gt;=63000,63000,O103),IF(O103&gt;=82000,82000,O103)),IF(O103&gt;=63000,63000,O103))</f>
        <v>0</v>
      </c>
      <c r="P104" s="921"/>
      <c r="Q104" s="920">
        <f>IF(入力用!P135=1,IF(AND(入力用!P141&gt;0,入力用!P141&lt;=9),IF(Q103&gt;=63000,63000,Q103),IF(Q103&gt;=82000,82000,Q103)),IF(Q103&gt;=63000,63000,Q103))</f>
        <v>0</v>
      </c>
      <c r="R104" s="921"/>
      <c r="S104" s="920">
        <f>IF(入力用!P135=1,IF(AND(入力用!P141&gt;0,入力用!P141&lt;=10),IF(S103&gt;=63000,63000,S103),IF(S103&gt;=82000,82000,S103)),IF(S103&gt;=63000,63000,S103))</f>
        <v>0</v>
      </c>
      <c r="T104" s="921"/>
      <c r="U104" s="920">
        <f>IF(入力用!P135=1,IF(AND(入力用!P141&gt;0,入力用!P141&lt;=11),IF(U103&gt;=63000,63000,U103),IF(U103&gt;=82000,82000,U103)),IF(U103&gt;=63000,63000,U103))</f>
        <v>0</v>
      </c>
      <c r="V104" s="921"/>
      <c r="W104" s="920">
        <f>IF(入力用!P135=1,IF(AND(入力用!P141&gt;0,入力用!P141&lt;=12),IF(W103&gt;=63000,63000,W103),IF(W103&gt;=82000,82000,W103)),IF(W103&gt;=63000,63000,W103))</f>
        <v>0</v>
      </c>
      <c r="X104" s="921"/>
      <c r="Y104" s="920">
        <f>IF(入力用!P135=1,IF(AND(入力用!P141&gt;0,入力用!P141&lt;=13),IF(Y103&gt;=63000,63000,Y103),IF(Y103&gt;=82000,82000,Y103)),IF(Y103&gt;=63000,63000,Y103))</f>
        <v>0</v>
      </c>
      <c r="Z104" s="921"/>
      <c r="AA104" s="920">
        <f>IF(入力用!P135=1,IF(AND(入力用!P141&gt;0,入力用!P141&lt;=14),IF(AA103&gt;=63000,63000,AA103),IF(AA103&gt;=82000,82000,AA103)),IF(AA103&gt;=63000,63000,AA103))</f>
        <v>0</v>
      </c>
      <c r="AB104" s="921"/>
      <c r="AC104" s="920">
        <f>IF(入力用!P135=1,IF(AND(入力用!P141&gt;0,入力用!P141&lt;=15),IF(AC103&gt;=63000,63000,AC103),IF(AC103&gt;=82000,82000,AC103)),IF(AC103&gt;=63000,63000,AC103))</f>
        <v>0</v>
      </c>
      <c r="AD104" s="987"/>
      <c r="AE104" s="922"/>
      <c r="AF104" s="923"/>
    </row>
    <row r="105" spans="1:32" ht="50.25" customHeight="1" thickBot="1">
      <c r="A105" s="924" t="s">
        <v>88</v>
      </c>
      <c r="B105" s="925"/>
      <c r="C105" s="985" t="str">
        <f>IF(入力用!S137="","",入力用!S137)</f>
        <v/>
      </c>
      <c r="D105" s="986"/>
      <c r="E105" s="4"/>
      <c r="F105" s="13" t="s">
        <v>262</v>
      </c>
      <c r="G105" s="926">
        <f>ROUNDDOWN(G104*3/4,0)</f>
        <v>0</v>
      </c>
      <c r="H105" s="926"/>
      <c r="I105" s="926">
        <f>ROUNDDOWN(I104*3/4,0)</f>
        <v>0</v>
      </c>
      <c r="J105" s="926"/>
      <c r="K105" s="926">
        <f>ROUNDDOWN(K104*3/4,0)</f>
        <v>0</v>
      </c>
      <c r="L105" s="927"/>
      <c r="M105" s="928">
        <f>ROUNDDOWN(M104*3/4,0)</f>
        <v>0</v>
      </c>
      <c r="N105" s="926"/>
      <c r="O105" s="926">
        <f>ROUNDDOWN(O104*3/4,0)</f>
        <v>0</v>
      </c>
      <c r="P105" s="926"/>
      <c r="Q105" s="926">
        <f>ROUNDDOWN(Q104*3/4,0)</f>
        <v>0</v>
      </c>
      <c r="R105" s="927"/>
      <c r="S105" s="928">
        <f>ROUNDDOWN(S104*3/4,0)</f>
        <v>0</v>
      </c>
      <c r="T105" s="926"/>
      <c r="U105" s="926">
        <f>ROUNDDOWN(U104*3/4,0)</f>
        <v>0</v>
      </c>
      <c r="V105" s="926"/>
      <c r="W105" s="926">
        <f>ROUNDDOWN(W104*3/4,0)</f>
        <v>0</v>
      </c>
      <c r="X105" s="927"/>
      <c r="Y105" s="928">
        <f>ROUNDDOWN(Y104*3/4,0)</f>
        <v>0</v>
      </c>
      <c r="Z105" s="926"/>
      <c r="AA105" s="926">
        <f>ROUNDDOWN(AA104*3/4,0)</f>
        <v>0</v>
      </c>
      <c r="AB105" s="926"/>
      <c r="AC105" s="926">
        <f>ROUNDDOWN(AC104*3/4,0)</f>
        <v>0</v>
      </c>
      <c r="AD105" s="929"/>
      <c r="AE105" s="930">
        <f>ROUNDDOWN(SUM(G105:AD105),-2)</f>
        <v>0</v>
      </c>
      <c r="AF105" s="931"/>
    </row>
    <row r="106" spans="1:32" ht="17.25" customHeight="1">
      <c r="A106" s="898" t="s">
        <v>85</v>
      </c>
      <c r="B106" s="900" t="str">
        <f>IF(入力用!S138="","",入力用!S138)</f>
        <v/>
      </c>
      <c r="C106" s="901"/>
      <c r="D106" s="902"/>
      <c r="E106" s="4"/>
    </row>
    <row r="107" spans="1:32" ht="33.75" customHeight="1">
      <c r="A107" s="899"/>
      <c r="B107" s="903"/>
      <c r="C107" s="904"/>
      <c r="D107" s="905"/>
      <c r="E107" s="4"/>
      <c r="G107" s="909"/>
      <c r="H107" s="910"/>
      <c r="I107" s="911" t="s">
        <v>36</v>
      </c>
      <c r="J107" s="912"/>
      <c r="K107" s="913"/>
      <c r="L107" s="4"/>
      <c r="M107" s="914"/>
      <c r="N107" s="914"/>
      <c r="O107" s="915" t="s">
        <v>37</v>
      </c>
      <c r="P107" s="914"/>
      <c r="Q107" s="914"/>
      <c r="R107" s="4"/>
      <c r="S107" s="914"/>
      <c r="T107" s="914"/>
      <c r="U107" s="915" t="s">
        <v>38</v>
      </c>
      <c r="V107" s="914"/>
      <c r="W107" s="914"/>
      <c r="X107" s="4"/>
      <c r="Y107" s="914"/>
      <c r="Z107" s="914"/>
      <c r="AA107" s="915" t="s">
        <v>39</v>
      </c>
      <c r="AB107" s="914"/>
      <c r="AC107" s="914"/>
      <c r="AD107" s="4"/>
      <c r="AE107" s="3"/>
      <c r="AF107" s="3"/>
    </row>
    <row r="108" spans="1:32" ht="27" customHeight="1">
      <c r="A108" s="899"/>
      <c r="B108" s="903"/>
      <c r="C108" s="904"/>
      <c r="D108" s="905"/>
      <c r="E108" s="4"/>
      <c r="G108" s="897" t="s">
        <v>29</v>
      </c>
      <c r="H108" s="431"/>
      <c r="I108" s="883">
        <f t="shared" ref="I108:I113" si="56">SUM(G98:L98)</f>
        <v>0</v>
      </c>
      <c r="J108" s="884"/>
      <c r="K108" s="885"/>
      <c r="L108" s="3"/>
      <c r="M108" s="897" t="s">
        <v>29</v>
      </c>
      <c r="N108" s="431"/>
      <c r="O108" s="883">
        <f t="shared" ref="O108:O113" si="57">SUM(M98:R98)</f>
        <v>0</v>
      </c>
      <c r="P108" s="884"/>
      <c r="Q108" s="885"/>
      <c r="R108" s="3"/>
      <c r="S108" s="897" t="s">
        <v>29</v>
      </c>
      <c r="T108" s="431"/>
      <c r="U108" s="883">
        <f t="shared" ref="U108:U113" si="58">SUM(S98:X98)</f>
        <v>0</v>
      </c>
      <c r="V108" s="884"/>
      <c r="W108" s="885"/>
      <c r="Y108" s="897" t="s">
        <v>29</v>
      </c>
      <c r="Z108" s="431"/>
      <c r="AA108" s="883">
        <f t="shared" ref="AA108:AA113" si="59">SUM(Y98:AD98)</f>
        <v>0</v>
      </c>
      <c r="AB108" s="884"/>
      <c r="AC108" s="885"/>
    </row>
    <row r="109" spans="1:32" ht="27" customHeight="1">
      <c r="A109" s="899"/>
      <c r="B109" s="903"/>
      <c r="C109" s="904"/>
      <c r="D109" s="905"/>
      <c r="E109" s="4"/>
      <c r="G109" s="890" t="s">
        <v>31</v>
      </c>
      <c r="H109" s="891"/>
      <c r="I109" s="883">
        <f t="shared" si="56"/>
        <v>0</v>
      </c>
      <c r="J109" s="884"/>
      <c r="K109" s="885"/>
      <c r="L109" s="3"/>
      <c r="M109" s="890" t="s">
        <v>31</v>
      </c>
      <c r="N109" s="891"/>
      <c r="O109" s="883">
        <f t="shared" si="57"/>
        <v>0</v>
      </c>
      <c r="P109" s="884"/>
      <c r="Q109" s="885"/>
      <c r="R109" s="3"/>
      <c r="S109" s="890" t="s">
        <v>31</v>
      </c>
      <c r="T109" s="891"/>
      <c r="U109" s="883">
        <f t="shared" si="58"/>
        <v>0</v>
      </c>
      <c r="V109" s="884"/>
      <c r="W109" s="885"/>
      <c r="Y109" s="890" t="s">
        <v>31</v>
      </c>
      <c r="Z109" s="891"/>
      <c r="AA109" s="883">
        <f t="shared" si="59"/>
        <v>0</v>
      </c>
      <c r="AB109" s="884"/>
      <c r="AC109" s="885"/>
    </row>
    <row r="110" spans="1:32" ht="27" customHeight="1">
      <c r="A110" s="899"/>
      <c r="B110" s="906"/>
      <c r="C110" s="907"/>
      <c r="D110" s="908"/>
      <c r="E110" s="4"/>
      <c r="G110" s="890" t="s">
        <v>40</v>
      </c>
      <c r="H110" s="891"/>
      <c r="I110" s="883">
        <f t="shared" si="56"/>
        <v>0</v>
      </c>
      <c r="J110" s="884"/>
      <c r="K110" s="885"/>
      <c r="L110" s="3"/>
      <c r="M110" s="890" t="s">
        <v>40</v>
      </c>
      <c r="N110" s="891"/>
      <c r="O110" s="883">
        <f t="shared" si="57"/>
        <v>0</v>
      </c>
      <c r="P110" s="884"/>
      <c r="Q110" s="885"/>
      <c r="R110" s="3"/>
      <c r="S110" s="890" t="s">
        <v>40</v>
      </c>
      <c r="T110" s="891"/>
      <c r="U110" s="883">
        <f t="shared" si="58"/>
        <v>0</v>
      </c>
      <c r="V110" s="884"/>
      <c r="W110" s="885"/>
      <c r="Y110" s="890" t="s">
        <v>40</v>
      </c>
      <c r="Z110" s="891"/>
      <c r="AA110" s="883">
        <f t="shared" si="59"/>
        <v>0</v>
      </c>
      <c r="AB110" s="884"/>
      <c r="AC110" s="885"/>
    </row>
    <row r="111" spans="1:32" ht="27" customHeight="1">
      <c r="B111" s="892" t="str">
        <f>IF(入力用!S139="","",入力用!S139)</f>
        <v>補助基準額上限：63000円</v>
      </c>
      <c r="C111" s="892"/>
      <c r="D111" s="892"/>
      <c r="E111" s="4"/>
      <c r="G111" s="890" t="s">
        <v>32</v>
      </c>
      <c r="H111" s="891"/>
      <c r="I111" s="893">
        <f t="shared" si="56"/>
        <v>0</v>
      </c>
      <c r="J111" s="894"/>
      <c r="K111" s="895"/>
      <c r="L111" s="3"/>
      <c r="M111" s="890" t="s">
        <v>32</v>
      </c>
      <c r="N111" s="891"/>
      <c r="O111" s="893">
        <f t="shared" si="57"/>
        <v>0</v>
      </c>
      <c r="P111" s="894"/>
      <c r="Q111" s="895"/>
      <c r="R111" s="3"/>
      <c r="S111" s="890" t="s">
        <v>32</v>
      </c>
      <c r="T111" s="891"/>
      <c r="U111" s="893">
        <f t="shared" si="58"/>
        <v>0</v>
      </c>
      <c r="V111" s="894"/>
      <c r="W111" s="895"/>
      <c r="Y111" s="890" t="s">
        <v>32</v>
      </c>
      <c r="Z111" s="891"/>
      <c r="AA111" s="893">
        <f t="shared" si="59"/>
        <v>0</v>
      </c>
      <c r="AB111" s="894"/>
      <c r="AC111" s="895"/>
    </row>
    <row r="112" spans="1:32" ht="27" customHeight="1">
      <c r="B112" s="896" t="str">
        <f>IF(入力用!W139="","",入力用!W139)</f>
        <v/>
      </c>
      <c r="C112" s="896"/>
      <c r="D112" s="896"/>
      <c r="E112" s="4"/>
      <c r="G112" s="897" t="s">
        <v>33</v>
      </c>
      <c r="H112" s="431"/>
      <c r="I112" s="883">
        <f t="shared" si="56"/>
        <v>0</v>
      </c>
      <c r="J112" s="884"/>
      <c r="K112" s="885"/>
      <c r="L112" s="3"/>
      <c r="M112" s="897" t="s">
        <v>33</v>
      </c>
      <c r="N112" s="431"/>
      <c r="O112" s="883">
        <f t="shared" si="57"/>
        <v>0</v>
      </c>
      <c r="P112" s="884"/>
      <c r="Q112" s="885"/>
      <c r="R112" s="3"/>
      <c r="S112" s="897" t="s">
        <v>33</v>
      </c>
      <c r="T112" s="431"/>
      <c r="U112" s="883">
        <f t="shared" si="58"/>
        <v>0</v>
      </c>
      <c r="V112" s="884"/>
      <c r="W112" s="885"/>
      <c r="Y112" s="897" t="s">
        <v>33</v>
      </c>
      <c r="Z112" s="431"/>
      <c r="AA112" s="883">
        <f t="shared" si="59"/>
        <v>0</v>
      </c>
      <c r="AB112" s="884"/>
      <c r="AC112" s="885"/>
    </row>
    <row r="113" spans="1:34" ht="27" customHeight="1" thickBot="1">
      <c r="E113" s="4"/>
      <c r="G113" s="878" t="s">
        <v>35</v>
      </c>
      <c r="H113" s="879"/>
      <c r="I113" s="880">
        <f t="shared" si="56"/>
        <v>0</v>
      </c>
      <c r="J113" s="881"/>
      <c r="K113" s="882"/>
      <c r="L113" s="3"/>
      <c r="M113" s="878" t="s">
        <v>35</v>
      </c>
      <c r="N113" s="879"/>
      <c r="O113" s="883">
        <f t="shared" si="57"/>
        <v>0</v>
      </c>
      <c r="P113" s="884"/>
      <c r="Q113" s="885"/>
      <c r="R113" s="3"/>
      <c r="S113" s="878" t="s">
        <v>35</v>
      </c>
      <c r="T113" s="879"/>
      <c r="U113" s="883">
        <f t="shared" si="58"/>
        <v>0</v>
      </c>
      <c r="V113" s="884"/>
      <c r="W113" s="885"/>
      <c r="Y113" s="878" t="s">
        <v>35</v>
      </c>
      <c r="Z113" s="879"/>
      <c r="AA113" s="883">
        <f t="shared" si="59"/>
        <v>0</v>
      </c>
      <c r="AB113" s="884"/>
      <c r="AC113" s="885"/>
    </row>
    <row r="114" spans="1:34" ht="45" customHeight="1" thickBot="1">
      <c r="E114" s="4"/>
      <c r="G114" s="886" t="s">
        <v>78</v>
      </c>
      <c r="H114" s="887"/>
      <c r="I114" s="888">
        <f>ROUNDDOWN(SUM(G105:L105),-2)</f>
        <v>0</v>
      </c>
      <c r="J114" s="889"/>
      <c r="K114" s="889"/>
      <c r="M114" s="886" t="s">
        <v>78</v>
      </c>
      <c r="N114" s="887"/>
      <c r="O114" s="888">
        <f>ROUNDDOWN(SUM(M105:R105),-2)</f>
        <v>0</v>
      </c>
      <c r="P114" s="889"/>
      <c r="Q114" s="889"/>
      <c r="S114" s="886" t="s">
        <v>78</v>
      </c>
      <c r="T114" s="887"/>
      <c r="U114" s="888">
        <f>ROUNDDOWN(SUM(S105:X105),-2)</f>
        <v>0</v>
      </c>
      <c r="V114" s="889"/>
      <c r="W114" s="889"/>
      <c r="Y114" s="886" t="s">
        <v>78</v>
      </c>
      <c r="Z114" s="887"/>
      <c r="AA114" s="888">
        <f>AE105-I114-O114-U114</f>
        <v>0</v>
      </c>
      <c r="AB114" s="889"/>
      <c r="AC114" s="889"/>
      <c r="AF114" s="14" t="s">
        <v>97</v>
      </c>
    </row>
    <row r="115" spans="1:34" ht="17.25" customHeight="1"/>
    <row r="116" spans="1:34" ht="17.25" customHeight="1"/>
    <row r="117" spans="1:34" ht="17.25" customHeight="1">
      <c r="A117" s="981" t="str">
        <f>$A$1</f>
        <v>様式第２号</v>
      </c>
      <c r="B117" s="981"/>
    </row>
    <row r="118" spans="1:34" ht="17.25" customHeight="1">
      <c r="A118" s="981"/>
      <c r="B118" s="981"/>
      <c r="Y118" s="15"/>
      <c r="Z118" s="982" t="str">
        <f>$Z$2</f>
        <v>令和</v>
      </c>
      <c r="AA118" s="966" t="str">
        <f>IF($AA$2="","",$AA$2)</f>
        <v/>
      </c>
      <c r="AB118" s="966" t="s">
        <v>8</v>
      </c>
      <c r="AC118" s="966" t="str">
        <f>IF($AC$2="","",$AC$2)</f>
        <v/>
      </c>
      <c r="AD118" s="966" t="s">
        <v>9</v>
      </c>
      <c r="AE118" s="966" t="str">
        <f>IF($AE$2="","",$AE$2)</f>
        <v/>
      </c>
      <c r="AF118" s="966" t="s">
        <v>10</v>
      </c>
      <c r="AG118" s="17"/>
      <c r="AH118" s="17"/>
    </row>
    <row r="119" spans="1:34" ht="17.25" customHeight="1">
      <c r="A119" s="967" t="s">
        <v>11</v>
      </c>
      <c r="B119" s="967"/>
      <c r="C119" s="967"/>
      <c r="D119" s="967"/>
      <c r="E119" s="967"/>
      <c r="F119" s="967"/>
      <c r="G119" s="967"/>
      <c r="H119" s="967"/>
      <c r="I119" s="967"/>
      <c r="L119" s="968" t="s">
        <v>12</v>
      </c>
      <c r="M119" s="968"/>
      <c r="N119" s="969">
        <v>5</v>
      </c>
      <c r="O119" s="969"/>
      <c r="P119" s="970" t="s">
        <v>13</v>
      </c>
      <c r="Q119" s="970"/>
      <c r="R119" s="5"/>
      <c r="S119" s="5"/>
      <c r="Y119" s="18"/>
      <c r="Z119" s="982"/>
      <c r="AA119" s="966"/>
      <c r="AB119" s="966"/>
      <c r="AC119" s="966"/>
      <c r="AD119" s="966"/>
      <c r="AE119" s="966"/>
      <c r="AF119" s="966"/>
      <c r="AG119" s="17"/>
      <c r="AH119" s="17"/>
    </row>
    <row r="120" spans="1:34" ht="17.25" customHeight="1">
      <c r="A120" s="967"/>
      <c r="B120" s="967"/>
      <c r="C120" s="967"/>
      <c r="D120" s="967"/>
      <c r="E120" s="967"/>
      <c r="F120" s="967"/>
      <c r="G120" s="967"/>
      <c r="H120" s="967"/>
      <c r="I120" s="967"/>
      <c r="L120" s="968"/>
      <c r="M120" s="968"/>
      <c r="N120" s="969"/>
      <c r="O120" s="969"/>
      <c r="P120" s="970"/>
      <c r="Q120" s="970"/>
      <c r="R120" s="5"/>
      <c r="S120" s="5"/>
    </row>
    <row r="121" spans="1:34" ht="17.25" customHeight="1">
      <c r="A121" s="967"/>
      <c r="B121" s="967"/>
      <c r="C121" s="967"/>
      <c r="D121" s="967"/>
      <c r="E121" s="967"/>
      <c r="F121" s="967"/>
      <c r="G121" s="967"/>
      <c r="H121" s="967"/>
      <c r="I121" s="967"/>
      <c r="L121" s="968"/>
      <c r="M121" s="968"/>
      <c r="N121" s="969"/>
      <c r="O121" s="969"/>
      <c r="P121" s="970"/>
      <c r="Q121" s="970"/>
      <c r="R121" s="5"/>
      <c r="S121" s="5"/>
    </row>
    <row r="122" spans="1:34" ht="17.25" customHeight="1" thickBot="1">
      <c r="D122" s="3"/>
      <c r="E122" s="3"/>
      <c r="F122" s="3"/>
      <c r="G122" s="3"/>
      <c r="H122" s="3"/>
      <c r="I122" s="3"/>
      <c r="J122" s="3"/>
      <c r="K122" s="3"/>
      <c r="P122" s="19"/>
    </row>
    <row r="123" spans="1:34" ht="42" customHeight="1" thickBot="1">
      <c r="A123" s="971" t="s">
        <v>90</v>
      </c>
      <c r="B123" s="972"/>
      <c r="C123" s="973" t="str">
        <f>IF($C$7="","",$C$7)</f>
        <v/>
      </c>
      <c r="D123" s="973"/>
      <c r="E123" s="973"/>
      <c r="F123" s="973"/>
      <c r="G123" s="973"/>
      <c r="H123" s="973"/>
      <c r="I123" s="974"/>
      <c r="J123" s="4"/>
      <c r="K123" s="4"/>
    </row>
    <row r="124" spans="1:34" ht="17.25" customHeight="1">
      <c r="C124" s="6"/>
      <c r="D124" s="6"/>
      <c r="E124" s="16"/>
      <c r="F124" s="6"/>
      <c r="G124" s="6"/>
      <c r="H124" s="6"/>
      <c r="I124" s="6"/>
      <c r="J124" s="6"/>
    </row>
    <row r="125" spans="1:34" ht="17.25" customHeight="1" thickBot="1">
      <c r="E125" s="4"/>
    </row>
    <row r="126" spans="1:34" ht="24" customHeight="1" thickBot="1">
      <c r="A126" s="975" t="s">
        <v>14</v>
      </c>
      <c r="B126" s="976"/>
      <c r="C126" s="976"/>
      <c r="D126" s="977"/>
      <c r="E126" s="4"/>
      <c r="F126" s="7" t="s">
        <v>15</v>
      </c>
      <c r="G126" s="971" t="s">
        <v>16</v>
      </c>
      <c r="H126" s="972"/>
      <c r="I126" s="978" t="s">
        <v>17</v>
      </c>
      <c r="J126" s="972"/>
      <c r="K126" s="978" t="s">
        <v>18</v>
      </c>
      <c r="L126" s="979"/>
      <c r="M126" s="971" t="s">
        <v>19</v>
      </c>
      <c r="N126" s="972"/>
      <c r="O126" s="978" t="s">
        <v>20</v>
      </c>
      <c r="P126" s="972"/>
      <c r="Q126" s="978" t="s">
        <v>21</v>
      </c>
      <c r="R126" s="979"/>
      <c r="S126" s="971" t="s">
        <v>22</v>
      </c>
      <c r="T126" s="972"/>
      <c r="U126" s="978" t="s">
        <v>23</v>
      </c>
      <c r="V126" s="972"/>
      <c r="W126" s="978" t="s">
        <v>24</v>
      </c>
      <c r="X126" s="979"/>
      <c r="Y126" s="971" t="s">
        <v>25</v>
      </c>
      <c r="Z126" s="972"/>
      <c r="AA126" s="978" t="s">
        <v>26</v>
      </c>
      <c r="AB126" s="972"/>
      <c r="AC126" s="978" t="s">
        <v>27</v>
      </c>
      <c r="AD126" s="979"/>
      <c r="AE126" s="995" t="s">
        <v>28</v>
      </c>
      <c r="AF126" s="979"/>
    </row>
    <row r="127" spans="1:34" ht="37.5" customHeight="1">
      <c r="A127" s="959" t="s">
        <v>86</v>
      </c>
      <c r="B127" s="960"/>
      <c r="C127" s="961" t="str">
        <f>IF(入力用!S171="","",入力用!S171)</f>
        <v/>
      </c>
      <c r="D127" s="962"/>
      <c r="E127" s="4"/>
      <c r="F127" s="307" t="s">
        <v>71</v>
      </c>
      <c r="G127" s="946">
        <f>入力用!S180</f>
        <v>0</v>
      </c>
      <c r="H127" s="946"/>
      <c r="I127" s="947">
        <f>入力用!T180</f>
        <v>0</v>
      </c>
      <c r="J127" s="988"/>
      <c r="K127" s="947">
        <f>入力用!U180</f>
        <v>0</v>
      </c>
      <c r="L127" s="988"/>
      <c r="M127" s="947">
        <f>入力用!V180</f>
        <v>0</v>
      </c>
      <c r="N127" s="988"/>
      <c r="O127" s="947">
        <f>入力用!W180</f>
        <v>0</v>
      </c>
      <c r="P127" s="988"/>
      <c r="Q127" s="947">
        <f>入力用!X180</f>
        <v>0</v>
      </c>
      <c r="R127" s="988"/>
      <c r="S127" s="947">
        <f>入力用!Y180</f>
        <v>0</v>
      </c>
      <c r="T127" s="988"/>
      <c r="U127" s="947">
        <f>入力用!Z180</f>
        <v>0</v>
      </c>
      <c r="V127" s="988"/>
      <c r="W127" s="947">
        <f>入力用!AA180</f>
        <v>0</v>
      </c>
      <c r="X127" s="988"/>
      <c r="Y127" s="947">
        <f>入力用!AB180</f>
        <v>0</v>
      </c>
      <c r="Z127" s="988"/>
      <c r="AA127" s="947">
        <f>入力用!AC180</f>
        <v>0</v>
      </c>
      <c r="AB127" s="988"/>
      <c r="AC127" s="947">
        <f>入力用!AD180</f>
        <v>0</v>
      </c>
      <c r="AD127" s="948"/>
      <c r="AE127" s="935">
        <f t="shared" ref="AE127:AE131" si="60">SUM(G127:AD127)</f>
        <v>0</v>
      </c>
      <c r="AF127" s="936"/>
    </row>
    <row r="128" spans="1:34" ht="37.5" customHeight="1">
      <c r="A128" s="963" t="s">
        <v>30</v>
      </c>
      <c r="B128" s="964"/>
      <c r="C128" s="949" t="str">
        <f>IF(入力用!S172="","",入力用!S172)</f>
        <v/>
      </c>
      <c r="D128" s="950"/>
      <c r="E128" s="4"/>
      <c r="F128" s="8" t="s">
        <v>72</v>
      </c>
      <c r="G128" s="953">
        <f>入力用!S181</f>
        <v>0</v>
      </c>
      <c r="H128" s="953"/>
      <c r="I128" s="954">
        <f>入力用!T181</f>
        <v>0</v>
      </c>
      <c r="J128" s="955"/>
      <c r="K128" s="954">
        <f>入力用!U181</f>
        <v>0</v>
      </c>
      <c r="L128" s="955"/>
      <c r="M128" s="954">
        <f>入力用!V181</f>
        <v>0</v>
      </c>
      <c r="N128" s="955"/>
      <c r="O128" s="954">
        <f>入力用!W181</f>
        <v>0</v>
      </c>
      <c r="P128" s="955"/>
      <c r="Q128" s="954">
        <f>入力用!X181</f>
        <v>0</v>
      </c>
      <c r="R128" s="955"/>
      <c r="S128" s="954">
        <f>入力用!Y181</f>
        <v>0</v>
      </c>
      <c r="T128" s="955"/>
      <c r="U128" s="954">
        <f>入力用!Z181</f>
        <v>0</v>
      </c>
      <c r="V128" s="955"/>
      <c r="W128" s="954">
        <f>入力用!AA181</f>
        <v>0</v>
      </c>
      <c r="X128" s="955"/>
      <c r="Y128" s="954">
        <f>入力用!AB181</f>
        <v>0</v>
      </c>
      <c r="Z128" s="955"/>
      <c r="AA128" s="954">
        <f>入力用!AC181</f>
        <v>0</v>
      </c>
      <c r="AB128" s="955"/>
      <c r="AC128" s="954">
        <f>入力用!AD181</f>
        <v>0</v>
      </c>
      <c r="AD128" s="956"/>
      <c r="AE128" s="935">
        <f t="shared" si="60"/>
        <v>0</v>
      </c>
      <c r="AF128" s="936"/>
    </row>
    <row r="129" spans="1:32" ht="37.5" customHeight="1">
      <c r="A129" s="965"/>
      <c r="B129" s="964"/>
      <c r="C129" s="951"/>
      <c r="D129" s="952"/>
      <c r="E129" s="4"/>
      <c r="F129" s="8" t="s">
        <v>73</v>
      </c>
      <c r="G129" s="953">
        <f>入力用!S182</f>
        <v>0</v>
      </c>
      <c r="H129" s="953"/>
      <c r="I129" s="954">
        <f>入力用!T182</f>
        <v>0</v>
      </c>
      <c r="J129" s="955"/>
      <c r="K129" s="954">
        <f>入力用!U182</f>
        <v>0</v>
      </c>
      <c r="L129" s="955"/>
      <c r="M129" s="954">
        <f>入力用!V182</f>
        <v>0</v>
      </c>
      <c r="N129" s="955"/>
      <c r="O129" s="954">
        <f>入力用!W182</f>
        <v>0</v>
      </c>
      <c r="P129" s="955"/>
      <c r="Q129" s="954">
        <f>入力用!X182</f>
        <v>0</v>
      </c>
      <c r="R129" s="955"/>
      <c r="S129" s="954">
        <f>入力用!Y182</f>
        <v>0</v>
      </c>
      <c r="T129" s="955"/>
      <c r="U129" s="954">
        <f>入力用!Z182</f>
        <v>0</v>
      </c>
      <c r="V129" s="955"/>
      <c r="W129" s="954">
        <f>入力用!AA182</f>
        <v>0</v>
      </c>
      <c r="X129" s="955"/>
      <c r="Y129" s="954">
        <f>入力用!AB182</f>
        <v>0</v>
      </c>
      <c r="Z129" s="955"/>
      <c r="AA129" s="954">
        <f>入力用!AC182</f>
        <v>0</v>
      </c>
      <c r="AB129" s="955"/>
      <c r="AC129" s="954">
        <f>入力用!AD182</f>
        <v>0</v>
      </c>
      <c r="AD129" s="956"/>
      <c r="AE129" s="935">
        <f t="shared" si="60"/>
        <v>0</v>
      </c>
      <c r="AF129" s="936"/>
    </row>
    <row r="130" spans="1:32" ht="37.5" customHeight="1">
      <c r="A130" s="965"/>
      <c r="B130" s="964"/>
      <c r="C130" s="903" t="str">
        <f>IF(入力用!S173="","",入力用!S173)</f>
        <v/>
      </c>
      <c r="D130" s="989"/>
      <c r="E130" s="4"/>
      <c r="F130" s="9" t="s">
        <v>74</v>
      </c>
      <c r="G130" s="953">
        <v>0</v>
      </c>
      <c r="H130" s="953"/>
      <c r="I130" s="954">
        <v>0</v>
      </c>
      <c r="J130" s="955"/>
      <c r="K130" s="954">
        <v>0</v>
      </c>
      <c r="L130" s="955"/>
      <c r="M130" s="954">
        <v>0</v>
      </c>
      <c r="N130" s="955"/>
      <c r="O130" s="954">
        <v>0</v>
      </c>
      <c r="P130" s="955"/>
      <c r="Q130" s="954">
        <v>0</v>
      </c>
      <c r="R130" s="955"/>
      <c r="S130" s="954">
        <v>0</v>
      </c>
      <c r="T130" s="955"/>
      <c r="U130" s="954">
        <v>0</v>
      </c>
      <c r="V130" s="955"/>
      <c r="W130" s="954">
        <v>0</v>
      </c>
      <c r="X130" s="955"/>
      <c r="Y130" s="954">
        <v>0</v>
      </c>
      <c r="Z130" s="955"/>
      <c r="AA130" s="954">
        <v>0</v>
      </c>
      <c r="AB130" s="955"/>
      <c r="AC130" s="954">
        <v>0</v>
      </c>
      <c r="AD130" s="956"/>
      <c r="AE130" s="957">
        <f t="shared" si="60"/>
        <v>0</v>
      </c>
      <c r="AF130" s="958"/>
    </row>
    <row r="131" spans="1:32" ht="37.5" customHeight="1" thickBot="1">
      <c r="A131" s="965"/>
      <c r="B131" s="964"/>
      <c r="C131" s="906"/>
      <c r="D131" s="990"/>
      <c r="E131" s="4"/>
      <c r="F131" s="10" t="s">
        <v>75</v>
      </c>
      <c r="G131" s="932">
        <f>入力用!S183</f>
        <v>0</v>
      </c>
      <c r="H131" s="933"/>
      <c r="I131" s="932">
        <f>入力用!T183</f>
        <v>0</v>
      </c>
      <c r="J131" s="933"/>
      <c r="K131" s="932">
        <f>入力用!U183</f>
        <v>0</v>
      </c>
      <c r="L131" s="933"/>
      <c r="M131" s="932">
        <f>入力用!V183</f>
        <v>0</v>
      </c>
      <c r="N131" s="933"/>
      <c r="O131" s="932">
        <f>入力用!W183</f>
        <v>0</v>
      </c>
      <c r="P131" s="933"/>
      <c r="Q131" s="932">
        <f>入力用!X183</f>
        <v>0</v>
      </c>
      <c r="R131" s="933"/>
      <c r="S131" s="932">
        <f>入力用!Y183</f>
        <v>0</v>
      </c>
      <c r="T131" s="933"/>
      <c r="U131" s="932">
        <f>入力用!Z183</f>
        <v>0</v>
      </c>
      <c r="V131" s="933"/>
      <c r="W131" s="932">
        <f>入力用!AA183</f>
        <v>0</v>
      </c>
      <c r="X131" s="933"/>
      <c r="Y131" s="932">
        <f>入力用!AB183</f>
        <v>0</v>
      </c>
      <c r="Z131" s="933"/>
      <c r="AA131" s="932">
        <f>入力用!AC183</f>
        <v>0</v>
      </c>
      <c r="AB131" s="933"/>
      <c r="AC131" s="932">
        <f>入力用!AD183</f>
        <v>0</v>
      </c>
      <c r="AD131" s="934"/>
      <c r="AE131" s="935">
        <f t="shared" si="60"/>
        <v>0</v>
      </c>
      <c r="AF131" s="936"/>
    </row>
    <row r="132" spans="1:32" ht="37.5" customHeight="1" thickTop="1" thickBot="1">
      <c r="A132" s="937" t="s">
        <v>34</v>
      </c>
      <c r="B132" s="938"/>
      <c r="C132" s="983" t="str">
        <f>IF(入力用!S174="","",入力用!S174)</f>
        <v/>
      </c>
      <c r="D132" s="984"/>
      <c r="E132" s="4"/>
      <c r="F132" s="11" t="s">
        <v>76</v>
      </c>
      <c r="G132" s="939">
        <f>SUM(G127:H130)-G131</f>
        <v>0</v>
      </c>
      <c r="H132" s="940"/>
      <c r="I132" s="939">
        <f t="shared" ref="I132" si="61">SUM(I127:J130)-I131</f>
        <v>0</v>
      </c>
      <c r="J132" s="940"/>
      <c r="K132" s="939">
        <f t="shared" ref="K132" si="62">SUM(K127:L130)-K131</f>
        <v>0</v>
      </c>
      <c r="L132" s="941"/>
      <c r="M132" s="942">
        <f t="shared" ref="M132" si="63">SUM(M127:N130)-M131</f>
        <v>0</v>
      </c>
      <c r="N132" s="940"/>
      <c r="O132" s="939">
        <f t="shared" ref="O132" si="64">SUM(O127:P130)-O131</f>
        <v>0</v>
      </c>
      <c r="P132" s="940"/>
      <c r="Q132" s="939">
        <f t="shared" ref="Q132" si="65">SUM(Q127:R130)-Q131</f>
        <v>0</v>
      </c>
      <c r="R132" s="941"/>
      <c r="S132" s="942">
        <f t="shared" ref="S132" si="66">SUM(S127:T130)-S131</f>
        <v>0</v>
      </c>
      <c r="T132" s="940"/>
      <c r="U132" s="939">
        <f t="shared" ref="U132" si="67">SUM(U127:V130)-U131</f>
        <v>0</v>
      </c>
      <c r="V132" s="940"/>
      <c r="W132" s="939">
        <f t="shared" ref="W132" si="68">SUM(W127:X130)-W131</f>
        <v>0</v>
      </c>
      <c r="X132" s="941"/>
      <c r="Y132" s="942">
        <f t="shared" ref="Y132" si="69">SUM(Y127:Z130)-Y131</f>
        <v>0</v>
      </c>
      <c r="Z132" s="940"/>
      <c r="AA132" s="939">
        <f>SUM(AA127:AB130)-AA131</f>
        <v>0</v>
      </c>
      <c r="AB132" s="940"/>
      <c r="AC132" s="939">
        <f t="shared" ref="AC132" si="70">SUM(AC127:AD130)-AC131</f>
        <v>0</v>
      </c>
      <c r="AD132" s="943"/>
      <c r="AE132" s="944">
        <f>SUM(G132:AD132)</f>
        <v>0</v>
      </c>
      <c r="AF132" s="945"/>
    </row>
    <row r="133" spans="1:32" ht="50.25" customHeight="1" thickTop="1" thickBot="1">
      <c r="A133" s="916" t="s">
        <v>87</v>
      </c>
      <c r="B133" s="917"/>
      <c r="C133" s="983" t="str">
        <f>IF(入力用!S175="","",入力用!S175)</f>
        <v/>
      </c>
      <c r="D133" s="984"/>
      <c r="E133" s="4"/>
      <c r="F133" s="12" t="s">
        <v>77</v>
      </c>
      <c r="G133" s="920">
        <f>IF(入力用!P174=1,IF(AND(入力用!P180&gt;0,入力用!P180&lt;=4),IF(G132&gt;=63000,63000,G132),IF(G132&gt;=82000,82000,G132)),IF(G132&gt;=63000,63000,G132))</f>
        <v>0</v>
      </c>
      <c r="H133" s="921"/>
      <c r="I133" s="920">
        <f>IF(入力用!P174=1,IF(AND(入力用!P180&gt;0,入力用!P180&lt;=5),IF(I132&gt;=63000,63000,I132),IF(I132&gt;=82000,82000,I132)),IF(I132&gt;=63000,63000,I132))</f>
        <v>0</v>
      </c>
      <c r="J133" s="921"/>
      <c r="K133" s="920">
        <f>IF(入力用!P174=1,IF(AND(入力用!P180&gt;0,入力用!P180&lt;=6),IF(K132&gt;=63000,63000,K132),IF(K132&gt;=82000,82000,K132)),IF(K132&gt;=63000,63000,K132))</f>
        <v>0</v>
      </c>
      <c r="L133" s="921"/>
      <c r="M133" s="920">
        <f>IF(入力用!P174=1,IF(AND(入力用!P180&gt;0,入力用!P180&lt;=7),IF(M132&gt;=63000,63000,M132),IF(M132&gt;=82000,82000,M132)),IF(M132&gt;=63000,63000,M132))</f>
        <v>0</v>
      </c>
      <c r="N133" s="921"/>
      <c r="O133" s="920">
        <f>IF(入力用!P174=1,IF(AND(入力用!P180&gt;0,入力用!P180&lt;=8),IF(O132&gt;=63000,63000,O132),IF(O132&gt;=82000,82000,O132)),IF(O132&gt;=63000,63000,O132))</f>
        <v>0</v>
      </c>
      <c r="P133" s="921"/>
      <c r="Q133" s="920">
        <f>IF(入力用!P174=1,IF(AND(入力用!P180&gt;0,入力用!P180&lt;=9),IF(Q132&gt;=63000,63000,Q132),IF(Q132&gt;=82000,82000,Q132)),IF(Q132&gt;=63000,63000,Q132))</f>
        <v>0</v>
      </c>
      <c r="R133" s="921"/>
      <c r="S133" s="920">
        <f>IF(入力用!P174=1,IF(AND(入力用!P180&gt;0,入力用!P180&lt;=10),IF(S132&gt;=63000,63000,S132),IF(S132&gt;=82000,82000,S132)),IF(S132&gt;=63000,63000,S132))</f>
        <v>0</v>
      </c>
      <c r="T133" s="921"/>
      <c r="U133" s="920">
        <f>IF(入力用!P174=1,IF(AND(入力用!P180&gt;0,入力用!P180&lt;=11),IF(U132&gt;=63000,63000,U132),IF(U132&gt;=82000,82000,U132)),IF(U132&gt;=63000,63000,U132))</f>
        <v>0</v>
      </c>
      <c r="V133" s="921"/>
      <c r="W133" s="920">
        <f>IF(入力用!P174=1,IF(AND(入力用!P180&gt;0,入力用!P180&lt;=12),IF(W132&gt;=63000,63000,W132),IF(W132&gt;=82000,82000,W132)),IF(W132&gt;=63000,63000,W132))</f>
        <v>0</v>
      </c>
      <c r="X133" s="921"/>
      <c r="Y133" s="920">
        <f>IF(入力用!P174=1,IF(AND(入力用!P180&gt;0,入力用!P180&lt;=13),IF(Y132&gt;=63000,63000,Y132),IF(Y132&gt;=82000,82000,Y132)),IF(Y132&gt;=63000,63000,Y132))</f>
        <v>0</v>
      </c>
      <c r="Z133" s="921"/>
      <c r="AA133" s="920">
        <f>IF(入力用!P174=1,IF(AND(入力用!P180&gt;0,入力用!P180&lt;=14),IF(AA132&gt;=63000,63000,AA132),IF(AA132&gt;=82000,82000,AA132)),IF(AA132&gt;=63000,63000,AA132))</f>
        <v>0</v>
      </c>
      <c r="AB133" s="921"/>
      <c r="AC133" s="920">
        <f>IF(入力用!P174=1,IF(AND(入力用!P180&gt;0,入力用!P180&lt;=15),IF(AC132&gt;=63000,63000,AC132),IF(AC132&gt;=82000,82000,AC132)),IF(AC132&gt;=63000,63000,AC132))</f>
        <v>0</v>
      </c>
      <c r="AD133" s="987"/>
      <c r="AE133" s="922"/>
      <c r="AF133" s="923"/>
    </row>
    <row r="134" spans="1:32" ht="50.25" customHeight="1" thickBot="1">
      <c r="A134" s="924" t="s">
        <v>88</v>
      </c>
      <c r="B134" s="925"/>
      <c r="C134" s="985" t="str">
        <f>IF(入力用!S176="","",入力用!S176)</f>
        <v/>
      </c>
      <c r="D134" s="986"/>
      <c r="E134" s="4"/>
      <c r="F134" s="13" t="s">
        <v>262</v>
      </c>
      <c r="G134" s="926">
        <f>ROUNDDOWN(G133*3/4,0)</f>
        <v>0</v>
      </c>
      <c r="H134" s="926"/>
      <c r="I134" s="926">
        <f>ROUNDDOWN(I133*3/4,0)</f>
        <v>0</v>
      </c>
      <c r="J134" s="926"/>
      <c r="K134" s="926">
        <f>ROUNDDOWN(K133*3/4,0)</f>
        <v>0</v>
      </c>
      <c r="L134" s="927"/>
      <c r="M134" s="928">
        <f>ROUNDDOWN(M133*3/4,0)</f>
        <v>0</v>
      </c>
      <c r="N134" s="926"/>
      <c r="O134" s="926">
        <f>ROUNDDOWN(O133*3/4,0)</f>
        <v>0</v>
      </c>
      <c r="P134" s="926"/>
      <c r="Q134" s="926">
        <f>ROUNDDOWN(Q133*3/4,0)</f>
        <v>0</v>
      </c>
      <c r="R134" s="927"/>
      <c r="S134" s="928">
        <f>ROUNDDOWN(S133*3/4,0)</f>
        <v>0</v>
      </c>
      <c r="T134" s="926"/>
      <c r="U134" s="926">
        <f>ROUNDDOWN(U133*3/4,0)</f>
        <v>0</v>
      </c>
      <c r="V134" s="926"/>
      <c r="W134" s="926">
        <f>ROUNDDOWN(W133*3/4,0)</f>
        <v>0</v>
      </c>
      <c r="X134" s="927"/>
      <c r="Y134" s="928">
        <f>ROUNDDOWN(Y133*3/4,0)</f>
        <v>0</v>
      </c>
      <c r="Z134" s="926"/>
      <c r="AA134" s="926">
        <f>ROUNDDOWN(AA133*3/4,0)</f>
        <v>0</v>
      </c>
      <c r="AB134" s="926"/>
      <c r="AC134" s="926">
        <f>ROUNDDOWN(AC133*3/4,0)</f>
        <v>0</v>
      </c>
      <c r="AD134" s="929"/>
      <c r="AE134" s="930">
        <f>ROUNDDOWN(SUM(G134:AD134),-2)</f>
        <v>0</v>
      </c>
      <c r="AF134" s="931"/>
    </row>
    <row r="135" spans="1:32" ht="17.25" customHeight="1">
      <c r="A135" s="898" t="s">
        <v>85</v>
      </c>
      <c r="B135" s="900" t="str">
        <f>IF(入力用!S177="","",入力用!S177)</f>
        <v/>
      </c>
      <c r="C135" s="901"/>
      <c r="D135" s="902"/>
      <c r="E135" s="4"/>
    </row>
    <row r="136" spans="1:32" ht="33.75" customHeight="1">
      <c r="A136" s="899"/>
      <c r="B136" s="903"/>
      <c r="C136" s="904"/>
      <c r="D136" s="905"/>
      <c r="E136" s="4"/>
      <c r="G136" s="909"/>
      <c r="H136" s="910"/>
      <c r="I136" s="911" t="s">
        <v>36</v>
      </c>
      <c r="J136" s="912"/>
      <c r="K136" s="913"/>
      <c r="L136" s="4"/>
      <c r="M136" s="914"/>
      <c r="N136" s="914"/>
      <c r="O136" s="915" t="s">
        <v>37</v>
      </c>
      <c r="P136" s="914"/>
      <c r="Q136" s="914"/>
      <c r="R136" s="4"/>
      <c r="S136" s="914"/>
      <c r="T136" s="914"/>
      <c r="U136" s="915" t="s">
        <v>38</v>
      </c>
      <c r="V136" s="914"/>
      <c r="W136" s="914"/>
      <c r="X136" s="4"/>
      <c r="Y136" s="914"/>
      <c r="Z136" s="914"/>
      <c r="AA136" s="915" t="s">
        <v>39</v>
      </c>
      <c r="AB136" s="914"/>
      <c r="AC136" s="914"/>
      <c r="AD136" s="4"/>
      <c r="AE136" s="3"/>
      <c r="AF136" s="3"/>
    </row>
    <row r="137" spans="1:32" ht="27" customHeight="1">
      <c r="A137" s="899"/>
      <c r="B137" s="903"/>
      <c r="C137" s="904"/>
      <c r="D137" s="905"/>
      <c r="E137" s="4"/>
      <c r="G137" s="897" t="s">
        <v>29</v>
      </c>
      <c r="H137" s="431"/>
      <c r="I137" s="883">
        <f t="shared" ref="I137:I142" si="71">SUM(G127:L127)</f>
        <v>0</v>
      </c>
      <c r="J137" s="884"/>
      <c r="K137" s="885"/>
      <c r="L137" s="3"/>
      <c r="M137" s="897" t="s">
        <v>29</v>
      </c>
      <c r="N137" s="431"/>
      <c r="O137" s="883">
        <f t="shared" ref="O137:O142" si="72">SUM(M127:R127)</f>
        <v>0</v>
      </c>
      <c r="P137" s="884"/>
      <c r="Q137" s="885"/>
      <c r="R137" s="3"/>
      <c r="S137" s="897" t="s">
        <v>29</v>
      </c>
      <c r="T137" s="431"/>
      <c r="U137" s="883">
        <f t="shared" ref="U137:U142" si="73">SUM(S127:X127)</f>
        <v>0</v>
      </c>
      <c r="V137" s="884"/>
      <c r="W137" s="885"/>
      <c r="Y137" s="897" t="s">
        <v>29</v>
      </c>
      <c r="Z137" s="431"/>
      <c r="AA137" s="883">
        <f t="shared" ref="AA137:AA142" si="74">SUM(Y127:AD127)</f>
        <v>0</v>
      </c>
      <c r="AB137" s="884"/>
      <c r="AC137" s="885"/>
    </row>
    <row r="138" spans="1:32" ht="27" customHeight="1">
      <c r="A138" s="899"/>
      <c r="B138" s="903"/>
      <c r="C138" s="904"/>
      <c r="D138" s="905"/>
      <c r="E138" s="4"/>
      <c r="G138" s="890" t="s">
        <v>31</v>
      </c>
      <c r="H138" s="891"/>
      <c r="I138" s="883">
        <f t="shared" si="71"/>
        <v>0</v>
      </c>
      <c r="J138" s="884"/>
      <c r="K138" s="885"/>
      <c r="L138" s="3"/>
      <c r="M138" s="890" t="s">
        <v>31</v>
      </c>
      <c r="N138" s="891"/>
      <c r="O138" s="883">
        <f t="shared" si="72"/>
        <v>0</v>
      </c>
      <c r="P138" s="884"/>
      <c r="Q138" s="885"/>
      <c r="R138" s="3"/>
      <c r="S138" s="890" t="s">
        <v>31</v>
      </c>
      <c r="T138" s="891"/>
      <c r="U138" s="883">
        <f t="shared" si="73"/>
        <v>0</v>
      </c>
      <c r="V138" s="884"/>
      <c r="W138" s="885"/>
      <c r="Y138" s="890" t="s">
        <v>31</v>
      </c>
      <c r="Z138" s="891"/>
      <c r="AA138" s="883">
        <f t="shared" si="74"/>
        <v>0</v>
      </c>
      <c r="AB138" s="884"/>
      <c r="AC138" s="885"/>
    </row>
    <row r="139" spans="1:32" ht="27" customHeight="1">
      <c r="A139" s="899"/>
      <c r="B139" s="906"/>
      <c r="C139" s="907"/>
      <c r="D139" s="908"/>
      <c r="E139" s="4"/>
      <c r="G139" s="890" t="s">
        <v>40</v>
      </c>
      <c r="H139" s="891"/>
      <c r="I139" s="883">
        <f t="shared" si="71"/>
        <v>0</v>
      </c>
      <c r="J139" s="884"/>
      <c r="K139" s="885"/>
      <c r="L139" s="3"/>
      <c r="M139" s="890" t="s">
        <v>40</v>
      </c>
      <c r="N139" s="891"/>
      <c r="O139" s="883">
        <f t="shared" si="72"/>
        <v>0</v>
      </c>
      <c r="P139" s="884"/>
      <c r="Q139" s="885"/>
      <c r="R139" s="3"/>
      <c r="S139" s="890" t="s">
        <v>40</v>
      </c>
      <c r="T139" s="891"/>
      <c r="U139" s="883">
        <f t="shared" si="73"/>
        <v>0</v>
      </c>
      <c r="V139" s="884"/>
      <c r="W139" s="885"/>
      <c r="Y139" s="890" t="s">
        <v>40</v>
      </c>
      <c r="Z139" s="891"/>
      <c r="AA139" s="883">
        <f t="shared" si="74"/>
        <v>0</v>
      </c>
      <c r="AB139" s="884"/>
      <c r="AC139" s="885"/>
    </row>
    <row r="140" spans="1:32" ht="27" customHeight="1">
      <c r="B140" s="892" t="str">
        <f>IF(入力用!S178="","",入力用!S178)</f>
        <v>補助基準額上限：63000円</v>
      </c>
      <c r="C140" s="892"/>
      <c r="D140" s="892"/>
      <c r="E140" s="4"/>
      <c r="G140" s="890" t="s">
        <v>32</v>
      </c>
      <c r="H140" s="891"/>
      <c r="I140" s="893">
        <f t="shared" si="71"/>
        <v>0</v>
      </c>
      <c r="J140" s="894"/>
      <c r="K140" s="895"/>
      <c r="L140" s="3"/>
      <c r="M140" s="890" t="s">
        <v>32</v>
      </c>
      <c r="N140" s="891"/>
      <c r="O140" s="893">
        <f t="shared" si="72"/>
        <v>0</v>
      </c>
      <c r="P140" s="894"/>
      <c r="Q140" s="895"/>
      <c r="R140" s="3"/>
      <c r="S140" s="890" t="s">
        <v>32</v>
      </c>
      <c r="T140" s="891"/>
      <c r="U140" s="893">
        <f t="shared" si="73"/>
        <v>0</v>
      </c>
      <c r="V140" s="894"/>
      <c r="W140" s="895"/>
      <c r="Y140" s="890" t="s">
        <v>32</v>
      </c>
      <c r="Z140" s="891"/>
      <c r="AA140" s="893">
        <f t="shared" si="74"/>
        <v>0</v>
      </c>
      <c r="AB140" s="894"/>
      <c r="AC140" s="895"/>
    </row>
    <row r="141" spans="1:32" ht="27" customHeight="1">
      <c r="B141" s="896" t="str">
        <f>IF(入力用!W178="","",入力用!W178)</f>
        <v/>
      </c>
      <c r="C141" s="896"/>
      <c r="D141" s="896"/>
      <c r="E141" s="4"/>
      <c r="G141" s="897" t="s">
        <v>33</v>
      </c>
      <c r="H141" s="431"/>
      <c r="I141" s="883">
        <f t="shared" si="71"/>
        <v>0</v>
      </c>
      <c r="J141" s="884"/>
      <c r="K141" s="885"/>
      <c r="L141" s="3"/>
      <c r="M141" s="897" t="s">
        <v>33</v>
      </c>
      <c r="N141" s="431"/>
      <c r="O141" s="883">
        <f t="shared" si="72"/>
        <v>0</v>
      </c>
      <c r="P141" s="884"/>
      <c r="Q141" s="885"/>
      <c r="R141" s="3"/>
      <c r="S141" s="897" t="s">
        <v>33</v>
      </c>
      <c r="T141" s="431"/>
      <c r="U141" s="883">
        <f t="shared" si="73"/>
        <v>0</v>
      </c>
      <c r="V141" s="884"/>
      <c r="W141" s="885"/>
      <c r="Y141" s="897" t="s">
        <v>33</v>
      </c>
      <c r="Z141" s="431"/>
      <c r="AA141" s="883">
        <f t="shared" si="74"/>
        <v>0</v>
      </c>
      <c r="AB141" s="884"/>
      <c r="AC141" s="885"/>
    </row>
    <row r="142" spans="1:32" ht="27" customHeight="1" thickBot="1">
      <c r="G142" s="878" t="s">
        <v>35</v>
      </c>
      <c r="H142" s="879"/>
      <c r="I142" s="880">
        <f t="shared" si="71"/>
        <v>0</v>
      </c>
      <c r="J142" s="881"/>
      <c r="K142" s="882"/>
      <c r="L142" s="3"/>
      <c r="M142" s="878" t="s">
        <v>35</v>
      </c>
      <c r="N142" s="879"/>
      <c r="O142" s="883">
        <f t="shared" si="72"/>
        <v>0</v>
      </c>
      <c r="P142" s="884"/>
      <c r="Q142" s="885"/>
      <c r="R142" s="3"/>
      <c r="S142" s="878" t="s">
        <v>35</v>
      </c>
      <c r="T142" s="879"/>
      <c r="U142" s="883">
        <f t="shared" si="73"/>
        <v>0</v>
      </c>
      <c r="V142" s="884"/>
      <c r="W142" s="885"/>
      <c r="Y142" s="878" t="s">
        <v>35</v>
      </c>
      <c r="Z142" s="879"/>
      <c r="AA142" s="883">
        <f t="shared" si="74"/>
        <v>0</v>
      </c>
      <c r="AB142" s="884"/>
      <c r="AC142" s="885"/>
    </row>
    <row r="143" spans="1:32" ht="45" customHeight="1" thickBot="1">
      <c r="G143" s="886" t="s">
        <v>78</v>
      </c>
      <c r="H143" s="887"/>
      <c r="I143" s="888">
        <f>ROUNDDOWN(SUM(G134:L134),-2)</f>
        <v>0</v>
      </c>
      <c r="J143" s="889"/>
      <c r="K143" s="889"/>
      <c r="M143" s="886" t="s">
        <v>78</v>
      </c>
      <c r="N143" s="887"/>
      <c r="O143" s="888">
        <f>ROUNDDOWN(SUM(M134:R134),-2)</f>
        <v>0</v>
      </c>
      <c r="P143" s="889"/>
      <c r="Q143" s="889"/>
      <c r="S143" s="886" t="s">
        <v>78</v>
      </c>
      <c r="T143" s="887"/>
      <c r="U143" s="888">
        <f>ROUNDDOWN(SUM(S134:X134),-2)</f>
        <v>0</v>
      </c>
      <c r="V143" s="889"/>
      <c r="W143" s="889"/>
      <c r="Y143" s="886" t="s">
        <v>78</v>
      </c>
      <c r="Z143" s="887"/>
      <c r="AA143" s="888">
        <f>AE134-I143-O143-U143</f>
        <v>0</v>
      </c>
      <c r="AB143" s="889"/>
      <c r="AC143" s="889"/>
      <c r="AF143" s="14" t="s">
        <v>96</v>
      </c>
    </row>
    <row r="144" spans="1:32" ht="17.25" customHeight="1"/>
    <row r="145" spans="1:32" ht="17.25" customHeight="1"/>
    <row r="146" spans="1:32" ht="17.25" customHeight="1">
      <c r="A146" s="981" t="str">
        <f>$A$1</f>
        <v>様式第２号</v>
      </c>
      <c r="B146" s="981"/>
    </row>
    <row r="147" spans="1:32" ht="17.25" customHeight="1">
      <c r="A147" s="981"/>
      <c r="B147" s="981"/>
      <c r="Z147" s="982" t="str">
        <f>$Z$2</f>
        <v>令和</v>
      </c>
      <c r="AA147" s="966" t="str">
        <f>IF($AA$2="","",$AA$2)</f>
        <v/>
      </c>
      <c r="AB147" s="966" t="s">
        <v>8</v>
      </c>
      <c r="AC147" s="966" t="str">
        <f>IF($AC$2="","",$AC$2)</f>
        <v/>
      </c>
      <c r="AD147" s="966" t="s">
        <v>9</v>
      </c>
      <c r="AE147" s="966" t="str">
        <f>IF($AE$2="","",$AE$2)</f>
        <v/>
      </c>
      <c r="AF147" s="966" t="s">
        <v>10</v>
      </c>
    </row>
    <row r="148" spans="1:32" ht="17.25" customHeight="1">
      <c r="A148" s="967" t="s">
        <v>11</v>
      </c>
      <c r="B148" s="967"/>
      <c r="C148" s="967"/>
      <c r="D148" s="967"/>
      <c r="E148" s="967"/>
      <c r="F148" s="967"/>
      <c r="G148" s="967"/>
      <c r="H148" s="967"/>
      <c r="I148" s="967"/>
      <c r="L148" s="968" t="s">
        <v>12</v>
      </c>
      <c r="M148" s="968"/>
      <c r="N148" s="969">
        <v>6</v>
      </c>
      <c r="O148" s="969"/>
      <c r="P148" s="970" t="s">
        <v>13</v>
      </c>
      <c r="Q148" s="970"/>
      <c r="R148" s="5"/>
      <c r="S148" s="5"/>
      <c r="Y148" s="5"/>
      <c r="Z148" s="982"/>
      <c r="AA148" s="966"/>
      <c r="AB148" s="966"/>
      <c r="AC148" s="966"/>
      <c r="AD148" s="966"/>
      <c r="AE148" s="966"/>
      <c r="AF148" s="966"/>
    </row>
    <row r="149" spans="1:32" ht="17.25" customHeight="1">
      <c r="A149" s="967"/>
      <c r="B149" s="967"/>
      <c r="C149" s="967"/>
      <c r="D149" s="967"/>
      <c r="E149" s="967"/>
      <c r="F149" s="967"/>
      <c r="G149" s="967"/>
      <c r="H149" s="967"/>
      <c r="I149" s="967"/>
      <c r="L149" s="968"/>
      <c r="M149" s="968"/>
      <c r="N149" s="969"/>
      <c r="O149" s="969"/>
      <c r="P149" s="970"/>
      <c r="Q149" s="970"/>
      <c r="R149" s="5"/>
      <c r="S149" s="5"/>
      <c r="Z149" s="15"/>
      <c r="AA149" s="15"/>
      <c r="AB149" s="15"/>
      <c r="AC149" s="15"/>
      <c r="AD149" s="15"/>
      <c r="AE149" s="15"/>
      <c r="AF149" s="15"/>
    </row>
    <row r="150" spans="1:32" ht="17.25" customHeight="1">
      <c r="A150" s="967"/>
      <c r="B150" s="967"/>
      <c r="C150" s="967"/>
      <c r="D150" s="967"/>
      <c r="E150" s="967"/>
      <c r="F150" s="967"/>
      <c r="G150" s="967"/>
      <c r="H150" s="967"/>
      <c r="I150" s="967"/>
      <c r="L150" s="968"/>
      <c r="M150" s="968"/>
      <c r="N150" s="969"/>
      <c r="O150" s="969"/>
      <c r="P150" s="970"/>
      <c r="Q150" s="970"/>
      <c r="R150" s="5"/>
      <c r="S150" s="5"/>
    </row>
    <row r="151" spans="1:32" ht="17.25" customHeight="1" thickBot="1">
      <c r="D151" s="3"/>
      <c r="E151" s="3"/>
      <c r="F151" s="3"/>
      <c r="G151" s="3"/>
      <c r="H151" s="3"/>
      <c r="I151" s="3"/>
      <c r="J151" s="3"/>
      <c r="K151" s="3"/>
    </row>
    <row r="152" spans="1:32" ht="42" customHeight="1" thickBot="1">
      <c r="A152" s="971" t="s">
        <v>90</v>
      </c>
      <c r="B152" s="972"/>
      <c r="C152" s="973" t="str">
        <f>IF($C$7="","",$C$7)</f>
        <v/>
      </c>
      <c r="D152" s="973"/>
      <c r="E152" s="973"/>
      <c r="F152" s="973"/>
      <c r="G152" s="973"/>
      <c r="H152" s="973"/>
      <c r="I152" s="974"/>
      <c r="J152" s="4"/>
      <c r="K152" s="4"/>
    </row>
    <row r="153" spans="1:32" ht="17.25" customHeight="1">
      <c r="C153" s="6"/>
      <c r="D153" s="6"/>
      <c r="E153" s="16"/>
      <c r="F153" s="6"/>
      <c r="G153" s="6"/>
      <c r="H153" s="6"/>
      <c r="I153" s="6"/>
      <c r="J153" s="6"/>
    </row>
    <row r="154" spans="1:32" ht="17.25" customHeight="1" thickBot="1">
      <c r="E154" s="4"/>
    </row>
    <row r="155" spans="1:32" ht="24" customHeight="1" thickBot="1">
      <c r="A155" s="975" t="s">
        <v>14</v>
      </c>
      <c r="B155" s="976"/>
      <c r="C155" s="976"/>
      <c r="D155" s="977"/>
      <c r="E155" s="4"/>
      <c r="F155" s="7" t="s">
        <v>15</v>
      </c>
      <c r="G155" s="971" t="s">
        <v>16</v>
      </c>
      <c r="H155" s="972"/>
      <c r="I155" s="978" t="s">
        <v>17</v>
      </c>
      <c r="J155" s="972"/>
      <c r="K155" s="978" t="s">
        <v>18</v>
      </c>
      <c r="L155" s="979"/>
      <c r="M155" s="971" t="s">
        <v>19</v>
      </c>
      <c r="N155" s="972"/>
      <c r="O155" s="978" t="s">
        <v>20</v>
      </c>
      <c r="P155" s="972"/>
      <c r="Q155" s="978" t="s">
        <v>21</v>
      </c>
      <c r="R155" s="979"/>
      <c r="S155" s="971" t="s">
        <v>22</v>
      </c>
      <c r="T155" s="972"/>
      <c r="U155" s="978" t="s">
        <v>23</v>
      </c>
      <c r="V155" s="972"/>
      <c r="W155" s="978" t="s">
        <v>24</v>
      </c>
      <c r="X155" s="979"/>
      <c r="Y155" s="971" t="s">
        <v>25</v>
      </c>
      <c r="Z155" s="972"/>
      <c r="AA155" s="978" t="s">
        <v>26</v>
      </c>
      <c r="AB155" s="972"/>
      <c r="AC155" s="978" t="s">
        <v>27</v>
      </c>
      <c r="AD155" s="979"/>
      <c r="AE155" s="995" t="s">
        <v>28</v>
      </c>
      <c r="AF155" s="979"/>
    </row>
    <row r="156" spans="1:32" ht="37.5" customHeight="1">
      <c r="A156" s="959" t="s">
        <v>86</v>
      </c>
      <c r="B156" s="960"/>
      <c r="C156" s="961" t="str">
        <f>IF(入力用!S210="","",入力用!S210)</f>
        <v/>
      </c>
      <c r="D156" s="962"/>
      <c r="E156" s="4"/>
      <c r="F156" s="307" t="s">
        <v>71</v>
      </c>
      <c r="G156" s="946">
        <f>入力用!S219</f>
        <v>0</v>
      </c>
      <c r="H156" s="946"/>
      <c r="I156" s="947">
        <f>入力用!T219</f>
        <v>0</v>
      </c>
      <c r="J156" s="988"/>
      <c r="K156" s="947">
        <f>入力用!U219</f>
        <v>0</v>
      </c>
      <c r="L156" s="988"/>
      <c r="M156" s="947">
        <f>入力用!V219</f>
        <v>0</v>
      </c>
      <c r="N156" s="988"/>
      <c r="O156" s="947">
        <f>入力用!W219</f>
        <v>0</v>
      </c>
      <c r="P156" s="988"/>
      <c r="Q156" s="947">
        <f>入力用!X219</f>
        <v>0</v>
      </c>
      <c r="R156" s="988"/>
      <c r="S156" s="947">
        <f>入力用!Y219</f>
        <v>0</v>
      </c>
      <c r="T156" s="988"/>
      <c r="U156" s="947">
        <f>入力用!Z219</f>
        <v>0</v>
      </c>
      <c r="V156" s="988"/>
      <c r="W156" s="947">
        <f>入力用!AA219</f>
        <v>0</v>
      </c>
      <c r="X156" s="988"/>
      <c r="Y156" s="947">
        <f>入力用!AB219</f>
        <v>0</v>
      </c>
      <c r="Z156" s="988"/>
      <c r="AA156" s="947">
        <f>入力用!AC219</f>
        <v>0</v>
      </c>
      <c r="AB156" s="988"/>
      <c r="AC156" s="947">
        <f>入力用!AD219</f>
        <v>0</v>
      </c>
      <c r="AD156" s="948"/>
      <c r="AE156" s="935">
        <f t="shared" ref="AE156:AE160" si="75">SUM(G156:AD156)</f>
        <v>0</v>
      </c>
      <c r="AF156" s="936"/>
    </row>
    <row r="157" spans="1:32" ht="37.5" customHeight="1">
      <c r="A157" s="963" t="s">
        <v>30</v>
      </c>
      <c r="B157" s="964"/>
      <c r="C157" s="949" t="str">
        <f>IF(入力用!S211="","",入力用!S211)</f>
        <v/>
      </c>
      <c r="D157" s="950"/>
      <c r="E157" s="4"/>
      <c r="F157" s="8" t="s">
        <v>72</v>
      </c>
      <c r="G157" s="953">
        <f>入力用!S220</f>
        <v>0</v>
      </c>
      <c r="H157" s="953"/>
      <c r="I157" s="954">
        <f>入力用!T220</f>
        <v>0</v>
      </c>
      <c r="J157" s="955"/>
      <c r="K157" s="954">
        <f>入力用!U220</f>
        <v>0</v>
      </c>
      <c r="L157" s="955"/>
      <c r="M157" s="954">
        <f>入力用!V220</f>
        <v>0</v>
      </c>
      <c r="N157" s="955"/>
      <c r="O157" s="954">
        <f>入力用!W220</f>
        <v>0</v>
      </c>
      <c r="P157" s="955"/>
      <c r="Q157" s="954">
        <f>入力用!X220</f>
        <v>0</v>
      </c>
      <c r="R157" s="955"/>
      <c r="S157" s="954">
        <f>入力用!Y220</f>
        <v>0</v>
      </c>
      <c r="T157" s="955"/>
      <c r="U157" s="954">
        <f>入力用!Z220</f>
        <v>0</v>
      </c>
      <c r="V157" s="955"/>
      <c r="W157" s="954">
        <f>入力用!AA220</f>
        <v>0</v>
      </c>
      <c r="X157" s="955"/>
      <c r="Y157" s="954">
        <f>入力用!AB220</f>
        <v>0</v>
      </c>
      <c r="Z157" s="955"/>
      <c r="AA157" s="954">
        <f>入力用!AC220</f>
        <v>0</v>
      </c>
      <c r="AB157" s="955"/>
      <c r="AC157" s="954">
        <f>入力用!AD220</f>
        <v>0</v>
      </c>
      <c r="AD157" s="956"/>
      <c r="AE157" s="935">
        <f t="shared" si="75"/>
        <v>0</v>
      </c>
      <c r="AF157" s="936"/>
    </row>
    <row r="158" spans="1:32" ht="37.5" customHeight="1">
      <c r="A158" s="965"/>
      <c r="B158" s="964"/>
      <c r="C158" s="951"/>
      <c r="D158" s="952"/>
      <c r="E158" s="4"/>
      <c r="F158" s="8" t="s">
        <v>73</v>
      </c>
      <c r="G158" s="953">
        <f>入力用!S221</f>
        <v>0</v>
      </c>
      <c r="H158" s="953"/>
      <c r="I158" s="954">
        <f>入力用!T221</f>
        <v>0</v>
      </c>
      <c r="J158" s="955"/>
      <c r="K158" s="954">
        <f>入力用!U221</f>
        <v>0</v>
      </c>
      <c r="L158" s="955"/>
      <c r="M158" s="954">
        <f>入力用!V221</f>
        <v>0</v>
      </c>
      <c r="N158" s="955"/>
      <c r="O158" s="954">
        <f>入力用!W221</f>
        <v>0</v>
      </c>
      <c r="P158" s="955"/>
      <c r="Q158" s="954">
        <f>入力用!X221</f>
        <v>0</v>
      </c>
      <c r="R158" s="955"/>
      <c r="S158" s="954">
        <f>入力用!Y221</f>
        <v>0</v>
      </c>
      <c r="T158" s="955"/>
      <c r="U158" s="954">
        <f>入力用!Z221</f>
        <v>0</v>
      </c>
      <c r="V158" s="955"/>
      <c r="W158" s="954">
        <f>入力用!AA221</f>
        <v>0</v>
      </c>
      <c r="X158" s="955"/>
      <c r="Y158" s="954">
        <f>入力用!AB221</f>
        <v>0</v>
      </c>
      <c r="Z158" s="955"/>
      <c r="AA158" s="954">
        <f>入力用!AC221</f>
        <v>0</v>
      </c>
      <c r="AB158" s="955"/>
      <c r="AC158" s="954">
        <f>入力用!AD221</f>
        <v>0</v>
      </c>
      <c r="AD158" s="956"/>
      <c r="AE158" s="935">
        <f t="shared" si="75"/>
        <v>0</v>
      </c>
      <c r="AF158" s="936"/>
    </row>
    <row r="159" spans="1:32" ht="37.5" customHeight="1">
      <c r="A159" s="965"/>
      <c r="B159" s="964"/>
      <c r="C159" s="903" t="str">
        <f>IF(入力用!S212="","",入力用!S212)</f>
        <v/>
      </c>
      <c r="D159" s="989"/>
      <c r="E159" s="4"/>
      <c r="F159" s="9" t="s">
        <v>74</v>
      </c>
      <c r="G159" s="953">
        <v>0</v>
      </c>
      <c r="H159" s="953"/>
      <c r="I159" s="954">
        <v>0</v>
      </c>
      <c r="J159" s="955"/>
      <c r="K159" s="954">
        <v>0</v>
      </c>
      <c r="L159" s="955"/>
      <c r="M159" s="954">
        <v>0</v>
      </c>
      <c r="N159" s="955"/>
      <c r="O159" s="954">
        <v>0</v>
      </c>
      <c r="P159" s="955"/>
      <c r="Q159" s="954">
        <v>0</v>
      </c>
      <c r="R159" s="955"/>
      <c r="S159" s="954">
        <v>0</v>
      </c>
      <c r="T159" s="955"/>
      <c r="U159" s="954">
        <v>0</v>
      </c>
      <c r="V159" s="955"/>
      <c r="W159" s="954">
        <v>0</v>
      </c>
      <c r="X159" s="955"/>
      <c r="Y159" s="954">
        <v>0</v>
      </c>
      <c r="Z159" s="955"/>
      <c r="AA159" s="954">
        <v>0</v>
      </c>
      <c r="AB159" s="955"/>
      <c r="AC159" s="954">
        <v>0</v>
      </c>
      <c r="AD159" s="956"/>
      <c r="AE159" s="957">
        <f t="shared" si="75"/>
        <v>0</v>
      </c>
      <c r="AF159" s="958"/>
    </row>
    <row r="160" spans="1:32" ht="37.5" customHeight="1" thickBot="1">
      <c r="A160" s="965"/>
      <c r="B160" s="964"/>
      <c r="C160" s="906"/>
      <c r="D160" s="990"/>
      <c r="E160" s="4"/>
      <c r="F160" s="10" t="s">
        <v>75</v>
      </c>
      <c r="G160" s="932">
        <f>入力用!S222</f>
        <v>0</v>
      </c>
      <c r="H160" s="933"/>
      <c r="I160" s="932">
        <f>入力用!T222</f>
        <v>0</v>
      </c>
      <c r="J160" s="933"/>
      <c r="K160" s="932">
        <f>入力用!U222</f>
        <v>0</v>
      </c>
      <c r="L160" s="933"/>
      <c r="M160" s="932">
        <f>入力用!V222</f>
        <v>0</v>
      </c>
      <c r="N160" s="933"/>
      <c r="O160" s="932">
        <f>入力用!W222</f>
        <v>0</v>
      </c>
      <c r="P160" s="933"/>
      <c r="Q160" s="932">
        <f>入力用!X222</f>
        <v>0</v>
      </c>
      <c r="R160" s="933"/>
      <c r="S160" s="932">
        <f>入力用!Y222</f>
        <v>0</v>
      </c>
      <c r="T160" s="933"/>
      <c r="U160" s="932">
        <f>入力用!Z222</f>
        <v>0</v>
      </c>
      <c r="V160" s="933"/>
      <c r="W160" s="932">
        <f>入力用!AA222</f>
        <v>0</v>
      </c>
      <c r="X160" s="933"/>
      <c r="Y160" s="932">
        <f>入力用!AB222</f>
        <v>0</v>
      </c>
      <c r="Z160" s="933"/>
      <c r="AA160" s="932">
        <f>入力用!AC222</f>
        <v>0</v>
      </c>
      <c r="AB160" s="933"/>
      <c r="AC160" s="932">
        <f>入力用!AD222</f>
        <v>0</v>
      </c>
      <c r="AD160" s="934"/>
      <c r="AE160" s="935">
        <f t="shared" si="75"/>
        <v>0</v>
      </c>
      <c r="AF160" s="936"/>
    </row>
    <row r="161" spans="1:32" ht="37.5" customHeight="1" thickTop="1" thickBot="1">
      <c r="A161" s="937" t="s">
        <v>34</v>
      </c>
      <c r="B161" s="938"/>
      <c r="C161" s="983" t="str">
        <f>IF(入力用!S213="","",入力用!S213)</f>
        <v/>
      </c>
      <c r="D161" s="984"/>
      <c r="E161" s="4"/>
      <c r="F161" s="11" t="s">
        <v>76</v>
      </c>
      <c r="G161" s="939">
        <f>SUM(G156:H159)-G160</f>
        <v>0</v>
      </c>
      <c r="H161" s="940"/>
      <c r="I161" s="939">
        <f t="shared" ref="I161" si="76">SUM(I156:J159)-I160</f>
        <v>0</v>
      </c>
      <c r="J161" s="940"/>
      <c r="K161" s="939">
        <f t="shared" ref="K161" si="77">SUM(K156:L159)-K160</f>
        <v>0</v>
      </c>
      <c r="L161" s="941"/>
      <c r="M161" s="942">
        <f t="shared" ref="M161" si="78">SUM(M156:N159)-M160</f>
        <v>0</v>
      </c>
      <c r="N161" s="940"/>
      <c r="O161" s="939">
        <f t="shared" ref="O161" si="79">SUM(O156:P159)-O160</f>
        <v>0</v>
      </c>
      <c r="P161" s="940"/>
      <c r="Q161" s="939">
        <f t="shared" ref="Q161" si="80">SUM(Q156:R159)-Q160</f>
        <v>0</v>
      </c>
      <c r="R161" s="941"/>
      <c r="S161" s="942">
        <f t="shared" ref="S161" si="81">SUM(S156:T159)-S160</f>
        <v>0</v>
      </c>
      <c r="T161" s="940"/>
      <c r="U161" s="939">
        <f t="shared" ref="U161" si="82">SUM(U156:V159)-U160</f>
        <v>0</v>
      </c>
      <c r="V161" s="940"/>
      <c r="W161" s="939">
        <f t="shared" ref="W161" si="83">SUM(W156:X159)-W160</f>
        <v>0</v>
      </c>
      <c r="X161" s="941"/>
      <c r="Y161" s="942">
        <f t="shared" ref="Y161" si="84">SUM(Y156:Z159)-Y160</f>
        <v>0</v>
      </c>
      <c r="Z161" s="940"/>
      <c r="AA161" s="939">
        <f>SUM(AA156:AB159)-AA160</f>
        <v>0</v>
      </c>
      <c r="AB161" s="940"/>
      <c r="AC161" s="939">
        <f t="shared" ref="AC161" si="85">SUM(AC156:AD159)-AC160</f>
        <v>0</v>
      </c>
      <c r="AD161" s="943"/>
      <c r="AE161" s="944">
        <f>SUM(G161:AD161)</f>
        <v>0</v>
      </c>
      <c r="AF161" s="945"/>
    </row>
    <row r="162" spans="1:32" ht="50.25" customHeight="1" thickTop="1" thickBot="1">
      <c r="A162" s="916" t="s">
        <v>87</v>
      </c>
      <c r="B162" s="917"/>
      <c r="C162" s="983" t="str">
        <f>IF(入力用!S214="","",入力用!S214)</f>
        <v/>
      </c>
      <c r="D162" s="984"/>
      <c r="E162" s="4"/>
      <c r="F162" s="12" t="s">
        <v>77</v>
      </c>
      <c r="G162" s="920">
        <f>IF(入力用!P213=1,IF(AND(入力用!P219&gt;0,入力用!P219&lt;=4),IF(G161&gt;=63000,63000,G161),IF(G161&gt;=82000,82000,G161)),IF(G161&gt;=63000,63000,G161))</f>
        <v>0</v>
      </c>
      <c r="H162" s="921"/>
      <c r="I162" s="920">
        <f>IF(入力用!P213=1,IF(AND(入力用!P219&gt;0,入力用!P219&lt;=5),IF(I161&gt;=63000,63000,I161),IF(I161&gt;=82000,82000,I161)),IF(I161&gt;=63000,63000,I161))</f>
        <v>0</v>
      </c>
      <c r="J162" s="921"/>
      <c r="K162" s="920">
        <f>IF(入力用!P213=1,IF(AND(入力用!P219&gt;0,入力用!P219&lt;=6),IF(K161&gt;=63000,63000,K161),IF(K161&gt;=82000,82000,K161)),IF(K161&gt;=63000,63000,K161))</f>
        <v>0</v>
      </c>
      <c r="L162" s="921"/>
      <c r="M162" s="920">
        <f>IF(入力用!P213=1,IF(AND(入力用!P219&gt;0,入力用!P219&lt;=7),IF(M161&gt;=63000,63000,M161),IF(M161&gt;=82000,82000,M161)),IF(M161&gt;=63000,63000,M161))</f>
        <v>0</v>
      </c>
      <c r="N162" s="921"/>
      <c r="O162" s="920">
        <f>IF(入力用!P213=1,IF(AND(入力用!P219&gt;0,入力用!P219&lt;=8),IF(O161&gt;=63000,63000,O161),IF(O161&gt;=82000,82000,O161)),IF(O161&gt;=63000,63000,O161))</f>
        <v>0</v>
      </c>
      <c r="P162" s="921"/>
      <c r="Q162" s="920">
        <f>IF(入力用!P213=1,IF(AND(入力用!P219&gt;0,入力用!P219&lt;=9),IF(Q161&gt;=63000,63000,Q161),IF(Q161&gt;=82000,82000,Q161)),IF(Q161&gt;=63000,63000,Q161))</f>
        <v>0</v>
      </c>
      <c r="R162" s="921"/>
      <c r="S162" s="920">
        <f>IF(入力用!P213=1,IF(AND(入力用!P219&gt;0,入力用!P219&lt;=10),IF(S161&gt;=63000,63000,S161),IF(S161&gt;=82000,82000,S161)),IF(S161&gt;=63000,63000,S161))</f>
        <v>0</v>
      </c>
      <c r="T162" s="921"/>
      <c r="U162" s="920">
        <f>IF(入力用!P213=1,IF(AND(入力用!P219&gt;0,入力用!P219&lt;=11),IF(U161&gt;=63000,63000,U161),IF(U161&gt;=82000,82000,U161)),IF(U161&gt;=63000,63000,U161))</f>
        <v>0</v>
      </c>
      <c r="V162" s="921"/>
      <c r="W162" s="920">
        <f>IF(入力用!P213=1,IF(AND(入力用!P219&gt;0,入力用!P219&lt;=12),IF(W161&gt;=63000,63000,W161),IF(W161&gt;=82000,82000,W161)),IF(W161&gt;=63000,63000,W161))</f>
        <v>0</v>
      </c>
      <c r="X162" s="921"/>
      <c r="Y162" s="920">
        <f>IF(入力用!P213=1,IF(AND(入力用!P219&gt;0,入力用!P219&lt;=13),IF(Y161&gt;=63000,63000,Y161),IF(Y161&gt;=82000,82000,Y161)),IF(Y161&gt;=63000,63000,Y161))</f>
        <v>0</v>
      </c>
      <c r="Z162" s="921"/>
      <c r="AA162" s="920">
        <f>IF(入力用!P213=1,IF(AND(入力用!P219&gt;0,入力用!P219&lt;=14),IF(AA161&gt;=63000,63000,AA161),IF(AA161&gt;=82000,82000,AA161)),IF(AA161&gt;=63000,63000,AA161))</f>
        <v>0</v>
      </c>
      <c r="AB162" s="921"/>
      <c r="AC162" s="920">
        <f>IF(入力用!P213=1,IF(AND(入力用!P219&gt;0,入力用!P219&lt;=15),IF(AC161&gt;=63000,63000,AC161),IF(AC161&gt;=82000,82000,AC161)),IF(AC161&gt;=63000,63000,AC161))</f>
        <v>0</v>
      </c>
      <c r="AD162" s="987"/>
      <c r="AE162" s="922"/>
      <c r="AF162" s="923"/>
    </row>
    <row r="163" spans="1:32" ht="50.25" customHeight="1" thickBot="1">
      <c r="A163" s="924" t="s">
        <v>88</v>
      </c>
      <c r="B163" s="925"/>
      <c r="C163" s="985" t="str">
        <f>IF(入力用!S215="","",入力用!S215)</f>
        <v/>
      </c>
      <c r="D163" s="986"/>
      <c r="E163" s="4"/>
      <c r="F163" s="13" t="s">
        <v>262</v>
      </c>
      <c r="G163" s="926">
        <f>ROUNDDOWN(G162*3/4,0)</f>
        <v>0</v>
      </c>
      <c r="H163" s="926"/>
      <c r="I163" s="926">
        <f>ROUNDDOWN(I162*3/4,0)</f>
        <v>0</v>
      </c>
      <c r="J163" s="926"/>
      <c r="K163" s="926">
        <f>ROUNDDOWN(K162*3/4,0)</f>
        <v>0</v>
      </c>
      <c r="L163" s="927"/>
      <c r="M163" s="928">
        <f>ROUNDDOWN(M162*3/4,0)</f>
        <v>0</v>
      </c>
      <c r="N163" s="926"/>
      <c r="O163" s="926">
        <f>ROUNDDOWN(O162*3/4,0)</f>
        <v>0</v>
      </c>
      <c r="P163" s="926"/>
      <c r="Q163" s="926">
        <f>ROUNDDOWN(Q162*3/4,0)</f>
        <v>0</v>
      </c>
      <c r="R163" s="927"/>
      <c r="S163" s="928">
        <f>ROUNDDOWN(S162*3/4,0)</f>
        <v>0</v>
      </c>
      <c r="T163" s="926"/>
      <c r="U163" s="926">
        <f>ROUNDDOWN(U162*3/4,0)</f>
        <v>0</v>
      </c>
      <c r="V163" s="926"/>
      <c r="W163" s="926">
        <f>ROUNDDOWN(W162*3/4,0)</f>
        <v>0</v>
      </c>
      <c r="X163" s="927"/>
      <c r="Y163" s="928">
        <f>ROUNDDOWN(Y162*3/4,0)</f>
        <v>0</v>
      </c>
      <c r="Z163" s="926"/>
      <c r="AA163" s="926">
        <f>ROUNDDOWN(AA162*3/4,0)</f>
        <v>0</v>
      </c>
      <c r="AB163" s="926"/>
      <c r="AC163" s="926">
        <f>ROUNDDOWN(AC162*3/4,0)</f>
        <v>0</v>
      </c>
      <c r="AD163" s="929"/>
      <c r="AE163" s="930">
        <f>ROUNDDOWN(SUM(G163:AD163),-2)</f>
        <v>0</v>
      </c>
      <c r="AF163" s="931"/>
    </row>
    <row r="164" spans="1:32" ht="17.25" customHeight="1">
      <c r="A164" s="898" t="s">
        <v>85</v>
      </c>
      <c r="B164" s="900" t="str">
        <f>IF(入力用!S216="","",入力用!S216)</f>
        <v/>
      </c>
      <c r="C164" s="901"/>
      <c r="D164" s="902"/>
      <c r="E164" s="4"/>
    </row>
    <row r="165" spans="1:32" ht="33.75" customHeight="1">
      <c r="A165" s="899"/>
      <c r="B165" s="903"/>
      <c r="C165" s="904"/>
      <c r="D165" s="905"/>
      <c r="E165" s="4"/>
      <c r="G165" s="909"/>
      <c r="H165" s="910"/>
      <c r="I165" s="911" t="s">
        <v>36</v>
      </c>
      <c r="J165" s="912"/>
      <c r="K165" s="913"/>
      <c r="L165" s="4"/>
      <c r="M165" s="914"/>
      <c r="N165" s="914"/>
      <c r="O165" s="915" t="s">
        <v>37</v>
      </c>
      <c r="P165" s="914"/>
      <c r="Q165" s="914"/>
      <c r="R165" s="4"/>
      <c r="S165" s="914"/>
      <c r="T165" s="914"/>
      <c r="U165" s="915" t="s">
        <v>38</v>
      </c>
      <c r="V165" s="914"/>
      <c r="W165" s="914"/>
      <c r="X165" s="4"/>
      <c r="Y165" s="914"/>
      <c r="Z165" s="914"/>
      <c r="AA165" s="915" t="s">
        <v>39</v>
      </c>
      <c r="AB165" s="914"/>
      <c r="AC165" s="914"/>
      <c r="AD165" s="4"/>
      <c r="AE165" s="3"/>
      <c r="AF165" s="3"/>
    </row>
    <row r="166" spans="1:32" ht="27" customHeight="1">
      <c r="A166" s="899"/>
      <c r="B166" s="903"/>
      <c r="C166" s="904"/>
      <c r="D166" s="905"/>
      <c r="E166" s="4"/>
      <c r="G166" s="897" t="s">
        <v>29</v>
      </c>
      <c r="H166" s="431"/>
      <c r="I166" s="883">
        <f t="shared" ref="I166:I171" si="86">SUM(G156:L156)</f>
        <v>0</v>
      </c>
      <c r="J166" s="884"/>
      <c r="K166" s="885"/>
      <c r="L166" s="3"/>
      <c r="M166" s="897" t="s">
        <v>29</v>
      </c>
      <c r="N166" s="431"/>
      <c r="O166" s="883">
        <f t="shared" ref="O166:O171" si="87">SUM(M156:R156)</f>
        <v>0</v>
      </c>
      <c r="P166" s="884"/>
      <c r="Q166" s="885"/>
      <c r="R166" s="3"/>
      <c r="S166" s="897" t="s">
        <v>29</v>
      </c>
      <c r="T166" s="431"/>
      <c r="U166" s="883">
        <f t="shared" ref="U166:U171" si="88">SUM(S156:X156)</f>
        <v>0</v>
      </c>
      <c r="V166" s="884"/>
      <c r="W166" s="885"/>
      <c r="Y166" s="897" t="s">
        <v>29</v>
      </c>
      <c r="Z166" s="431"/>
      <c r="AA166" s="883">
        <f t="shared" ref="AA166:AA171" si="89">SUM(Y156:AD156)</f>
        <v>0</v>
      </c>
      <c r="AB166" s="884"/>
      <c r="AC166" s="885"/>
    </row>
    <row r="167" spans="1:32" ht="27" customHeight="1">
      <c r="A167" s="899"/>
      <c r="B167" s="903"/>
      <c r="C167" s="904"/>
      <c r="D167" s="905"/>
      <c r="E167" s="4"/>
      <c r="G167" s="890" t="s">
        <v>31</v>
      </c>
      <c r="H167" s="891"/>
      <c r="I167" s="883">
        <f t="shared" si="86"/>
        <v>0</v>
      </c>
      <c r="J167" s="884"/>
      <c r="K167" s="885"/>
      <c r="L167" s="3"/>
      <c r="M167" s="890" t="s">
        <v>31</v>
      </c>
      <c r="N167" s="891"/>
      <c r="O167" s="883">
        <f t="shared" si="87"/>
        <v>0</v>
      </c>
      <c r="P167" s="884"/>
      <c r="Q167" s="885"/>
      <c r="R167" s="3"/>
      <c r="S167" s="890" t="s">
        <v>31</v>
      </c>
      <c r="T167" s="891"/>
      <c r="U167" s="883">
        <f t="shared" si="88"/>
        <v>0</v>
      </c>
      <c r="V167" s="884"/>
      <c r="W167" s="885"/>
      <c r="Y167" s="890" t="s">
        <v>31</v>
      </c>
      <c r="Z167" s="891"/>
      <c r="AA167" s="883">
        <f t="shared" si="89"/>
        <v>0</v>
      </c>
      <c r="AB167" s="884"/>
      <c r="AC167" s="885"/>
    </row>
    <row r="168" spans="1:32" ht="27" customHeight="1">
      <c r="A168" s="899"/>
      <c r="B168" s="906"/>
      <c r="C168" s="907"/>
      <c r="D168" s="908"/>
      <c r="E168" s="4"/>
      <c r="G168" s="890" t="s">
        <v>40</v>
      </c>
      <c r="H168" s="891"/>
      <c r="I168" s="883">
        <f t="shared" si="86"/>
        <v>0</v>
      </c>
      <c r="J168" s="884"/>
      <c r="K168" s="885"/>
      <c r="L168" s="3"/>
      <c r="M168" s="890" t="s">
        <v>40</v>
      </c>
      <c r="N168" s="891"/>
      <c r="O168" s="883">
        <f t="shared" si="87"/>
        <v>0</v>
      </c>
      <c r="P168" s="884"/>
      <c r="Q168" s="885"/>
      <c r="R168" s="3"/>
      <c r="S168" s="890" t="s">
        <v>40</v>
      </c>
      <c r="T168" s="891"/>
      <c r="U168" s="883">
        <f t="shared" si="88"/>
        <v>0</v>
      </c>
      <c r="V168" s="884"/>
      <c r="W168" s="885"/>
      <c r="Y168" s="890" t="s">
        <v>40</v>
      </c>
      <c r="Z168" s="891"/>
      <c r="AA168" s="883">
        <f t="shared" si="89"/>
        <v>0</v>
      </c>
      <c r="AB168" s="884"/>
      <c r="AC168" s="885"/>
    </row>
    <row r="169" spans="1:32" ht="27" customHeight="1">
      <c r="B169" s="892" t="str">
        <f>IF(入力用!S217="","",入力用!S217)</f>
        <v>補助基準額上限：63000円</v>
      </c>
      <c r="C169" s="892"/>
      <c r="D169" s="892"/>
      <c r="E169" s="4"/>
      <c r="G169" s="890" t="s">
        <v>32</v>
      </c>
      <c r="H169" s="891"/>
      <c r="I169" s="893">
        <f t="shared" si="86"/>
        <v>0</v>
      </c>
      <c r="J169" s="894"/>
      <c r="K169" s="895"/>
      <c r="L169" s="3"/>
      <c r="M169" s="890" t="s">
        <v>32</v>
      </c>
      <c r="N169" s="891"/>
      <c r="O169" s="893">
        <f t="shared" si="87"/>
        <v>0</v>
      </c>
      <c r="P169" s="894"/>
      <c r="Q169" s="895"/>
      <c r="R169" s="3"/>
      <c r="S169" s="890" t="s">
        <v>32</v>
      </c>
      <c r="T169" s="891"/>
      <c r="U169" s="893">
        <f t="shared" si="88"/>
        <v>0</v>
      </c>
      <c r="V169" s="894"/>
      <c r="W169" s="895"/>
      <c r="Y169" s="890" t="s">
        <v>32</v>
      </c>
      <c r="Z169" s="891"/>
      <c r="AA169" s="893">
        <f t="shared" si="89"/>
        <v>0</v>
      </c>
      <c r="AB169" s="894"/>
      <c r="AC169" s="895"/>
    </row>
    <row r="170" spans="1:32" ht="27" customHeight="1">
      <c r="B170" s="896" t="str">
        <f>IF(入力用!W217="","",入力用!W217)</f>
        <v/>
      </c>
      <c r="C170" s="896"/>
      <c r="D170" s="896"/>
      <c r="E170" s="4"/>
      <c r="G170" s="897" t="s">
        <v>33</v>
      </c>
      <c r="H170" s="431"/>
      <c r="I170" s="883">
        <f t="shared" si="86"/>
        <v>0</v>
      </c>
      <c r="J170" s="884"/>
      <c r="K170" s="885"/>
      <c r="L170" s="3"/>
      <c r="M170" s="897" t="s">
        <v>33</v>
      </c>
      <c r="N170" s="431"/>
      <c r="O170" s="883">
        <f t="shared" si="87"/>
        <v>0</v>
      </c>
      <c r="P170" s="884"/>
      <c r="Q170" s="885"/>
      <c r="R170" s="3"/>
      <c r="S170" s="897" t="s">
        <v>33</v>
      </c>
      <c r="T170" s="431"/>
      <c r="U170" s="883">
        <f t="shared" si="88"/>
        <v>0</v>
      </c>
      <c r="V170" s="884"/>
      <c r="W170" s="885"/>
      <c r="Y170" s="897" t="s">
        <v>33</v>
      </c>
      <c r="Z170" s="431"/>
      <c r="AA170" s="883">
        <f t="shared" si="89"/>
        <v>0</v>
      </c>
      <c r="AB170" s="884"/>
      <c r="AC170" s="885"/>
    </row>
    <row r="171" spans="1:32" ht="27" customHeight="1" thickBot="1">
      <c r="G171" s="878" t="s">
        <v>35</v>
      </c>
      <c r="H171" s="879"/>
      <c r="I171" s="880">
        <f t="shared" si="86"/>
        <v>0</v>
      </c>
      <c r="J171" s="881"/>
      <c r="K171" s="882"/>
      <c r="L171" s="3"/>
      <c r="M171" s="878" t="s">
        <v>35</v>
      </c>
      <c r="N171" s="879"/>
      <c r="O171" s="883">
        <f t="shared" si="87"/>
        <v>0</v>
      </c>
      <c r="P171" s="884"/>
      <c r="Q171" s="885"/>
      <c r="R171" s="3"/>
      <c r="S171" s="878" t="s">
        <v>35</v>
      </c>
      <c r="T171" s="879"/>
      <c r="U171" s="883">
        <f t="shared" si="88"/>
        <v>0</v>
      </c>
      <c r="V171" s="884"/>
      <c r="W171" s="885"/>
      <c r="Y171" s="878" t="s">
        <v>35</v>
      </c>
      <c r="Z171" s="879"/>
      <c r="AA171" s="883">
        <f t="shared" si="89"/>
        <v>0</v>
      </c>
      <c r="AB171" s="884"/>
      <c r="AC171" s="885"/>
    </row>
    <row r="172" spans="1:32" ht="45" customHeight="1" thickBot="1">
      <c r="G172" s="886" t="s">
        <v>78</v>
      </c>
      <c r="H172" s="887"/>
      <c r="I172" s="888">
        <f>ROUNDDOWN(SUM(G163:L163),-2)</f>
        <v>0</v>
      </c>
      <c r="J172" s="889"/>
      <c r="K172" s="889"/>
      <c r="M172" s="886" t="s">
        <v>78</v>
      </c>
      <c r="N172" s="887"/>
      <c r="O172" s="888">
        <f>ROUNDDOWN(SUM(M163:R163),-2)</f>
        <v>0</v>
      </c>
      <c r="P172" s="889"/>
      <c r="Q172" s="889"/>
      <c r="S172" s="886" t="s">
        <v>78</v>
      </c>
      <c r="T172" s="887"/>
      <c r="U172" s="888">
        <f>ROUNDDOWN(SUM(S163:X163),-2)</f>
        <v>0</v>
      </c>
      <c r="V172" s="889"/>
      <c r="W172" s="889"/>
      <c r="Y172" s="886" t="s">
        <v>78</v>
      </c>
      <c r="Z172" s="887"/>
      <c r="AA172" s="888">
        <f>AE163-I172-O172-U172</f>
        <v>0</v>
      </c>
      <c r="AB172" s="889"/>
      <c r="AC172" s="889"/>
      <c r="AF172" s="14" t="s">
        <v>95</v>
      </c>
    </row>
    <row r="173" spans="1:32" ht="17.25" customHeight="1"/>
    <row r="174" spans="1:32" ht="17.25" customHeight="1"/>
    <row r="175" spans="1:32" ht="17.25" customHeight="1">
      <c r="A175" s="981" t="str">
        <f>$A$1</f>
        <v>様式第２号</v>
      </c>
      <c r="B175" s="981"/>
    </row>
    <row r="176" spans="1:32" ht="17.25" customHeight="1">
      <c r="A176" s="981"/>
      <c r="B176" s="981"/>
      <c r="Z176" s="982" t="str">
        <f>$Z$2</f>
        <v>令和</v>
      </c>
      <c r="AA176" s="966" t="str">
        <f>IF($AA$2="","",$AA$2)</f>
        <v/>
      </c>
      <c r="AB176" s="966" t="s">
        <v>8</v>
      </c>
      <c r="AC176" s="966" t="str">
        <f>IF($AC$2="","",$AC$2)</f>
        <v/>
      </c>
      <c r="AD176" s="966" t="s">
        <v>9</v>
      </c>
      <c r="AE176" s="966" t="str">
        <f>IF($AE$2="","",$AE$2)</f>
        <v/>
      </c>
      <c r="AF176" s="966" t="s">
        <v>10</v>
      </c>
    </row>
    <row r="177" spans="1:32" ht="17.25" customHeight="1">
      <c r="A177" s="967" t="s">
        <v>11</v>
      </c>
      <c r="B177" s="967"/>
      <c r="C177" s="967"/>
      <c r="D177" s="967"/>
      <c r="E177" s="967"/>
      <c r="F177" s="967"/>
      <c r="G177" s="967"/>
      <c r="H177" s="967"/>
      <c r="I177" s="967"/>
      <c r="L177" s="968" t="s">
        <v>12</v>
      </c>
      <c r="M177" s="968"/>
      <c r="N177" s="969">
        <v>7</v>
      </c>
      <c r="O177" s="969"/>
      <c r="P177" s="970" t="s">
        <v>13</v>
      </c>
      <c r="Q177" s="970"/>
      <c r="R177" s="5"/>
      <c r="S177" s="5"/>
      <c r="Y177" s="5"/>
      <c r="Z177" s="982"/>
      <c r="AA177" s="966"/>
      <c r="AB177" s="966"/>
      <c r="AC177" s="966"/>
      <c r="AD177" s="966"/>
      <c r="AE177" s="966"/>
      <c r="AF177" s="966"/>
    </row>
    <row r="178" spans="1:32" ht="17.25" customHeight="1">
      <c r="A178" s="967"/>
      <c r="B178" s="967"/>
      <c r="C178" s="967"/>
      <c r="D178" s="967"/>
      <c r="E178" s="967"/>
      <c r="F178" s="967"/>
      <c r="G178" s="967"/>
      <c r="H178" s="967"/>
      <c r="I178" s="967"/>
      <c r="L178" s="968"/>
      <c r="M178" s="968"/>
      <c r="N178" s="969"/>
      <c r="O178" s="969"/>
      <c r="P178" s="970"/>
      <c r="Q178" s="970"/>
      <c r="R178" s="5"/>
      <c r="S178" s="5"/>
      <c r="Z178" s="15"/>
      <c r="AA178" s="15"/>
      <c r="AB178" s="15"/>
      <c r="AC178" s="15"/>
      <c r="AD178" s="15"/>
      <c r="AE178" s="15"/>
      <c r="AF178" s="15"/>
    </row>
    <row r="179" spans="1:32" ht="17.25" customHeight="1">
      <c r="A179" s="967"/>
      <c r="B179" s="967"/>
      <c r="C179" s="967"/>
      <c r="D179" s="967"/>
      <c r="E179" s="967"/>
      <c r="F179" s="967"/>
      <c r="G179" s="967"/>
      <c r="H179" s="967"/>
      <c r="I179" s="967"/>
      <c r="L179" s="968"/>
      <c r="M179" s="968"/>
      <c r="N179" s="969"/>
      <c r="O179" s="969"/>
      <c r="P179" s="970"/>
      <c r="Q179" s="970"/>
      <c r="R179" s="5"/>
      <c r="S179" s="5"/>
    </row>
    <row r="180" spans="1:32" ht="17.25" customHeight="1" thickBot="1">
      <c r="D180" s="3"/>
      <c r="E180" s="3"/>
      <c r="F180" s="3"/>
      <c r="G180" s="3"/>
      <c r="H180" s="3"/>
      <c r="I180" s="3"/>
      <c r="J180" s="3"/>
      <c r="K180" s="3"/>
    </row>
    <row r="181" spans="1:32" ht="42" customHeight="1" thickBot="1">
      <c r="A181" s="971" t="s">
        <v>90</v>
      </c>
      <c r="B181" s="972"/>
      <c r="C181" s="973" t="str">
        <f>IF($C$7="","",$C$7)</f>
        <v/>
      </c>
      <c r="D181" s="973"/>
      <c r="E181" s="973"/>
      <c r="F181" s="973"/>
      <c r="G181" s="973"/>
      <c r="H181" s="973"/>
      <c r="I181" s="974"/>
      <c r="J181" s="4"/>
      <c r="K181" s="4"/>
    </row>
    <row r="182" spans="1:32" ht="17.25" customHeight="1">
      <c r="C182" s="6"/>
      <c r="D182" s="6"/>
      <c r="E182" s="16"/>
      <c r="F182" s="6"/>
      <c r="G182" s="6"/>
      <c r="H182" s="6"/>
      <c r="I182" s="6"/>
      <c r="J182" s="6"/>
    </row>
    <row r="183" spans="1:32" ht="17.25" customHeight="1" thickBot="1">
      <c r="E183" s="4"/>
    </row>
    <row r="184" spans="1:32" ht="23.25" customHeight="1" thickBot="1">
      <c r="A184" s="975" t="s">
        <v>14</v>
      </c>
      <c r="B184" s="976"/>
      <c r="C184" s="976"/>
      <c r="D184" s="977"/>
      <c r="E184" s="4"/>
      <c r="F184" s="7" t="s">
        <v>15</v>
      </c>
      <c r="G184" s="971" t="s">
        <v>16</v>
      </c>
      <c r="H184" s="972"/>
      <c r="I184" s="978" t="s">
        <v>17</v>
      </c>
      <c r="J184" s="972"/>
      <c r="K184" s="978" t="s">
        <v>18</v>
      </c>
      <c r="L184" s="979"/>
      <c r="M184" s="971" t="s">
        <v>19</v>
      </c>
      <c r="N184" s="972"/>
      <c r="O184" s="978" t="s">
        <v>20</v>
      </c>
      <c r="P184" s="972"/>
      <c r="Q184" s="978" t="s">
        <v>21</v>
      </c>
      <c r="R184" s="979"/>
      <c r="S184" s="971" t="s">
        <v>22</v>
      </c>
      <c r="T184" s="972"/>
      <c r="U184" s="978" t="s">
        <v>23</v>
      </c>
      <c r="V184" s="972"/>
      <c r="W184" s="978" t="s">
        <v>24</v>
      </c>
      <c r="X184" s="979"/>
      <c r="Y184" s="971" t="s">
        <v>25</v>
      </c>
      <c r="Z184" s="972"/>
      <c r="AA184" s="978" t="s">
        <v>26</v>
      </c>
      <c r="AB184" s="972"/>
      <c r="AC184" s="978" t="s">
        <v>27</v>
      </c>
      <c r="AD184" s="979"/>
      <c r="AE184" s="995" t="s">
        <v>28</v>
      </c>
      <c r="AF184" s="979"/>
    </row>
    <row r="185" spans="1:32" ht="37.5" customHeight="1">
      <c r="A185" s="959" t="s">
        <v>86</v>
      </c>
      <c r="B185" s="960"/>
      <c r="C185" s="961" t="str">
        <f>IF(入力用!S249="","",入力用!S249)</f>
        <v/>
      </c>
      <c r="D185" s="962"/>
      <c r="E185" s="4"/>
      <c r="F185" s="307" t="s">
        <v>71</v>
      </c>
      <c r="G185" s="946">
        <f>入力用!S258</f>
        <v>0</v>
      </c>
      <c r="H185" s="946"/>
      <c r="I185" s="947">
        <f>入力用!T258</f>
        <v>0</v>
      </c>
      <c r="J185" s="988"/>
      <c r="K185" s="947">
        <f>入力用!U258</f>
        <v>0</v>
      </c>
      <c r="L185" s="988"/>
      <c r="M185" s="947">
        <f>入力用!V258</f>
        <v>0</v>
      </c>
      <c r="N185" s="988"/>
      <c r="O185" s="947">
        <f>入力用!W258</f>
        <v>0</v>
      </c>
      <c r="P185" s="988"/>
      <c r="Q185" s="947">
        <f>入力用!X258</f>
        <v>0</v>
      </c>
      <c r="R185" s="988"/>
      <c r="S185" s="947">
        <f>入力用!Y258</f>
        <v>0</v>
      </c>
      <c r="T185" s="988"/>
      <c r="U185" s="947">
        <f>入力用!Z258</f>
        <v>0</v>
      </c>
      <c r="V185" s="988"/>
      <c r="W185" s="947">
        <f>入力用!AA258</f>
        <v>0</v>
      </c>
      <c r="X185" s="988"/>
      <c r="Y185" s="947">
        <f>入力用!AB258</f>
        <v>0</v>
      </c>
      <c r="Z185" s="988"/>
      <c r="AA185" s="947">
        <f>入力用!AC258</f>
        <v>0</v>
      </c>
      <c r="AB185" s="988"/>
      <c r="AC185" s="947">
        <f>入力用!AD258</f>
        <v>0</v>
      </c>
      <c r="AD185" s="948"/>
      <c r="AE185" s="935">
        <f t="shared" ref="AE185:AE189" si="90">SUM(G185:AD185)</f>
        <v>0</v>
      </c>
      <c r="AF185" s="936"/>
    </row>
    <row r="186" spans="1:32" ht="37.5" customHeight="1">
      <c r="A186" s="963" t="s">
        <v>30</v>
      </c>
      <c r="B186" s="964"/>
      <c r="C186" s="949" t="str">
        <f>IF(入力用!S250="","",入力用!S250)</f>
        <v/>
      </c>
      <c r="D186" s="950"/>
      <c r="E186" s="4"/>
      <c r="F186" s="8" t="s">
        <v>72</v>
      </c>
      <c r="G186" s="953">
        <f>入力用!S259</f>
        <v>0</v>
      </c>
      <c r="H186" s="953"/>
      <c r="I186" s="954">
        <f>入力用!T259</f>
        <v>0</v>
      </c>
      <c r="J186" s="955"/>
      <c r="K186" s="954">
        <f>入力用!U259</f>
        <v>0</v>
      </c>
      <c r="L186" s="955"/>
      <c r="M186" s="954">
        <f>入力用!V259</f>
        <v>0</v>
      </c>
      <c r="N186" s="955"/>
      <c r="O186" s="954">
        <f>入力用!W259</f>
        <v>0</v>
      </c>
      <c r="P186" s="955"/>
      <c r="Q186" s="954">
        <f>入力用!X259</f>
        <v>0</v>
      </c>
      <c r="R186" s="955"/>
      <c r="S186" s="954">
        <f>入力用!Y259</f>
        <v>0</v>
      </c>
      <c r="T186" s="955"/>
      <c r="U186" s="954">
        <f>入力用!Z259</f>
        <v>0</v>
      </c>
      <c r="V186" s="955"/>
      <c r="W186" s="954">
        <f>入力用!AA259</f>
        <v>0</v>
      </c>
      <c r="X186" s="955"/>
      <c r="Y186" s="954">
        <f>入力用!AB259</f>
        <v>0</v>
      </c>
      <c r="Z186" s="955"/>
      <c r="AA186" s="954">
        <f>入力用!AC259</f>
        <v>0</v>
      </c>
      <c r="AB186" s="955"/>
      <c r="AC186" s="954">
        <f>入力用!AD259</f>
        <v>0</v>
      </c>
      <c r="AD186" s="956"/>
      <c r="AE186" s="935">
        <f t="shared" si="90"/>
        <v>0</v>
      </c>
      <c r="AF186" s="936"/>
    </row>
    <row r="187" spans="1:32" ht="37.5" customHeight="1">
      <c r="A187" s="965"/>
      <c r="B187" s="964"/>
      <c r="C187" s="951"/>
      <c r="D187" s="952"/>
      <c r="E187" s="4"/>
      <c r="F187" s="8" t="s">
        <v>73</v>
      </c>
      <c r="G187" s="953">
        <f>入力用!S260</f>
        <v>0</v>
      </c>
      <c r="H187" s="953"/>
      <c r="I187" s="954">
        <f>入力用!T260</f>
        <v>0</v>
      </c>
      <c r="J187" s="955"/>
      <c r="K187" s="954">
        <f>入力用!U260</f>
        <v>0</v>
      </c>
      <c r="L187" s="955"/>
      <c r="M187" s="954">
        <f>入力用!V260</f>
        <v>0</v>
      </c>
      <c r="N187" s="955"/>
      <c r="O187" s="954">
        <f>入力用!W260</f>
        <v>0</v>
      </c>
      <c r="P187" s="955"/>
      <c r="Q187" s="954">
        <f>入力用!X260</f>
        <v>0</v>
      </c>
      <c r="R187" s="955"/>
      <c r="S187" s="954">
        <f>入力用!Y260</f>
        <v>0</v>
      </c>
      <c r="T187" s="955"/>
      <c r="U187" s="954">
        <f>入力用!Z260</f>
        <v>0</v>
      </c>
      <c r="V187" s="955"/>
      <c r="W187" s="954">
        <f>入力用!AA260</f>
        <v>0</v>
      </c>
      <c r="X187" s="955"/>
      <c r="Y187" s="954">
        <f>入力用!AB260</f>
        <v>0</v>
      </c>
      <c r="Z187" s="955"/>
      <c r="AA187" s="954">
        <f>入力用!AC260</f>
        <v>0</v>
      </c>
      <c r="AB187" s="955"/>
      <c r="AC187" s="954">
        <f>入力用!AD260</f>
        <v>0</v>
      </c>
      <c r="AD187" s="956"/>
      <c r="AE187" s="935">
        <f t="shared" si="90"/>
        <v>0</v>
      </c>
      <c r="AF187" s="936"/>
    </row>
    <row r="188" spans="1:32" ht="37.5" customHeight="1">
      <c r="A188" s="965"/>
      <c r="B188" s="964"/>
      <c r="C188" s="903" t="str">
        <f>IF(入力用!S251="","",入力用!S251)</f>
        <v/>
      </c>
      <c r="D188" s="989"/>
      <c r="E188" s="4"/>
      <c r="F188" s="9" t="s">
        <v>74</v>
      </c>
      <c r="G188" s="953">
        <v>0</v>
      </c>
      <c r="H188" s="953"/>
      <c r="I188" s="954">
        <v>0</v>
      </c>
      <c r="J188" s="955"/>
      <c r="K188" s="954">
        <v>0</v>
      </c>
      <c r="L188" s="955"/>
      <c r="M188" s="954">
        <v>0</v>
      </c>
      <c r="N188" s="955"/>
      <c r="O188" s="954">
        <v>0</v>
      </c>
      <c r="P188" s="955"/>
      <c r="Q188" s="954">
        <v>0</v>
      </c>
      <c r="R188" s="955"/>
      <c r="S188" s="954">
        <v>0</v>
      </c>
      <c r="T188" s="955"/>
      <c r="U188" s="954">
        <v>0</v>
      </c>
      <c r="V188" s="955"/>
      <c r="W188" s="954">
        <v>0</v>
      </c>
      <c r="X188" s="955"/>
      <c r="Y188" s="954">
        <v>0</v>
      </c>
      <c r="Z188" s="955"/>
      <c r="AA188" s="954">
        <v>0</v>
      </c>
      <c r="AB188" s="955"/>
      <c r="AC188" s="954">
        <v>0</v>
      </c>
      <c r="AD188" s="956"/>
      <c r="AE188" s="957">
        <f t="shared" si="90"/>
        <v>0</v>
      </c>
      <c r="AF188" s="958"/>
    </row>
    <row r="189" spans="1:32" ht="37.5" customHeight="1" thickBot="1">
      <c r="A189" s="965"/>
      <c r="B189" s="964"/>
      <c r="C189" s="906"/>
      <c r="D189" s="990"/>
      <c r="E189" s="4"/>
      <c r="F189" s="10" t="s">
        <v>75</v>
      </c>
      <c r="G189" s="932">
        <f>入力用!S261</f>
        <v>0</v>
      </c>
      <c r="H189" s="933"/>
      <c r="I189" s="932">
        <f>入力用!T261</f>
        <v>0</v>
      </c>
      <c r="J189" s="933"/>
      <c r="K189" s="932">
        <f>入力用!U261</f>
        <v>0</v>
      </c>
      <c r="L189" s="933"/>
      <c r="M189" s="932">
        <f>入力用!V261</f>
        <v>0</v>
      </c>
      <c r="N189" s="933"/>
      <c r="O189" s="932">
        <f>入力用!W261</f>
        <v>0</v>
      </c>
      <c r="P189" s="933"/>
      <c r="Q189" s="932">
        <f>入力用!X261</f>
        <v>0</v>
      </c>
      <c r="R189" s="933"/>
      <c r="S189" s="932">
        <f>入力用!Y261</f>
        <v>0</v>
      </c>
      <c r="T189" s="933"/>
      <c r="U189" s="932">
        <f>入力用!Z261</f>
        <v>0</v>
      </c>
      <c r="V189" s="933"/>
      <c r="W189" s="932">
        <f>入力用!AA261</f>
        <v>0</v>
      </c>
      <c r="X189" s="933"/>
      <c r="Y189" s="932">
        <f>入力用!AB261</f>
        <v>0</v>
      </c>
      <c r="Z189" s="933"/>
      <c r="AA189" s="932">
        <f>入力用!AC261</f>
        <v>0</v>
      </c>
      <c r="AB189" s="933"/>
      <c r="AC189" s="932">
        <f>入力用!AD261</f>
        <v>0</v>
      </c>
      <c r="AD189" s="934"/>
      <c r="AE189" s="935">
        <f t="shared" si="90"/>
        <v>0</v>
      </c>
      <c r="AF189" s="936"/>
    </row>
    <row r="190" spans="1:32" ht="37.5" customHeight="1" thickTop="1" thickBot="1">
      <c r="A190" s="937" t="s">
        <v>34</v>
      </c>
      <c r="B190" s="938"/>
      <c r="C190" s="983" t="str">
        <f>IF(入力用!S252="","",入力用!S252)</f>
        <v/>
      </c>
      <c r="D190" s="984"/>
      <c r="E190" s="4"/>
      <c r="F190" s="11" t="s">
        <v>76</v>
      </c>
      <c r="G190" s="939">
        <f>SUM(G185:H188)-G189</f>
        <v>0</v>
      </c>
      <c r="H190" s="940"/>
      <c r="I190" s="939">
        <f t="shared" ref="I190" si="91">SUM(I185:J188)-I189</f>
        <v>0</v>
      </c>
      <c r="J190" s="940"/>
      <c r="K190" s="939">
        <f t="shared" ref="K190" si="92">SUM(K185:L188)-K189</f>
        <v>0</v>
      </c>
      <c r="L190" s="941"/>
      <c r="M190" s="942">
        <f t="shared" ref="M190" si="93">SUM(M185:N188)-M189</f>
        <v>0</v>
      </c>
      <c r="N190" s="940"/>
      <c r="O190" s="939">
        <f t="shared" ref="O190" si="94">SUM(O185:P188)-O189</f>
        <v>0</v>
      </c>
      <c r="P190" s="940"/>
      <c r="Q190" s="939">
        <f t="shared" ref="Q190" si="95">SUM(Q185:R188)-Q189</f>
        <v>0</v>
      </c>
      <c r="R190" s="941"/>
      <c r="S190" s="942">
        <f t="shared" ref="S190" si="96">SUM(S185:T188)-S189</f>
        <v>0</v>
      </c>
      <c r="T190" s="940"/>
      <c r="U190" s="939">
        <f t="shared" ref="U190" si="97">SUM(U185:V188)-U189</f>
        <v>0</v>
      </c>
      <c r="V190" s="940"/>
      <c r="W190" s="939">
        <f t="shared" ref="W190" si="98">SUM(W185:X188)-W189</f>
        <v>0</v>
      </c>
      <c r="X190" s="941"/>
      <c r="Y190" s="942">
        <f t="shared" ref="Y190" si="99">SUM(Y185:Z188)-Y189</f>
        <v>0</v>
      </c>
      <c r="Z190" s="940"/>
      <c r="AA190" s="939">
        <f>SUM(AA185:AB188)-AA189</f>
        <v>0</v>
      </c>
      <c r="AB190" s="940"/>
      <c r="AC190" s="939">
        <f t="shared" ref="AC190" si="100">SUM(AC185:AD188)-AC189</f>
        <v>0</v>
      </c>
      <c r="AD190" s="943"/>
      <c r="AE190" s="944">
        <f>SUM(G190:AD190)</f>
        <v>0</v>
      </c>
      <c r="AF190" s="945"/>
    </row>
    <row r="191" spans="1:32" ht="50.25" customHeight="1" thickTop="1" thickBot="1">
      <c r="A191" s="916" t="s">
        <v>87</v>
      </c>
      <c r="B191" s="917"/>
      <c r="C191" s="983" t="str">
        <f>IF(入力用!S253="","",入力用!S253)</f>
        <v/>
      </c>
      <c r="D191" s="984"/>
      <c r="E191" s="4"/>
      <c r="F191" s="12" t="s">
        <v>77</v>
      </c>
      <c r="G191" s="920">
        <f>IF(入力用!P252=1,IF(AND(入力用!P258&gt;0,入力用!P258&lt;=4),IF(G190&gt;=63000,63000,G190),IF(G190&gt;=82000,82000,G190)),IF(G190&gt;=63000,63000,G190))</f>
        <v>0</v>
      </c>
      <c r="H191" s="921"/>
      <c r="I191" s="920">
        <f>IF(入力用!P252=1,IF(AND(入力用!P258&gt;0,入力用!P258&lt;=5),IF(I190&gt;=63000,63000,I190),IF(I190&gt;=82000,82000,I190)),IF(I190&gt;=63000,63000,I190))</f>
        <v>0</v>
      </c>
      <c r="J191" s="921"/>
      <c r="K191" s="920">
        <f>IF(入力用!P252=1,IF(AND(入力用!P258&gt;0,入力用!P258&lt;=6),IF(K190&gt;=63000,63000,K190),IF(K190&gt;=82000,82000,K190)),IF(K190&gt;=63000,63000,K190))</f>
        <v>0</v>
      </c>
      <c r="L191" s="921"/>
      <c r="M191" s="920">
        <f>IF(入力用!P252=1,IF(AND(入力用!P258&gt;0,入力用!P258&lt;=7),IF(M190&gt;=63000,63000,M190),IF(M190&gt;=82000,82000,M190)),IF(M190&gt;=63000,63000,M190))</f>
        <v>0</v>
      </c>
      <c r="N191" s="921"/>
      <c r="O191" s="920">
        <f>IF(入力用!P252=1,IF(AND(入力用!P258&gt;0,入力用!P258&lt;=8),IF(O190&gt;=63000,63000,O190),IF(O190&gt;=82000,82000,O190)),IF(O190&gt;=63000,63000,O190))</f>
        <v>0</v>
      </c>
      <c r="P191" s="921"/>
      <c r="Q191" s="920">
        <f>IF(入力用!P252=1,IF(AND(入力用!P258&gt;0,入力用!P258&lt;=9),IF(Q190&gt;=63000,63000,Q190),IF(Q190&gt;=82000,82000,Q190)),IF(Q190&gt;=63000,63000,Q190))</f>
        <v>0</v>
      </c>
      <c r="R191" s="921"/>
      <c r="S191" s="920">
        <f>IF(入力用!P252=1,IF(AND(入力用!P258&gt;0,入力用!P258&lt;=10),IF(S190&gt;=63000,63000,S190),IF(S190&gt;=82000,82000,S190)),IF(S190&gt;=63000,63000,S190))</f>
        <v>0</v>
      </c>
      <c r="T191" s="921"/>
      <c r="U191" s="920">
        <f>IF(入力用!P252=1,IF(AND(入力用!P258&gt;0,入力用!P258&lt;=11),IF(U190&gt;=63000,63000,U190),IF(U190&gt;=82000,82000,U190)),IF(U190&gt;=63000,63000,U190))</f>
        <v>0</v>
      </c>
      <c r="V191" s="921"/>
      <c r="W191" s="920">
        <f>IF(入力用!P252=1,IF(AND(入力用!P258&gt;0,入力用!P258&lt;=12),IF(W190&gt;=63000,63000,W190),IF(W190&gt;=82000,82000,W190)),IF(W190&gt;=63000,63000,W190))</f>
        <v>0</v>
      </c>
      <c r="X191" s="921"/>
      <c r="Y191" s="920">
        <f>IF(入力用!P252=1,IF(AND(入力用!P258&gt;0,入力用!P258&lt;=13),IF(Y190&gt;=63000,63000,Y190),IF(Y190&gt;=82000,82000,Y190)),IF(Y190&gt;=63000,63000,Y190))</f>
        <v>0</v>
      </c>
      <c r="Z191" s="921"/>
      <c r="AA191" s="920">
        <f>IF(入力用!P252=1,IF(AND(入力用!P258&gt;0,入力用!P258&lt;=14),IF(AA190&gt;=63000,63000,AA190),IF(AA190&gt;=82000,82000,AA190)),IF(AA190&gt;=63000,63000,AA190))</f>
        <v>0</v>
      </c>
      <c r="AB191" s="921"/>
      <c r="AC191" s="920">
        <f>IF(入力用!P252=1,IF(AND(入力用!P258&gt;0,入力用!P258&lt;=15),IF(AC190&gt;=63000,63000,AC190),IF(AC190&gt;=82000,82000,AC190)),IF(AC190&gt;=63000,63000,AC190))</f>
        <v>0</v>
      </c>
      <c r="AD191" s="987"/>
      <c r="AE191" s="922"/>
      <c r="AF191" s="923"/>
    </row>
    <row r="192" spans="1:32" ht="50.25" customHeight="1" thickBot="1">
      <c r="A192" s="924" t="s">
        <v>88</v>
      </c>
      <c r="B192" s="925"/>
      <c r="C192" s="985" t="str">
        <f>IF(入力用!S254="","",入力用!S254)</f>
        <v/>
      </c>
      <c r="D192" s="986"/>
      <c r="E192" s="4"/>
      <c r="F192" s="13" t="s">
        <v>262</v>
      </c>
      <c r="G192" s="926">
        <f>ROUNDDOWN(G191*3/4,0)</f>
        <v>0</v>
      </c>
      <c r="H192" s="926"/>
      <c r="I192" s="926">
        <f>ROUNDDOWN(I191*3/4,0)</f>
        <v>0</v>
      </c>
      <c r="J192" s="926"/>
      <c r="K192" s="926">
        <f>ROUNDDOWN(K191*3/4,0)</f>
        <v>0</v>
      </c>
      <c r="L192" s="927"/>
      <c r="M192" s="928">
        <f>ROUNDDOWN(M191*3/4,0)</f>
        <v>0</v>
      </c>
      <c r="N192" s="926"/>
      <c r="O192" s="926">
        <f>ROUNDDOWN(O191*3/4,0)</f>
        <v>0</v>
      </c>
      <c r="P192" s="926"/>
      <c r="Q192" s="926">
        <f>ROUNDDOWN(Q191*3/4,0)</f>
        <v>0</v>
      </c>
      <c r="R192" s="927"/>
      <c r="S192" s="928">
        <f>ROUNDDOWN(S191*3/4,0)</f>
        <v>0</v>
      </c>
      <c r="T192" s="926"/>
      <c r="U192" s="926">
        <f>ROUNDDOWN(U191*3/4,0)</f>
        <v>0</v>
      </c>
      <c r="V192" s="926"/>
      <c r="W192" s="926">
        <f>ROUNDDOWN(W191*3/4,0)</f>
        <v>0</v>
      </c>
      <c r="X192" s="927"/>
      <c r="Y192" s="928">
        <f>ROUNDDOWN(Y191*3/4,0)</f>
        <v>0</v>
      </c>
      <c r="Z192" s="926"/>
      <c r="AA192" s="926">
        <f>ROUNDDOWN(AA191*3/4,0)</f>
        <v>0</v>
      </c>
      <c r="AB192" s="926"/>
      <c r="AC192" s="926">
        <f>ROUNDDOWN(AC191*3/4,0)</f>
        <v>0</v>
      </c>
      <c r="AD192" s="929"/>
      <c r="AE192" s="930">
        <f>ROUNDDOWN(SUM(G192:AD192),-2)</f>
        <v>0</v>
      </c>
      <c r="AF192" s="931"/>
    </row>
    <row r="193" spans="1:32" ht="17.25" customHeight="1">
      <c r="A193" s="898" t="s">
        <v>85</v>
      </c>
      <c r="B193" s="900" t="str">
        <f>IF(入力用!S255="","",入力用!S255)</f>
        <v/>
      </c>
      <c r="C193" s="901"/>
      <c r="D193" s="902"/>
      <c r="E193" s="4"/>
    </row>
    <row r="194" spans="1:32" ht="34.5" customHeight="1">
      <c r="A194" s="899"/>
      <c r="B194" s="903"/>
      <c r="C194" s="904"/>
      <c r="D194" s="905"/>
      <c r="E194" s="4"/>
      <c r="G194" s="909"/>
      <c r="H194" s="910"/>
      <c r="I194" s="911" t="s">
        <v>36</v>
      </c>
      <c r="J194" s="912"/>
      <c r="K194" s="913"/>
      <c r="L194" s="4"/>
      <c r="M194" s="914"/>
      <c r="N194" s="914"/>
      <c r="O194" s="915" t="s">
        <v>37</v>
      </c>
      <c r="P194" s="914"/>
      <c r="Q194" s="914"/>
      <c r="R194" s="4"/>
      <c r="S194" s="914"/>
      <c r="T194" s="914"/>
      <c r="U194" s="915" t="s">
        <v>38</v>
      </c>
      <c r="V194" s="914"/>
      <c r="W194" s="914"/>
      <c r="X194" s="4"/>
      <c r="Y194" s="914"/>
      <c r="Z194" s="914"/>
      <c r="AA194" s="915" t="s">
        <v>39</v>
      </c>
      <c r="AB194" s="914"/>
      <c r="AC194" s="914"/>
      <c r="AD194" s="4"/>
      <c r="AE194" s="3"/>
      <c r="AF194" s="3"/>
    </row>
    <row r="195" spans="1:32" ht="27" customHeight="1">
      <c r="A195" s="899"/>
      <c r="B195" s="903"/>
      <c r="C195" s="904"/>
      <c r="D195" s="905"/>
      <c r="E195" s="4"/>
      <c r="G195" s="897" t="s">
        <v>29</v>
      </c>
      <c r="H195" s="431"/>
      <c r="I195" s="883">
        <f>SUM(G185:L185)</f>
        <v>0</v>
      </c>
      <c r="J195" s="884"/>
      <c r="K195" s="885"/>
      <c r="L195" s="3"/>
      <c r="M195" s="897" t="s">
        <v>29</v>
      </c>
      <c r="N195" s="431"/>
      <c r="O195" s="883">
        <f t="shared" ref="O195:O200" si="101">SUM(M185:R185)</f>
        <v>0</v>
      </c>
      <c r="P195" s="884"/>
      <c r="Q195" s="885"/>
      <c r="R195" s="3"/>
      <c r="S195" s="897" t="s">
        <v>29</v>
      </c>
      <c r="T195" s="431"/>
      <c r="U195" s="883">
        <f t="shared" ref="U195:U200" si="102">SUM(S185:X185)</f>
        <v>0</v>
      </c>
      <c r="V195" s="884"/>
      <c r="W195" s="885"/>
      <c r="Y195" s="897" t="s">
        <v>29</v>
      </c>
      <c r="Z195" s="431"/>
      <c r="AA195" s="883">
        <f t="shared" ref="AA195:AA200" si="103">SUM(Y185:AD185)</f>
        <v>0</v>
      </c>
      <c r="AB195" s="884"/>
      <c r="AC195" s="885"/>
    </row>
    <row r="196" spans="1:32" ht="27" customHeight="1">
      <c r="A196" s="899"/>
      <c r="B196" s="903"/>
      <c r="C196" s="904"/>
      <c r="D196" s="905"/>
      <c r="E196" s="4"/>
      <c r="G196" s="890" t="s">
        <v>31</v>
      </c>
      <c r="H196" s="891"/>
      <c r="I196" s="883">
        <f t="shared" ref="I196:I200" si="104">SUM(G186:L186)</f>
        <v>0</v>
      </c>
      <c r="J196" s="884"/>
      <c r="K196" s="885"/>
      <c r="L196" s="3"/>
      <c r="M196" s="890" t="s">
        <v>31</v>
      </c>
      <c r="N196" s="891"/>
      <c r="O196" s="883">
        <f t="shared" si="101"/>
        <v>0</v>
      </c>
      <c r="P196" s="884"/>
      <c r="Q196" s="885"/>
      <c r="R196" s="3"/>
      <c r="S196" s="890" t="s">
        <v>31</v>
      </c>
      <c r="T196" s="891"/>
      <c r="U196" s="883">
        <f t="shared" si="102"/>
        <v>0</v>
      </c>
      <c r="V196" s="884"/>
      <c r="W196" s="885"/>
      <c r="Y196" s="890" t="s">
        <v>31</v>
      </c>
      <c r="Z196" s="891"/>
      <c r="AA196" s="883">
        <f t="shared" si="103"/>
        <v>0</v>
      </c>
      <c r="AB196" s="884"/>
      <c r="AC196" s="885"/>
    </row>
    <row r="197" spans="1:32" ht="27" customHeight="1">
      <c r="A197" s="899"/>
      <c r="B197" s="906"/>
      <c r="C197" s="907"/>
      <c r="D197" s="908"/>
      <c r="E197" s="4"/>
      <c r="G197" s="890" t="s">
        <v>40</v>
      </c>
      <c r="H197" s="891"/>
      <c r="I197" s="883">
        <f t="shared" si="104"/>
        <v>0</v>
      </c>
      <c r="J197" s="884"/>
      <c r="K197" s="885"/>
      <c r="L197" s="3"/>
      <c r="M197" s="890" t="s">
        <v>40</v>
      </c>
      <c r="N197" s="891"/>
      <c r="O197" s="883">
        <f t="shared" si="101"/>
        <v>0</v>
      </c>
      <c r="P197" s="884"/>
      <c r="Q197" s="885"/>
      <c r="R197" s="3"/>
      <c r="S197" s="890" t="s">
        <v>40</v>
      </c>
      <c r="T197" s="891"/>
      <c r="U197" s="883">
        <f t="shared" si="102"/>
        <v>0</v>
      </c>
      <c r="V197" s="884"/>
      <c r="W197" s="885"/>
      <c r="Y197" s="890" t="s">
        <v>40</v>
      </c>
      <c r="Z197" s="891"/>
      <c r="AA197" s="883">
        <f t="shared" si="103"/>
        <v>0</v>
      </c>
      <c r="AB197" s="884"/>
      <c r="AC197" s="885"/>
    </row>
    <row r="198" spans="1:32" ht="27" customHeight="1">
      <c r="B198" s="892" t="str">
        <f>IF(入力用!S256="","",入力用!S256)</f>
        <v>補助基準額上限：63000円</v>
      </c>
      <c r="C198" s="892"/>
      <c r="D198" s="892"/>
      <c r="E198" s="4"/>
      <c r="G198" s="890" t="s">
        <v>32</v>
      </c>
      <c r="H198" s="891"/>
      <c r="I198" s="893">
        <f t="shared" si="104"/>
        <v>0</v>
      </c>
      <c r="J198" s="894"/>
      <c r="K198" s="895"/>
      <c r="L198" s="3"/>
      <c r="M198" s="890" t="s">
        <v>32</v>
      </c>
      <c r="N198" s="891"/>
      <c r="O198" s="893">
        <f t="shared" si="101"/>
        <v>0</v>
      </c>
      <c r="P198" s="894"/>
      <c r="Q198" s="895"/>
      <c r="R198" s="3"/>
      <c r="S198" s="890" t="s">
        <v>32</v>
      </c>
      <c r="T198" s="891"/>
      <c r="U198" s="893">
        <f t="shared" si="102"/>
        <v>0</v>
      </c>
      <c r="V198" s="894"/>
      <c r="W198" s="895"/>
      <c r="Y198" s="890" t="s">
        <v>32</v>
      </c>
      <c r="Z198" s="891"/>
      <c r="AA198" s="893">
        <f t="shared" si="103"/>
        <v>0</v>
      </c>
      <c r="AB198" s="894"/>
      <c r="AC198" s="895"/>
    </row>
    <row r="199" spans="1:32" ht="27" customHeight="1">
      <c r="B199" s="896" t="str">
        <f>IF(入力用!W256="","",入力用!W256)</f>
        <v/>
      </c>
      <c r="C199" s="896"/>
      <c r="D199" s="896"/>
      <c r="E199" s="4"/>
      <c r="G199" s="897" t="s">
        <v>33</v>
      </c>
      <c r="H199" s="431"/>
      <c r="I199" s="883">
        <f t="shared" si="104"/>
        <v>0</v>
      </c>
      <c r="J199" s="884"/>
      <c r="K199" s="885"/>
      <c r="L199" s="3"/>
      <c r="M199" s="897" t="s">
        <v>33</v>
      </c>
      <c r="N199" s="431"/>
      <c r="O199" s="883">
        <f t="shared" si="101"/>
        <v>0</v>
      </c>
      <c r="P199" s="884"/>
      <c r="Q199" s="885"/>
      <c r="R199" s="3"/>
      <c r="S199" s="897" t="s">
        <v>33</v>
      </c>
      <c r="T199" s="431"/>
      <c r="U199" s="883">
        <f t="shared" si="102"/>
        <v>0</v>
      </c>
      <c r="V199" s="884"/>
      <c r="W199" s="885"/>
      <c r="Y199" s="897" t="s">
        <v>33</v>
      </c>
      <c r="Z199" s="431"/>
      <c r="AA199" s="883">
        <f t="shared" si="103"/>
        <v>0</v>
      </c>
      <c r="AB199" s="884"/>
      <c r="AC199" s="885"/>
    </row>
    <row r="200" spans="1:32" ht="27" customHeight="1" thickBot="1">
      <c r="G200" s="878" t="s">
        <v>35</v>
      </c>
      <c r="H200" s="879"/>
      <c r="I200" s="880">
        <f t="shared" si="104"/>
        <v>0</v>
      </c>
      <c r="J200" s="881"/>
      <c r="K200" s="882"/>
      <c r="L200" s="3"/>
      <c r="M200" s="878" t="s">
        <v>35</v>
      </c>
      <c r="N200" s="879"/>
      <c r="O200" s="883">
        <f t="shared" si="101"/>
        <v>0</v>
      </c>
      <c r="P200" s="884"/>
      <c r="Q200" s="885"/>
      <c r="R200" s="3"/>
      <c r="S200" s="878" t="s">
        <v>35</v>
      </c>
      <c r="T200" s="879"/>
      <c r="U200" s="883">
        <f t="shared" si="102"/>
        <v>0</v>
      </c>
      <c r="V200" s="884"/>
      <c r="W200" s="885"/>
      <c r="Y200" s="878" t="s">
        <v>35</v>
      </c>
      <c r="Z200" s="879"/>
      <c r="AA200" s="883">
        <f t="shared" si="103"/>
        <v>0</v>
      </c>
      <c r="AB200" s="884"/>
      <c r="AC200" s="885"/>
    </row>
    <row r="201" spans="1:32" ht="45" customHeight="1" thickBot="1">
      <c r="G201" s="886" t="s">
        <v>78</v>
      </c>
      <c r="H201" s="887"/>
      <c r="I201" s="888">
        <f>ROUNDDOWN(SUM(G192:L192),-2)</f>
        <v>0</v>
      </c>
      <c r="J201" s="889"/>
      <c r="K201" s="889"/>
      <c r="M201" s="886" t="s">
        <v>78</v>
      </c>
      <c r="N201" s="887"/>
      <c r="O201" s="888">
        <f>ROUNDDOWN(SUM(M192:R192),-2)</f>
        <v>0</v>
      </c>
      <c r="P201" s="889"/>
      <c r="Q201" s="889"/>
      <c r="S201" s="886" t="s">
        <v>78</v>
      </c>
      <c r="T201" s="887"/>
      <c r="U201" s="888">
        <f>ROUNDDOWN(SUM(S192:X192),-2)</f>
        <v>0</v>
      </c>
      <c r="V201" s="889"/>
      <c r="W201" s="889"/>
      <c r="Y201" s="886" t="s">
        <v>78</v>
      </c>
      <c r="Z201" s="887"/>
      <c r="AA201" s="888">
        <f>AE192-I201-O201-U201</f>
        <v>0</v>
      </c>
      <c r="AB201" s="889"/>
      <c r="AC201" s="889"/>
      <c r="AF201" s="14" t="s">
        <v>94</v>
      </c>
    </row>
    <row r="202" spans="1:32" ht="17.25" customHeight="1"/>
    <row r="203" spans="1:32" ht="17.25" customHeight="1"/>
    <row r="204" spans="1:32" ht="17.25" customHeight="1">
      <c r="A204" s="981" t="str">
        <f>$A$1</f>
        <v>様式第２号</v>
      </c>
      <c r="B204" s="981"/>
    </row>
    <row r="205" spans="1:32" ht="17.25" customHeight="1">
      <c r="A205" s="981"/>
      <c r="B205" s="981"/>
      <c r="Z205" s="982" t="str">
        <f>$Z$2</f>
        <v>令和</v>
      </c>
      <c r="AA205" s="966" t="str">
        <f>IF($AA$2="","",$AA$2)</f>
        <v/>
      </c>
      <c r="AB205" s="966" t="s">
        <v>8</v>
      </c>
      <c r="AC205" s="966" t="str">
        <f>IF($AC$2="","",$AC$2)</f>
        <v/>
      </c>
      <c r="AD205" s="966" t="s">
        <v>9</v>
      </c>
      <c r="AE205" s="966" t="str">
        <f>IF($AE$2="","",$AE$2)</f>
        <v/>
      </c>
      <c r="AF205" s="966" t="s">
        <v>10</v>
      </c>
    </row>
    <row r="206" spans="1:32" ht="17.25" customHeight="1">
      <c r="A206" s="967" t="s">
        <v>11</v>
      </c>
      <c r="B206" s="967"/>
      <c r="C206" s="967"/>
      <c r="D206" s="967"/>
      <c r="E206" s="967"/>
      <c r="F206" s="967"/>
      <c r="G206" s="967"/>
      <c r="H206" s="967"/>
      <c r="I206" s="967"/>
      <c r="L206" s="968" t="s">
        <v>12</v>
      </c>
      <c r="M206" s="968"/>
      <c r="N206" s="969">
        <v>8</v>
      </c>
      <c r="O206" s="969"/>
      <c r="P206" s="970" t="s">
        <v>13</v>
      </c>
      <c r="Q206" s="970"/>
      <c r="R206" s="5"/>
      <c r="S206" s="5"/>
      <c r="Y206" s="5"/>
      <c r="Z206" s="982"/>
      <c r="AA206" s="966"/>
      <c r="AB206" s="966"/>
      <c r="AC206" s="966"/>
      <c r="AD206" s="966"/>
      <c r="AE206" s="966"/>
      <c r="AF206" s="966"/>
    </row>
    <row r="207" spans="1:32" ht="17.25" customHeight="1">
      <c r="A207" s="967"/>
      <c r="B207" s="967"/>
      <c r="C207" s="967"/>
      <c r="D207" s="967"/>
      <c r="E207" s="967"/>
      <c r="F207" s="967"/>
      <c r="G207" s="967"/>
      <c r="H207" s="967"/>
      <c r="I207" s="967"/>
      <c r="L207" s="968"/>
      <c r="M207" s="968"/>
      <c r="N207" s="969"/>
      <c r="O207" s="969"/>
      <c r="P207" s="970"/>
      <c r="Q207" s="970"/>
      <c r="R207" s="5"/>
      <c r="S207" s="5"/>
      <c r="Z207" s="15"/>
      <c r="AA207" s="15"/>
      <c r="AB207" s="15"/>
      <c r="AC207" s="15"/>
      <c r="AD207" s="15"/>
      <c r="AE207" s="15"/>
      <c r="AF207" s="15"/>
    </row>
    <row r="208" spans="1:32" ht="17.25" customHeight="1">
      <c r="A208" s="967"/>
      <c r="B208" s="967"/>
      <c r="C208" s="967"/>
      <c r="D208" s="967"/>
      <c r="E208" s="967"/>
      <c r="F208" s="967"/>
      <c r="G208" s="967"/>
      <c r="H208" s="967"/>
      <c r="I208" s="967"/>
      <c r="L208" s="968"/>
      <c r="M208" s="968"/>
      <c r="N208" s="969"/>
      <c r="O208" s="969"/>
      <c r="P208" s="970"/>
      <c r="Q208" s="970"/>
      <c r="R208" s="5"/>
      <c r="S208" s="5"/>
    </row>
    <row r="209" spans="1:32" ht="17.25" customHeight="1" thickBot="1">
      <c r="D209" s="3"/>
      <c r="E209" s="3"/>
      <c r="F209" s="3"/>
      <c r="G209" s="3"/>
      <c r="H209" s="3"/>
      <c r="I209" s="3"/>
      <c r="J209" s="3"/>
      <c r="K209" s="3"/>
    </row>
    <row r="210" spans="1:32" ht="42" customHeight="1" thickBot="1">
      <c r="A210" s="971" t="s">
        <v>90</v>
      </c>
      <c r="B210" s="972"/>
      <c r="C210" s="973" t="str">
        <f>IF($C$7="","",$C$7)</f>
        <v/>
      </c>
      <c r="D210" s="973"/>
      <c r="E210" s="973"/>
      <c r="F210" s="973"/>
      <c r="G210" s="973"/>
      <c r="H210" s="973"/>
      <c r="I210" s="974"/>
      <c r="J210" s="4"/>
      <c r="K210" s="4"/>
    </row>
    <row r="211" spans="1:32" ht="17.25" customHeight="1">
      <c r="C211" s="6"/>
      <c r="D211" s="6"/>
      <c r="E211" s="16"/>
      <c r="F211" s="6"/>
      <c r="G211" s="6"/>
      <c r="H211" s="6"/>
      <c r="I211" s="6"/>
      <c r="J211" s="6"/>
    </row>
    <row r="212" spans="1:32" ht="17.25" customHeight="1" thickBot="1">
      <c r="E212" s="4"/>
    </row>
    <row r="213" spans="1:32" ht="23.25" customHeight="1" thickBot="1">
      <c r="A213" s="975" t="s">
        <v>14</v>
      </c>
      <c r="B213" s="976"/>
      <c r="C213" s="976"/>
      <c r="D213" s="977"/>
      <c r="E213" s="4"/>
      <c r="F213" s="7" t="s">
        <v>15</v>
      </c>
      <c r="G213" s="971" t="s">
        <v>16</v>
      </c>
      <c r="H213" s="972"/>
      <c r="I213" s="978" t="s">
        <v>17</v>
      </c>
      <c r="J213" s="972"/>
      <c r="K213" s="978" t="s">
        <v>18</v>
      </c>
      <c r="L213" s="979"/>
      <c r="M213" s="971" t="s">
        <v>19</v>
      </c>
      <c r="N213" s="972"/>
      <c r="O213" s="978" t="s">
        <v>20</v>
      </c>
      <c r="P213" s="972"/>
      <c r="Q213" s="978" t="s">
        <v>21</v>
      </c>
      <c r="R213" s="979"/>
      <c r="S213" s="971" t="s">
        <v>22</v>
      </c>
      <c r="T213" s="972"/>
      <c r="U213" s="978" t="s">
        <v>23</v>
      </c>
      <c r="V213" s="972"/>
      <c r="W213" s="978" t="s">
        <v>24</v>
      </c>
      <c r="X213" s="979"/>
      <c r="Y213" s="971" t="s">
        <v>25</v>
      </c>
      <c r="Z213" s="972"/>
      <c r="AA213" s="978" t="s">
        <v>26</v>
      </c>
      <c r="AB213" s="972"/>
      <c r="AC213" s="978" t="s">
        <v>27</v>
      </c>
      <c r="AD213" s="979"/>
      <c r="AE213" s="995" t="s">
        <v>28</v>
      </c>
      <c r="AF213" s="979"/>
    </row>
    <row r="214" spans="1:32" ht="37.5" customHeight="1">
      <c r="A214" s="959" t="s">
        <v>86</v>
      </c>
      <c r="B214" s="960"/>
      <c r="C214" s="961" t="str">
        <f>IF(入力用!S288="","",入力用!S288)</f>
        <v/>
      </c>
      <c r="D214" s="962"/>
      <c r="E214" s="4"/>
      <c r="F214" s="307" t="s">
        <v>71</v>
      </c>
      <c r="G214" s="946">
        <f>入力用!S297</f>
        <v>0</v>
      </c>
      <c r="H214" s="946"/>
      <c r="I214" s="947">
        <f>入力用!T297</f>
        <v>0</v>
      </c>
      <c r="J214" s="988"/>
      <c r="K214" s="947">
        <f>入力用!U297</f>
        <v>0</v>
      </c>
      <c r="L214" s="988"/>
      <c r="M214" s="947">
        <f>入力用!V297</f>
        <v>0</v>
      </c>
      <c r="N214" s="988"/>
      <c r="O214" s="947">
        <f>入力用!W297</f>
        <v>0</v>
      </c>
      <c r="P214" s="988"/>
      <c r="Q214" s="947">
        <f>入力用!X297</f>
        <v>0</v>
      </c>
      <c r="R214" s="988"/>
      <c r="S214" s="947">
        <f>入力用!Y297</f>
        <v>0</v>
      </c>
      <c r="T214" s="988"/>
      <c r="U214" s="947">
        <f>入力用!Z297</f>
        <v>0</v>
      </c>
      <c r="V214" s="988"/>
      <c r="W214" s="947">
        <f>入力用!AA297</f>
        <v>0</v>
      </c>
      <c r="X214" s="988"/>
      <c r="Y214" s="947">
        <f>入力用!AB297</f>
        <v>0</v>
      </c>
      <c r="Z214" s="988"/>
      <c r="AA214" s="947">
        <f>入力用!AC297</f>
        <v>0</v>
      </c>
      <c r="AB214" s="988"/>
      <c r="AC214" s="947">
        <f>入力用!AD297</f>
        <v>0</v>
      </c>
      <c r="AD214" s="948"/>
      <c r="AE214" s="935">
        <f t="shared" ref="AE214:AE218" si="105">SUM(G214:AD214)</f>
        <v>0</v>
      </c>
      <c r="AF214" s="936"/>
    </row>
    <row r="215" spans="1:32" ht="37.5" customHeight="1">
      <c r="A215" s="963" t="s">
        <v>30</v>
      </c>
      <c r="B215" s="964"/>
      <c r="C215" s="949" t="str">
        <f>IF(入力用!S289="","",入力用!S289)</f>
        <v/>
      </c>
      <c r="D215" s="950"/>
      <c r="E215" s="4"/>
      <c r="F215" s="8" t="s">
        <v>72</v>
      </c>
      <c r="G215" s="953">
        <f>入力用!S298</f>
        <v>0</v>
      </c>
      <c r="H215" s="953"/>
      <c r="I215" s="954">
        <f>入力用!T298</f>
        <v>0</v>
      </c>
      <c r="J215" s="955"/>
      <c r="K215" s="954">
        <f>入力用!U298</f>
        <v>0</v>
      </c>
      <c r="L215" s="955"/>
      <c r="M215" s="954">
        <f>入力用!V298</f>
        <v>0</v>
      </c>
      <c r="N215" s="955"/>
      <c r="O215" s="954">
        <f>入力用!W298</f>
        <v>0</v>
      </c>
      <c r="P215" s="955"/>
      <c r="Q215" s="954">
        <f>入力用!X298</f>
        <v>0</v>
      </c>
      <c r="R215" s="955"/>
      <c r="S215" s="954">
        <f>入力用!Y298</f>
        <v>0</v>
      </c>
      <c r="T215" s="955"/>
      <c r="U215" s="954">
        <f>入力用!Z298</f>
        <v>0</v>
      </c>
      <c r="V215" s="955"/>
      <c r="W215" s="954">
        <f>入力用!AA298</f>
        <v>0</v>
      </c>
      <c r="X215" s="955"/>
      <c r="Y215" s="954">
        <f>入力用!AB298</f>
        <v>0</v>
      </c>
      <c r="Z215" s="955"/>
      <c r="AA215" s="954">
        <f>入力用!AC298</f>
        <v>0</v>
      </c>
      <c r="AB215" s="955"/>
      <c r="AC215" s="954">
        <f>入力用!AD298</f>
        <v>0</v>
      </c>
      <c r="AD215" s="956"/>
      <c r="AE215" s="935">
        <f t="shared" si="105"/>
        <v>0</v>
      </c>
      <c r="AF215" s="936"/>
    </row>
    <row r="216" spans="1:32" ht="37.5" customHeight="1">
      <c r="A216" s="965"/>
      <c r="B216" s="964"/>
      <c r="C216" s="951"/>
      <c r="D216" s="952"/>
      <c r="E216" s="4"/>
      <c r="F216" s="8" t="s">
        <v>73</v>
      </c>
      <c r="G216" s="953">
        <f>入力用!S299</f>
        <v>0</v>
      </c>
      <c r="H216" s="953"/>
      <c r="I216" s="954">
        <f>入力用!T299</f>
        <v>0</v>
      </c>
      <c r="J216" s="955"/>
      <c r="K216" s="954">
        <f>入力用!U299</f>
        <v>0</v>
      </c>
      <c r="L216" s="955"/>
      <c r="M216" s="954">
        <f>入力用!V299</f>
        <v>0</v>
      </c>
      <c r="N216" s="955"/>
      <c r="O216" s="954">
        <f>入力用!W299</f>
        <v>0</v>
      </c>
      <c r="P216" s="955"/>
      <c r="Q216" s="954">
        <f>入力用!X299</f>
        <v>0</v>
      </c>
      <c r="R216" s="955"/>
      <c r="S216" s="954">
        <f>入力用!Y299</f>
        <v>0</v>
      </c>
      <c r="T216" s="955"/>
      <c r="U216" s="954">
        <f>入力用!Z299</f>
        <v>0</v>
      </c>
      <c r="V216" s="955"/>
      <c r="W216" s="954">
        <f>入力用!AA299</f>
        <v>0</v>
      </c>
      <c r="X216" s="955"/>
      <c r="Y216" s="954">
        <f>入力用!AB299</f>
        <v>0</v>
      </c>
      <c r="Z216" s="955"/>
      <c r="AA216" s="954">
        <f>入力用!AC299</f>
        <v>0</v>
      </c>
      <c r="AB216" s="955"/>
      <c r="AC216" s="954">
        <f>入力用!AD299</f>
        <v>0</v>
      </c>
      <c r="AD216" s="956"/>
      <c r="AE216" s="935">
        <f t="shared" si="105"/>
        <v>0</v>
      </c>
      <c r="AF216" s="936"/>
    </row>
    <row r="217" spans="1:32" ht="37.5" customHeight="1">
      <c r="A217" s="965"/>
      <c r="B217" s="964"/>
      <c r="C217" s="903" t="str">
        <f>IF(入力用!S290="","",入力用!S290)</f>
        <v/>
      </c>
      <c r="D217" s="989"/>
      <c r="E217" s="4"/>
      <c r="F217" s="9" t="s">
        <v>74</v>
      </c>
      <c r="G217" s="953">
        <v>0</v>
      </c>
      <c r="H217" s="953"/>
      <c r="I217" s="954">
        <v>0</v>
      </c>
      <c r="J217" s="955"/>
      <c r="K217" s="954">
        <v>0</v>
      </c>
      <c r="L217" s="955"/>
      <c r="M217" s="954">
        <v>0</v>
      </c>
      <c r="N217" s="955"/>
      <c r="O217" s="954">
        <v>0</v>
      </c>
      <c r="P217" s="955"/>
      <c r="Q217" s="954">
        <v>0</v>
      </c>
      <c r="R217" s="955"/>
      <c r="S217" s="954">
        <v>0</v>
      </c>
      <c r="T217" s="955"/>
      <c r="U217" s="954">
        <v>0</v>
      </c>
      <c r="V217" s="955"/>
      <c r="W217" s="954">
        <v>0</v>
      </c>
      <c r="X217" s="955"/>
      <c r="Y217" s="954">
        <v>0</v>
      </c>
      <c r="Z217" s="955"/>
      <c r="AA217" s="954">
        <v>0</v>
      </c>
      <c r="AB217" s="955"/>
      <c r="AC217" s="954">
        <v>0</v>
      </c>
      <c r="AD217" s="956"/>
      <c r="AE217" s="957">
        <f t="shared" si="105"/>
        <v>0</v>
      </c>
      <c r="AF217" s="958"/>
    </row>
    <row r="218" spans="1:32" ht="37.5" customHeight="1" thickBot="1">
      <c r="A218" s="965"/>
      <c r="B218" s="964"/>
      <c r="C218" s="906"/>
      <c r="D218" s="990"/>
      <c r="E218" s="4"/>
      <c r="F218" s="10" t="s">
        <v>75</v>
      </c>
      <c r="G218" s="932">
        <f>入力用!S300</f>
        <v>0</v>
      </c>
      <c r="H218" s="933"/>
      <c r="I218" s="932">
        <f>入力用!T300</f>
        <v>0</v>
      </c>
      <c r="J218" s="933"/>
      <c r="K218" s="932">
        <f>入力用!U300</f>
        <v>0</v>
      </c>
      <c r="L218" s="933"/>
      <c r="M218" s="932">
        <f>入力用!V300</f>
        <v>0</v>
      </c>
      <c r="N218" s="933"/>
      <c r="O218" s="932">
        <f>入力用!W300</f>
        <v>0</v>
      </c>
      <c r="P218" s="933"/>
      <c r="Q218" s="932">
        <f>入力用!X300</f>
        <v>0</v>
      </c>
      <c r="R218" s="933"/>
      <c r="S218" s="932">
        <f>入力用!Y300</f>
        <v>0</v>
      </c>
      <c r="T218" s="933"/>
      <c r="U218" s="932">
        <f>入力用!Z300</f>
        <v>0</v>
      </c>
      <c r="V218" s="933"/>
      <c r="W218" s="932">
        <f>入力用!AA300</f>
        <v>0</v>
      </c>
      <c r="X218" s="933"/>
      <c r="Y218" s="932">
        <f>入力用!AB300</f>
        <v>0</v>
      </c>
      <c r="Z218" s="933"/>
      <c r="AA218" s="932">
        <f>入力用!AC300</f>
        <v>0</v>
      </c>
      <c r="AB218" s="933"/>
      <c r="AC218" s="932">
        <f>入力用!AD300</f>
        <v>0</v>
      </c>
      <c r="AD218" s="934"/>
      <c r="AE218" s="935">
        <f t="shared" si="105"/>
        <v>0</v>
      </c>
      <c r="AF218" s="936"/>
    </row>
    <row r="219" spans="1:32" ht="37.5" customHeight="1" thickTop="1" thickBot="1">
      <c r="A219" s="937" t="s">
        <v>34</v>
      </c>
      <c r="B219" s="938"/>
      <c r="C219" s="983" t="str">
        <f>IF(入力用!S291="","",入力用!S291)</f>
        <v/>
      </c>
      <c r="D219" s="984"/>
      <c r="E219" s="4"/>
      <c r="F219" s="11" t="s">
        <v>76</v>
      </c>
      <c r="G219" s="939">
        <f>SUM(G214:H217)-G218</f>
        <v>0</v>
      </c>
      <c r="H219" s="940"/>
      <c r="I219" s="939">
        <f t="shared" ref="I219" si="106">SUM(I214:J217)-I218</f>
        <v>0</v>
      </c>
      <c r="J219" s="940"/>
      <c r="K219" s="939">
        <f t="shared" ref="K219" si="107">SUM(K214:L217)-K218</f>
        <v>0</v>
      </c>
      <c r="L219" s="941"/>
      <c r="M219" s="942">
        <f t="shared" ref="M219" si="108">SUM(M214:N217)-M218</f>
        <v>0</v>
      </c>
      <c r="N219" s="940"/>
      <c r="O219" s="939">
        <f t="shared" ref="O219" si="109">SUM(O214:P217)-O218</f>
        <v>0</v>
      </c>
      <c r="P219" s="940"/>
      <c r="Q219" s="939">
        <f t="shared" ref="Q219" si="110">SUM(Q214:R217)-Q218</f>
        <v>0</v>
      </c>
      <c r="R219" s="941"/>
      <c r="S219" s="942">
        <f t="shared" ref="S219" si="111">SUM(S214:T217)-S218</f>
        <v>0</v>
      </c>
      <c r="T219" s="940"/>
      <c r="U219" s="939">
        <f t="shared" ref="U219" si="112">SUM(U214:V217)-U218</f>
        <v>0</v>
      </c>
      <c r="V219" s="940"/>
      <c r="W219" s="939">
        <f t="shared" ref="W219" si="113">SUM(W214:X217)-W218</f>
        <v>0</v>
      </c>
      <c r="X219" s="941"/>
      <c r="Y219" s="942">
        <f t="shared" ref="Y219" si="114">SUM(Y214:Z217)-Y218</f>
        <v>0</v>
      </c>
      <c r="Z219" s="940"/>
      <c r="AA219" s="939">
        <f>SUM(AA214:AB217)-AA218</f>
        <v>0</v>
      </c>
      <c r="AB219" s="940"/>
      <c r="AC219" s="939">
        <f t="shared" ref="AC219" si="115">SUM(AC214:AD217)-AC218</f>
        <v>0</v>
      </c>
      <c r="AD219" s="943"/>
      <c r="AE219" s="944">
        <f>SUM(G219:AD219)</f>
        <v>0</v>
      </c>
      <c r="AF219" s="945"/>
    </row>
    <row r="220" spans="1:32" ht="50.25" customHeight="1" thickTop="1" thickBot="1">
      <c r="A220" s="916" t="s">
        <v>87</v>
      </c>
      <c r="B220" s="917"/>
      <c r="C220" s="983" t="str">
        <f>IF(入力用!S292="","",入力用!S292)</f>
        <v/>
      </c>
      <c r="D220" s="984"/>
      <c r="E220" s="4"/>
      <c r="F220" s="12" t="s">
        <v>77</v>
      </c>
      <c r="G220" s="920">
        <f>IF(入力用!P291=1,IF(AND(入力用!P297&gt;0,入力用!P297&lt;=4),IF(G219&gt;=63000,63000,G219),IF(G219&gt;=82000,82000,G219)),IF(G219&gt;=63000,63000,G219))</f>
        <v>0</v>
      </c>
      <c r="H220" s="921"/>
      <c r="I220" s="920">
        <f>IF(入力用!P291=1,IF(AND(入力用!P297&gt;0,入力用!P297&lt;=5),IF(I219&gt;=63000,63000,I219),IF(I219&gt;=82000,82000,I219)),IF(I219&gt;=63000,63000,I219))</f>
        <v>0</v>
      </c>
      <c r="J220" s="921"/>
      <c r="K220" s="920">
        <f>IF(入力用!P291=1,IF(AND(入力用!P297&gt;0,入力用!P297&lt;=6),IF(K219&gt;=63000,63000,K219),IF(K219&gt;=82000,82000,K219)),IF(K219&gt;=63000,63000,K219))</f>
        <v>0</v>
      </c>
      <c r="L220" s="921"/>
      <c r="M220" s="920">
        <f>IF(入力用!P291=1,IF(AND(入力用!P297&gt;0,入力用!P297&lt;=7),IF(M219&gt;=63000,63000,M219),IF(M219&gt;=82000,82000,M219)),IF(M219&gt;=63000,63000,M219))</f>
        <v>0</v>
      </c>
      <c r="N220" s="921"/>
      <c r="O220" s="920">
        <f>IF(入力用!P291=1,IF(AND(入力用!P297&gt;0,入力用!P297&lt;=8),IF(O219&gt;=63000,63000,O219),IF(O219&gt;=82000,82000,O219)),IF(O219&gt;=63000,63000,O219))</f>
        <v>0</v>
      </c>
      <c r="P220" s="921"/>
      <c r="Q220" s="920">
        <f>IF(入力用!P291=1,IF(AND(入力用!P297&gt;0,入力用!P297&lt;=9),IF(Q219&gt;=63000,63000,Q219),IF(Q219&gt;=82000,82000,Q219)),IF(Q219&gt;=63000,63000,Q219))</f>
        <v>0</v>
      </c>
      <c r="R220" s="921"/>
      <c r="S220" s="920">
        <f>IF(入力用!P291=1,IF(AND(入力用!P297&gt;0,入力用!P297&lt;=10),IF(S219&gt;=63000,63000,S219),IF(S219&gt;=82000,82000,S219)),IF(S219&gt;=63000,63000,S219))</f>
        <v>0</v>
      </c>
      <c r="T220" s="921"/>
      <c r="U220" s="920">
        <f>IF(入力用!P291=1,IF(AND(入力用!P297&gt;0,入力用!P297&lt;=11),IF(U219&gt;=63000,63000,U219),IF(U219&gt;=82000,82000,U219)),IF(U219&gt;=63000,63000,U219))</f>
        <v>0</v>
      </c>
      <c r="V220" s="921"/>
      <c r="W220" s="920">
        <f>IF(入力用!P291=1,IF(AND(入力用!P297&gt;0,入力用!P297&lt;=12),IF(W219&gt;=63000,63000,W219),IF(W219&gt;=82000,82000,W219)),IF(W219&gt;=63000,63000,W219))</f>
        <v>0</v>
      </c>
      <c r="X220" s="921"/>
      <c r="Y220" s="920">
        <f>IF(入力用!P291=1,IF(AND(入力用!P297&gt;0,入力用!P297&lt;=13),IF(Y219&gt;=63000,63000,Y219),IF(Y219&gt;=82000,82000,Y219)),IF(Y219&gt;=63000,63000,Y219))</f>
        <v>0</v>
      </c>
      <c r="Z220" s="921"/>
      <c r="AA220" s="920">
        <f>IF(入力用!P291=1,IF(AND(入力用!P297&gt;0,入力用!P297&lt;=14),IF(AA219&gt;=63000,63000,AA219),IF(AA219&gt;=82000,82000,AA219)),IF(AA219&gt;=63000,63000,AA219))</f>
        <v>0</v>
      </c>
      <c r="AB220" s="921"/>
      <c r="AC220" s="920">
        <f>IF(入力用!P291=1,IF(AND(入力用!P297&gt;0,入力用!P297&lt;=15),IF(AC219&gt;=63000,63000,AC219),IF(AC219&gt;=82000,82000,AC219)),IF(AC219&gt;=63000,63000,AC219))</f>
        <v>0</v>
      </c>
      <c r="AD220" s="987"/>
      <c r="AE220" s="922"/>
      <c r="AF220" s="923"/>
    </row>
    <row r="221" spans="1:32" ht="50.25" customHeight="1" thickBot="1">
      <c r="A221" s="924" t="s">
        <v>88</v>
      </c>
      <c r="B221" s="925"/>
      <c r="C221" s="985" t="str">
        <f>IF(入力用!S293="","",入力用!S293)</f>
        <v/>
      </c>
      <c r="D221" s="986"/>
      <c r="E221" s="4"/>
      <c r="F221" s="13" t="s">
        <v>262</v>
      </c>
      <c r="G221" s="926">
        <f>ROUNDDOWN(G220*3/4,0)</f>
        <v>0</v>
      </c>
      <c r="H221" s="926"/>
      <c r="I221" s="926">
        <f>ROUNDDOWN(I220*3/4,0)</f>
        <v>0</v>
      </c>
      <c r="J221" s="926"/>
      <c r="K221" s="926">
        <f>ROUNDDOWN(K220*3/4,0)</f>
        <v>0</v>
      </c>
      <c r="L221" s="927"/>
      <c r="M221" s="928">
        <f>ROUNDDOWN(M220*3/4,0)</f>
        <v>0</v>
      </c>
      <c r="N221" s="926"/>
      <c r="O221" s="926">
        <f>ROUNDDOWN(O220*3/4,0)</f>
        <v>0</v>
      </c>
      <c r="P221" s="926"/>
      <c r="Q221" s="926">
        <f>ROUNDDOWN(Q220*3/4,0)</f>
        <v>0</v>
      </c>
      <c r="R221" s="927"/>
      <c r="S221" s="928">
        <f>ROUNDDOWN(S220*3/4,0)</f>
        <v>0</v>
      </c>
      <c r="T221" s="926"/>
      <c r="U221" s="926">
        <f>ROUNDDOWN(U220*3/4,0)</f>
        <v>0</v>
      </c>
      <c r="V221" s="926"/>
      <c r="W221" s="926">
        <f>ROUNDDOWN(W220*3/4,0)</f>
        <v>0</v>
      </c>
      <c r="X221" s="927"/>
      <c r="Y221" s="928">
        <f>ROUNDDOWN(Y220*3/4,0)</f>
        <v>0</v>
      </c>
      <c r="Z221" s="926"/>
      <c r="AA221" s="926">
        <f>ROUNDDOWN(AA220*3/4,0)</f>
        <v>0</v>
      </c>
      <c r="AB221" s="926"/>
      <c r="AC221" s="926">
        <f>ROUNDDOWN(AC220*3/4,0)</f>
        <v>0</v>
      </c>
      <c r="AD221" s="929"/>
      <c r="AE221" s="930">
        <f>ROUNDDOWN(SUM(G221:AD221),-2)</f>
        <v>0</v>
      </c>
      <c r="AF221" s="931"/>
    </row>
    <row r="222" spans="1:32" ht="17.25" customHeight="1">
      <c r="A222" s="898" t="s">
        <v>85</v>
      </c>
      <c r="B222" s="900" t="str">
        <f>IF(入力用!S294="","",入力用!S294)</f>
        <v/>
      </c>
      <c r="C222" s="901"/>
      <c r="D222" s="902"/>
      <c r="E222" s="4"/>
    </row>
    <row r="223" spans="1:32" ht="34.5" customHeight="1">
      <c r="A223" s="899"/>
      <c r="B223" s="903"/>
      <c r="C223" s="904"/>
      <c r="D223" s="905"/>
      <c r="E223" s="4"/>
      <c r="G223" s="909"/>
      <c r="H223" s="910"/>
      <c r="I223" s="911" t="s">
        <v>36</v>
      </c>
      <c r="J223" s="912"/>
      <c r="K223" s="913"/>
      <c r="L223" s="4"/>
      <c r="M223" s="914"/>
      <c r="N223" s="914"/>
      <c r="O223" s="915" t="s">
        <v>37</v>
      </c>
      <c r="P223" s="914"/>
      <c r="Q223" s="914"/>
      <c r="R223" s="4"/>
      <c r="S223" s="914"/>
      <c r="T223" s="914"/>
      <c r="U223" s="915" t="s">
        <v>38</v>
      </c>
      <c r="V223" s="914"/>
      <c r="W223" s="914"/>
      <c r="X223" s="4"/>
      <c r="Y223" s="914"/>
      <c r="Z223" s="914"/>
      <c r="AA223" s="915" t="s">
        <v>39</v>
      </c>
      <c r="AB223" s="914"/>
      <c r="AC223" s="914"/>
      <c r="AD223" s="4"/>
      <c r="AE223" s="3"/>
      <c r="AF223" s="3"/>
    </row>
    <row r="224" spans="1:32" ht="27" customHeight="1">
      <c r="A224" s="899"/>
      <c r="B224" s="903"/>
      <c r="C224" s="904"/>
      <c r="D224" s="905"/>
      <c r="E224" s="4"/>
      <c r="G224" s="897" t="s">
        <v>29</v>
      </c>
      <c r="H224" s="431"/>
      <c r="I224" s="883">
        <f t="shared" ref="I224:I229" si="116">SUM(G214:L214)</f>
        <v>0</v>
      </c>
      <c r="J224" s="884"/>
      <c r="K224" s="885"/>
      <c r="L224" s="3"/>
      <c r="M224" s="897" t="s">
        <v>29</v>
      </c>
      <c r="N224" s="431"/>
      <c r="O224" s="883">
        <f t="shared" ref="O224:O229" si="117">SUM(M214:R214)</f>
        <v>0</v>
      </c>
      <c r="P224" s="884"/>
      <c r="Q224" s="885"/>
      <c r="R224" s="3"/>
      <c r="S224" s="897" t="s">
        <v>29</v>
      </c>
      <c r="T224" s="431"/>
      <c r="U224" s="883">
        <f t="shared" ref="U224:U229" si="118">SUM(S214:X214)</f>
        <v>0</v>
      </c>
      <c r="V224" s="884"/>
      <c r="W224" s="885"/>
      <c r="Y224" s="897" t="s">
        <v>29</v>
      </c>
      <c r="Z224" s="431"/>
      <c r="AA224" s="883">
        <f t="shared" ref="AA224:AA229" si="119">SUM(Y214:AD214)</f>
        <v>0</v>
      </c>
      <c r="AB224" s="884"/>
      <c r="AC224" s="885"/>
    </row>
    <row r="225" spans="1:32" ht="27" customHeight="1">
      <c r="A225" s="899"/>
      <c r="B225" s="903"/>
      <c r="C225" s="904"/>
      <c r="D225" s="905"/>
      <c r="E225" s="4"/>
      <c r="G225" s="890" t="s">
        <v>31</v>
      </c>
      <c r="H225" s="891"/>
      <c r="I225" s="883">
        <f t="shared" si="116"/>
        <v>0</v>
      </c>
      <c r="J225" s="884"/>
      <c r="K225" s="885"/>
      <c r="L225" s="3"/>
      <c r="M225" s="890" t="s">
        <v>31</v>
      </c>
      <c r="N225" s="891"/>
      <c r="O225" s="883">
        <f t="shared" si="117"/>
        <v>0</v>
      </c>
      <c r="P225" s="884"/>
      <c r="Q225" s="885"/>
      <c r="R225" s="3"/>
      <c r="S225" s="890" t="s">
        <v>31</v>
      </c>
      <c r="T225" s="891"/>
      <c r="U225" s="883">
        <f t="shared" si="118"/>
        <v>0</v>
      </c>
      <c r="V225" s="884"/>
      <c r="W225" s="885"/>
      <c r="Y225" s="890" t="s">
        <v>31</v>
      </c>
      <c r="Z225" s="891"/>
      <c r="AA225" s="883">
        <f t="shared" si="119"/>
        <v>0</v>
      </c>
      <c r="AB225" s="884"/>
      <c r="AC225" s="885"/>
    </row>
    <row r="226" spans="1:32" ht="27" customHeight="1">
      <c r="A226" s="899"/>
      <c r="B226" s="906"/>
      <c r="C226" s="907"/>
      <c r="D226" s="908"/>
      <c r="E226" s="4"/>
      <c r="G226" s="890" t="s">
        <v>40</v>
      </c>
      <c r="H226" s="891"/>
      <c r="I226" s="883">
        <f t="shared" si="116"/>
        <v>0</v>
      </c>
      <c r="J226" s="884"/>
      <c r="K226" s="885"/>
      <c r="L226" s="3"/>
      <c r="M226" s="890" t="s">
        <v>40</v>
      </c>
      <c r="N226" s="891"/>
      <c r="O226" s="883">
        <f t="shared" si="117"/>
        <v>0</v>
      </c>
      <c r="P226" s="884"/>
      <c r="Q226" s="885"/>
      <c r="R226" s="3"/>
      <c r="S226" s="890" t="s">
        <v>40</v>
      </c>
      <c r="T226" s="891"/>
      <c r="U226" s="883">
        <f t="shared" si="118"/>
        <v>0</v>
      </c>
      <c r="V226" s="884"/>
      <c r="W226" s="885"/>
      <c r="Y226" s="890" t="s">
        <v>40</v>
      </c>
      <c r="Z226" s="891"/>
      <c r="AA226" s="883">
        <f t="shared" si="119"/>
        <v>0</v>
      </c>
      <c r="AB226" s="884"/>
      <c r="AC226" s="885"/>
    </row>
    <row r="227" spans="1:32" ht="27" customHeight="1">
      <c r="B227" s="892" t="str">
        <f>IF(入力用!S295="","",入力用!S295)</f>
        <v>補助基準額上限：63000円</v>
      </c>
      <c r="C227" s="892"/>
      <c r="D227" s="892"/>
      <c r="E227" s="4"/>
      <c r="G227" s="890" t="s">
        <v>32</v>
      </c>
      <c r="H227" s="891"/>
      <c r="I227" s="893">
        <f t="shared" si="116"/>
        <v>0</v>
      </c>
      <c r="J227" s="894"/>
      <c r="K227" s="895"/>
      <c r="L227" s="3"/>
      <c r="M227" s="890" t="s">
        <v>32</v>
      </c>
      <c r="N227" s="891"/>
      <c r="O227" s="893">
        <f t="shared" si="117"/>
        <v>0</v>
      </c>
      <c r="P227" s="894"/>
      <c r="Q227" s="895"/>
      <c r="R227" s="3"/>
      <c r="S227" s="890" t="s">
        <v>32</v>
      </c>
      <c r="T227" s="891"/>
      <c r="U227" s="893">
        <f t="shared" si="118"/>
        <v>0</v>
      </c>
      <c r="V227" s="894"/>
      <c r="W227" s="895"/>
      <c r="Y227" s="890" t="s">
        <v>32</v>
      </c>
      <c r="Z227" s="891"/>
      <c r="AA227" s="893">
        <f t="shared" si="119"/>
        <v>0</v>
      </c>
      <c r="AB227" s="894"/>
      <c r="AC227" s="895"/>
    </row>
    <row r="228" spans="1:32" ht="27" customHeight="1">
      <c r="B228" s="896" t="str">
        <f>IF(入力用!W295="","",入力用!W295)</f>
        <v/>
      </c>
      <c r="C228" s="896"/>
      <c r="D228" s="896"/>
      <c r="E228" s="4"/>
      <c r="G228" s="897" t="s">
        <v>33</v>
      </c>
      <c r="H228" s="431"/>
      <c r="I228" s="883">
        <f t="shared" si="116"/>
        <v>0</v>
      </c>
      <c r="J228" s="884"/>
      <c r="K228" s="885"/>
      <c r="L228" s="3"/>
      <c r="M228" s="897" t="s">
        <v>33</v>
      </c>
      <c r="N228" s="431"/>
      <c r="O228" s="883">
        <f t="shared" si="117"/>
        <v>0</v>
      </c>
      <c r="P228" s="884"/>
      <c r="Q228" s="885"/>
      <c r="R228" s="3"/>
      <c r="S228" s="897" t="s">
        <v>33</v>
      </c>
      <c r="T228" s="431"/>
      <c r="U228" s="883">
        <f t="shared" si="118"/>
        <v>0</v>
      </c>
      <c r="V228" s="884"/>
      <c r="W228" s="885"/>
      <c r="Y228" s="897" t="s">
        <v>33</v>
      </c>
      <c r="Z228" s="431"/>
      <c r="AA228" s="883">
        <f t="shared" si="119"/>
        <v>0</v>
      </c>
      <c r="AB228" s="884"/>
      <c r="AC228" s="885"/>
    </row>
    <row r="229" spans="1:32" ht="27" customHeight="1" thickBot="1">
      <c r="G229" s="878" t="s">
        <v>35</v>
      </c>
      <c r="H229" s="879"/>
      <c r="I229" s="880">
        <f t="shared" si="116"/>
        <v>0</v>
      </c>
      <c r="J229" s="881"/>
      <c r="K229" s="882"/>
      <c r="L229" s="3"/>
      <c r="M229" s="878" t="s">
        <v>35</v>
      </c>
      <c r="N229" s="879"/>
      <c r="O229" s="883">
        <f t="shared" si="117"/>
        <v>0</v>
      </c>
      <c r="P229" s="884"/>
      <c r="Q229" s="885"/>
      <c r="R229" s="3"/>
      <c r="S229" s="878" t="s">
        <v>35</v>
      </c>
      <c r="T229" s="879"/>
      <c r="U229" s="883">
        <f t="shared" si="118"/>
        <v>0</v>
      </c>
      <c r="V229" s="884"/>
      <c r="W229" s="885"/>
      <c r="Y229" s="878" t="s">
        <v>35</v>
      </c>
      <c r="Z229" s="879"/>
      <c r="AA229" s="883">
        <f t="shared" si="119"/>
        <v>0</v>
      </c>
      <c r="AB229" s="884"/>
      <c r="AC229" s="885"/>
    </row>
    <row r="230" spans="1:32" ht="45" customHeight="1" thickBot="1">
      <c r="G230" s="886" t="s">
        <v>78</v>
      </c>
      <c r="H230" s="887"/>
      <c r="I230" s="888">
        <f>ROUNDDOWN(SUM(G221:L221),-2)</f>
        <v>0</v>
      </c>
      <c r="J230" s="889"/>
      <c r="K230" s="889"/>
      <c r="M230" s="886" t="s">
        <v>78</v>
      </c>
      <c r="N230" s="887"/>
      <c r="O230" s="888">
        <f>ROUNDDOWN(SUM(M221:R221),-2)</f>
        <v>0</v>
      </c>
      <c r="P230" s="889"/>
      <c r="Q230" s="889"/>
      <c r="S230" s="886" t="s">
        <v>78</v>
      </c>
      <c r="T230" s="887"/>
      <c r="U230" s="888">
        <f>ROUNDDOWN(SUM(S221:X221),-2)</f>
        <v>0</v>
      </c>
      <c r="V230" s="889"/>
      <c r="W230" s="889"/>
      <c r="Y230" s="886" t="s">
        <v>78</v>
      </c>
      <c r="Z230" s="887"/>
      <c r="AA230" s="888">
        <f>AE221-I230-O230-U230</f>
        <v>0</v>
      </c>
      <c r="AB230" s="889"/>
      <c r="AC230" s="889"/>
      <c r="AF230" s="14" t="s">
        <v>93</v>
      </c>
    </row>
    <row r="231" spans="1:32" ht="17.25" customHeight="1"/>
    <row r="232" spans="1:32" ht="17.25" customHeight="1"/>
    <row r="233" spans="1:32" ht="17.25" customHeight="1">
      <c r="A233" s="981" t="str">
        <f>$A$1</f>
        <v>様式第２号</v>
      </c>
      <c r="B233" s="981"/>
    </row>
    <row r="234" spans="1:32" ht="17.25" customHeight="1">
      <c r="A234" s="981"/>
      <c r="B234" s="981"/>
      <c r="Z234" s="982" t="str">
        <f>$Z$2</f>
        <v>令和</v>
      </c>
      <c r="AA234" s="966" t="str">
        <f>IF($AA$2="","",$AA$2)</f>
        <v/>
      </c>
      <c r="AB234" s="966" t="s">
        <v>8</v>
      </c>
      <c r="AC234" s="966" t="str">
        <f>IF($AC$2="","",$AC$2)</f>
        <v/>
      </c>
      <c r="AD234" s="966" t="s">
        <v>9</v>
      </c>
      <c r="AE234" s="966" t="str">
        <f>IF($AE$2="","",$AE$2)</f>
        <v/>
      </c>
      <c r="AF234" s="966" t="s">
        <v>10</v>
      </c>
    </row>
    <row r="235" spans="1:32" ht="17.25" customHeight="1">
      <c r="A235" s="967" t="s">
        <v>11</v>
      </c>
      <c r="B235" s="967"/>
      <c r="C235" s="967"/>
      <c r="D235" s="967"/>
      <c r="E235" s="967"/>
      <c r="F235" s="967"/>
      <c r="G235" s="967"/>
      <c r="H235" s="967"/>
      <c r="I235" s="967"/>
      <c r="L235" s="968" t="s">
        <v>12</v>
      </c>
      <c r="M235" s="968"/>
      <c r="N235" s="969">
        <v>9</v>
      </c>
      <c r="O235" s="969"/>
      <c r="P235" s="970" t="s">
        <v>13</v>
      </c>
      <c r="Q235" s="970"/>
      <c r="R235" s="5"/>
      <c r="S235" s="5"/>
      <c r="Y235" s="5"/>
      <c r="Z235" s="982"/>
      <c r="AA235" s="966"/>
      <c r="AB235" s="966"/>
      <c r="AC235" s="966"/>
      <c r="AD235" s="966"/>
      <c r="AE235" s="966"/>
      <c r="AF235" s="966"/>
    </row>
    <row r="236" spans="1:32" ht="17.25" customHeight="1">
      <c r="A236" s="967"/>
      <c r="B236" s="967"/>
      <c r="C236" s="967"/>
      <c r="D236" s="967"/>
      <c r="E236" s="967"/>
      <c r="F236" s="967"/>
      <c r="G236" s="967"/>
      <c r="H236" s="967"/>
      <c r="I236" s="967"/>
      <c r="L236" s="968"/>
      <c r="M236" s="968"/>
      <c r="N236" s="969"/>
      <c r="O236" s="969"/>
      <c r="P236" s="970"/>
      <c r="Q236" s="970"/>
      <c r="R236" s="5"/>
      <c r="S236" s="5"/>
      <c r="Z236" s="15"/>
      <c r="AA236" s="15"/>
      <c r="AB236" s="15"/>
      <c r="AC236" s="15"/>
      <c r="AD236" s="15"/>
      <c r="AE236" s="15"/>
      <c r="AF236" s="15"/>
    </row>
    <row r="237" spans="1:32" ht="17.25" customHeight="1">
      <c r="A237" s="967"/>
      <c r="B237" s="967"/>
      <c r="C237" s="967"/>
      <c r="D237" s="967"/>
      <c r="E237" s="967"/>
      <c r="F237" s="967"/>
      <c r="G237" s="967"/>
      <c r="H237" s="967"/>
      <c r="I237" s="967"/>
      <c r="L237" s="968"/>
      <c r="M237" s="968"/>
      <c r="N237" s="969"/>
      <c r="O237" s="969"/>
      <c r="P237" s="970"/>
      <c r="Q237" s="970"/>
      <c r="R237" s="5"/>
      <c r="S237" s="5"/>
    </row>
    <row r="238" spans="1:32" ht="17.25" customHeight="1" thickBot="1">
      <c r="D238" s="3"/>
      <c r="E238" s="3"/>
      <c r="F238" s="3"/>
      <c r="G238" s="3"/>
      <c r="H238" s="3"/>
      <c r="I238" s="3"/>
      <c r="J238" s="3"/>
      <c r="K238" s="3"/>
    </row>
    <row r="239" spans="1:32" ht="42" customHeight="1" thickBot="1">
      <c r="A239" s="971" t="s">
        <v>90</v>
      </c>
      <c r="B239" s="972"/>
      <c r="C239" s="973" t="str">
        <f>IF($C$7="","",$C$7)</f>
        <v/>
      </c>
      <c r="D239" s="973"/>
      <c r="E239" s="973"/>
      <c r="F239" s="973"/>
      <c r="G239" s="973"/>
      <c r="H239" s="973"/>
      <c r="I239" s="974"/>
      <c r="J239" s="4"/>
      <c r="K239" s="4"/>
    </row>
    <row r="240" spans="1:32" ht="17.25" customHeight="1">
      <c r="C240" s="6"/>
      <c r="D240" s="6"/>
      <c r="E240" s="16"/>
      <c r="F240" s="6"/>
      <c r="G240" s="6"/>
      <c r="H240" s="6"/>
      <c r="I240" s="6"/>
      <c r="J240" s="6"/>
    </row>
    <row r="241" spans="1:32" ht="17.25" customHeight="1" thickBot="1">
      <c r="E241" s="4"/>
    </row>
    <row r="242" spans="1:32" ht="23.25" customHeight="1" thickBot="1">
      <c r="A242" s="975" t="s">
        <v>14</v>
      </c>
      <c r="B242" s="976"/>
      <c r="C242" s="976"/>
      <c r="D242" s="977"/>
      <c r="E242" s="4"/>
      <c r="F242" s="7" t="s">
        <v>15</v>
      </c>
      <c r="G242" s="971" t="s">
        <v>16</v>
      </c>
      <c r="H242" s="972"/>
      <c r="I242" s="978" t="s">
        <v>17</v>
      </c>
      <c r="J242" s="972"/>
      <c r="K242" s="978" t="s">
        <v>18</v>
      </c>
      <c r="L242" s="979"/>
      <c r="M242" s="971" t="s">
        <v>19</v>
      </c>
      <c r="N242" s="972"/>
      <c r="O242" s="978" t="s">
        <v>20</v>
      </c>
      <c r="P242" s="972"/>
      <c r="Q242" s="978" t="s">
        <v>21</v>
      </c>
      <c r="R242" s="979"/>
      <c r="S242" s="971" t="s">
        <v>22</v>
      </c>
      <c r="T242" s="972"/>
      <c r="U242" s="978" t="s">
        <v>23</v>
      </c>
      <c r="V242" s="972"/>
      <c r="W242" s="978" t="s">
        <v>24</v>
      </c>
      <c r="X242" s="979"/>
      <c r="Y242" s="971" t="s">
        <v>25</v>
      </c>
      <c r="Z242" s="972"/>
      <c r="AA242" s="978" t="s">
        <v>26</v>
      </c>
      <c r="AB242" s="972"/>
      <c r="AC242" s="978" t="s">
        <v>27</v>
      </c>
      <c r="AD242" s="979"/>
      <c r="AE242" s="995" t="s">
        <v>28</v>
      </c>
      <c r="AF242" s="979"/>
    </row>
    <row r="243" spans="1:32" ht="37.5" customHeight="1">
      <c r="A243" s="959" t="s">
        <v>86</v>
      </c>
      <c r="B243" s="960"/>
      <c r="C243" s="961" t="str">
        <f>IF(入力用!S327="","",入力用!S327)</f>
        <v/>
      </c>
      <c r="D243" s="962"/>
      <c r="E243" s="4"/>
      <c r="F243" s="307" t="s">
        <v>71</v>
      </c>
      <c r="G243" s="946">
        <f>入力用!S336</f>
        <v>0</v>
      </c>
      <c r="H243" s="946"/>
      <c r="I243" s="947">
        <f>入力用!T336</f>
        <v>0</v>
      </c>
      <c r="J243" s="988"/>
      <c r="K243" s="947">
        <f>入力用!U336</f>
        <v>0</v>
      </c>
      <c r="L243" s="988"/>
      <c r="M243" s="947">
        <f>入力用!V336</f>
        <v>0</v>
      </c>
      <c r="N243" s="988"/>
      <c r="O243" s="947">
        <f>入力用!W336</f>
        <v>0</v>
      </c>
      <c r="P243" s="988"/>
      <c r="Q243" s="947">
        <f>入力用!X336</f>
        <v>0</v>
      </c>
      <c r="R243" s="988"/>
      <c r="S243" s="947">
        <f>入力用!Y336</f>
        <v>0</v>
      </c>
      <c r="T243" s="988"/>
      <c r="U243" s="947">
        <f>入力用!Z336</f>
        <v>0</v>
      </c>
      <c r="V243" s="988"/>
      <c r="W243" s="947">
        <f>入力用!AA336</f>
        <v>0</v>
      </c>
      <c r="X243" s="988"/>
      <c r="Y243" s="947">
        <f>入力用!AB336</f>
        <v>0</v>
      </c>
      <c r="Z243" s="988"/>
      <c r="AA243" s="947">
        <f>入力用!AC336</f>
        <v>0</v>
      </c>
      <c r="AB243" s="988"/>
      <c r="AC243" s="947">
        <f>入力用!AD336</f>
        <v>0</v>
      </c>
      <c r="AD243" s="948"/>
      <c r="AE243" s="935">
        <f t="shared" ref="AE243:AE247" si="120">SUM(G243:AD243)</f>
        <v>0</v>
      </c>
      <c r="AF243" s="936"/>
    </row>
    <row r="244" spans="1:32" ht="37.5" customHeight="1">
      <c r="A244" s="963" t="s">
        <v>30</v>
      </c>
      <c r="B244" s="964"/>
      <c r="C244" s="949" t="str">
        <f>IF(入力用!S328="","",入力用!S328)</f>
        <v/>
      </c>
      <c r="D244" s="950"/>
      <c r="E244" s="4"/>
      <c r="F244" s="8" t="s">
        <v>72</v>
      </c>
      <c r="G244" s="953">
        <f>入力用!S337</f>
        <v>0</v>
      </c>
      <c r="H244" s="953"/>
      <c r="I244" s="954">
        <f>入力用!T337</f>
        <v>0</v>
      </c>
      <c r="J244" s="955"/>
      <c r="K244" s="954">
        <f>入力用!U337</f>
        <v>0</v>
      </c>
      <c r="L244" s="955"/>
      <c r="M244" s="954">
        <f>入力用!V337</f>
        <v>0</v>
      </c>
      <c r="N244" s="955"/>
      <c r="O244" s="954">
        <f>入力用!W337</f>
        <v>0</v>
      </c>
      <c r="P244" s="955"/>
      <c r="Q244" s="954">
        <f>入力用!X337</f>
        <v>0</v>
      </c>
      <c r="R244" s="955"/>
      <c r="S244" s="954">
        <f>入力用!Y337</f>
        <v>0</v>
      </c>
      <c r="T244" s="955"/>
      <c r="U244" s="954">
        <f>入力用!Z337</f>
        <v>0</v>
      </c>
      <c r="V244" s="955"/>
      <c r="W244" s="954">
        <f>入力用!AA337</f>
        <v>0</v>
      </c>
      <c r="X244" s="955"/>
      <c r="Y244" s="954">
        <f>入力用!AB337</f>
        <v>0</v>
      </c>
      <c r="Z244" s="955"/>
      <c r="AA244" s="954">
        <f>入力用!AC337</f>
        <v>0</v>
      </c>
      <c r="AB244" s="955"/>
      <c r="AC244" s="954">
        <f>入力用!AD337</f>
        <v>0</v>
      </c>
      <c r="AD244" s="956"/>
      <c r="AE244" s="935">
        <f t="shared" si="120"/>
        <v>0</v>
      </c>
      <c r="AF244" s="936"/>
    </row>
    <row r="245" spans="1:32" ht="37.5" customHeight="1">
      <c r="A245" s="965"/>
      <c r="B245" s="964"/>
      <c r="C245" s="951"/>
      <c r="D245" s="952"/>
      <c r="E245" s="4"/>
      <c r="F245" s="8" t="s">
        <v>73</v>
      </c>
      <c r="G245" s="953">
        <f>入力用!S338</f>
        <v>0</v>
      </c>
      <c r="H245" s="953"/>
      <c r="I245" s="954">
        <f>入力用!T338</f>
        <v>0</v>
      </c>
      <c r="J245" s="955"/>
      <c r="K245" s="954">
        <f>入力用!U338</f>
        <v>0</v>
      </c>
      <c r="L245" s="955"/>
      <c r="M245" s="954">
        <f>入力用!V338</f>
        <v>0</v>
      </c>
      <c r="N245" s="955"/>
      <c r="O245" s="954">
        <f>入力用!W338</f>
        <v>0</v>
      </c>
      <c r="P245" s="955"/>
      <c r="Q245" s="954">
        <f>入力用!X338</f>
        <v>0</v>
      </c>
      <c r="R245" s="955"/>
      <c r="S245" s="954">
        <f>入力用!Y338</f>
        <v>0</v>
      </c>
      <c r="T245" s="955"/>
      <c r="U245" s="954">
        <f>入力用!Z338</f>
        <v>0</v>
      </c>
      <c r="V245" s="955"/>
      <c r="W245" s="954">
        <f>入力用!AA338</f>
        <v>0</v>
      </c>
      <c r="X245" s="955"/>
      <c r="Y245" s="954">
        <f>入力用!AB338</f>
        <v>0</v>
      </c>
      <c r="Z245" s="955"/>
      <c r="AA245" s="954">
        <f>入力用!AC338</f>
        <v>0</v>
      </c>
      <c r="AB245" s="955"/>
      <c r="AC245" s="954">
        <f>入力用!AD338</f>
        <v>0</v>
      </c>
      <c r="AD245" s="956"/>
      <c r="AE245" s="935">
        <f t="shared" si="120"/>
        <v>0</v>
      </c>
      <c r="AF245" s="936"/>
    </row>
    <row r="246" spans="1:32" ht="37.5" customHeight="1">
      <c r="A246" s="965"/>
      <c r="B246" s="964"/>
      <c r="C246" s="903" t="str">
        <f>IF(入力用!S329="","",入力用!S329)</f>
        <v/>
      </c>
      <c r="D246" s="989"/>
      <c r="E246" s="4"/>
      <c r="F246" s="9" t="s">
        <v>74</v>
      </c>
      <c r="G246" s="953">
        <v>0</v>
      </c>
      <c r="H246" s="953"/>
      <c r="I246" s="954">
        <v>0</v>
      </c>
      <c r="J246" s="955"/>
      <c r="K246" s="954">
        <v>0</v>
      </c>
      <c r="L246" s="955"/>
      <c r="M246" s="954">
        <v>0</v>
      </c>
      <c r="N246" s="955"/>
      <c r="O246" s="954">
        <v>0</v>
      </c>
      <c r="P246" s="955"/>
      <c r="Q246" s="954">
        <v>0</v>
      </c>
      <c r="R246" s="955"/>
      <c r="S246" s="954">
        <v>0</v>
      </c>
      <c r="T246" s="955"/>
      <c r="U246" s="954">
        <v>0</v>
      </c>
      <c r="V246" s="955"/>
      <c r="W246" s="954">
        <v>0</v>
      </c>
      <c r="X246" s="955"/>
      <c r="Y246" s="954">
        <v>0</v>
      </c>
      <c r="Z246" s="955"/>
      <c r="AA246" s="954">
        <v>0</v>
      </c>
      <c r="AB246" s="955"/>
      <c r="AC246" s="954">
        <v>0</v>
      </c>
      <c r="AD246" s="956"/>
      <c r="AE246" s="957">
        <f t="shared" si="120"/>
        <v>0</v>
      </c>
      <c r="AF246" s="958"/>
    </row>
    <row r="247" spans="1:32" ht="37.5" customHeight="1" thickBot="1">
      <c r="A247" s="965"/>
      <c r="B247" s="964"/>
      <c r="C247" s="906"/>
      <c r="D247" s="990"/>
      <c r="E247" s="4"/>
      <c r="F247" s="10" t="s">
        <v>75</v>
      </c>
      <c r="G247" s="932">
        <f>入力用!S339</f>
        <v>0</v>
      </c>
      <c r="H247" s="933"/>
      <c r="I247" s="932">
        <f>入力用!T339</f>
        <v>0</v>
      </c>
      <c r="J247" s="933"/>
      <c r="K247" s="932">
        <f>入力用!U339</f>
        <v>0</v>
      </c>
      <c r="L247" s="933"/>
      <c r="M247" s="932">
        <f>入力用!V339</f>
        <v>0</v>
      </c>
      <c r="N247" s="933"/>
      <c r="O247" s="932">
        <f>入力用!W339</f>
        <v>0</v>
      </c>
      <c r="P247" s="933"/>
      <c r="Q247" s="932">
        <f>入力用!X339</f>
        <v>0</v>
      </c>
      <c r="R247" s="933"/>
      <c r="S247" s="932">
        <f>入力用!Y339</f>
        <v>0</v>
      </c>
      <c r="T247" s="933"/>
      <c r="U247" s="932">
        <f>入力用!Z339</f>
        <v>0</v>
      </c>
      <c r="V247" s="933"/>
      <c r="W247" s="932">
        <f>入力用!AA339</f>
        <v>0</v>
      </c>
      <c r="X247" s="933"/>
      <c r="Y247" s="932">
        <f>入力用!AB339</f>
        <v>0</v>
      </c>
      <c r="Z247" s="933"/>
      <c r="AA247" s="932">
        <f>入力用!AC339</f>
        <v>0</v>
      </c>
      <c r="AB247" s="933"/>
      <c r="AC247" s="932">
        <f>入力用!AD339</f>
        <v>0</v>
      </c>
      <c r="AD247" s="934"/>
      <c r="AE247" s="935">
        <f t="shared" si="120"/>
        <v>0</v>
      </c>
      <c r="AF247" s="936"/>
    </row>
    <row r="248" spans="1:32" ht="37.5" customHeight="1" thickTop="1" thickBot="1">
      <c r="A248" s="937" t="s">
        <v>34</v>
      </c>
      <c r="B248" s="938"/>
      <c r="C248" s="983" t="str">
        <f>IF(入力用!S330="","",入力用!S330)</f>
        <v/>
      </c>
      <c r="D248" s="984"/>
      <c r="E248" s="4"/>
      <c r="F248" s="11" t="s">
        <v>76</v>
      </c>
      <c r="G248" s="939">
        <f>SUM(G243:H246)-G247</f>
        <v>0</v>
      </c>
      <c r="H248" s="940"/>
      <c r="I248" s="939">
        <f t="shared" ref="I248" si="121">SUM(I243:J246)-I247</f>
        <v>0</v>
      </c>
      <c r="J248" s="940"/>
      <c r="K248" s="939">
        <f t="shared" ref="K248" si="122">SUM(K243:L246)-K247</f>
        <v>0</v>
      </c>
      <c r="L248" s="941"/>
      <c r="M248" s="942">
        <f t="shared" ref="M248" si="123">SUM(M243:N246)-M247</f>
        <v>0</v>
      </c>
      <c r="N248" s="940"/>
      <c r="O248" s="939">
        <f t="shared" ref="O248" si="124">SUM(O243:P246)-O247</f>
        <v>0</v>
      </c>
      <c r="P248" s="940"/>
      <c r="Q248" s="939">
        <f t="shared" ref="Q248" si="125">SUM(Q243:R246)-Q247</f>
        <v>0</v>
      </c>
      <c r="R248" s="941"/>
      <c r="S248" s="942">
        <f t="shared" ref="S248" si="126">SUM(S243:T246)-S247</f>
        <v>0</v>
      </c>
      <c r="T248" s="940"/>
      <c r="U248" s="939">
        <f t="shared" ref="U248" si="127">SUM(U243:V246)-U247</f>
        <v>0</v>
      </c>
      <c r="V248" s="940"/>
      <c r="W248" s="939">
        <f t="shared" ref="W248" si="128">SUM(W243:X246)-W247</f>
        <v>0</v>
      </c>
      <c r="X248" s="941"/>
      <c r="Y248" s="942">
        <f t="shared" ref="Y248" si="129">SUM(Y243:Z246)-Y247</f>
        <v>0</v>
      </c>
      <c r="Z248" s="940"/>
      <c r="AA248" s="939">
        <f>SUM(AA243:AB246)-AA247</f>
        <v>0</v>
      </c>
      <c r="AB248" s="940"/>
      <c r="AC248" s="939">
        <f t="shared" ref="AC248" si="130">SUM(AC243:AD246)-AC247</f>
        <v>0</v>
      </c>
      <c r="AD248" s="943"/>
      <c r="AE248" s="944">
        <f>SUM(G248:AD248)</f>
        <v>0</v>
      </c>
      <c r="AF248" s="945"/>
    </row>
    <row r="249" spans="1:32" ht="50.25" customHeight="1" thickTop="1" thickBot="1">
      <c r="A249" s="916" t="s">
        <v>87</v>
      </c>
      <c r="B249" s="917"/>
      <c r="C249" s="983" t="str">
        <f>IF(入力用!S331="","",入力用!S331)</f>
        <v/>
      </c>
      <c r="D249" s="984"/>
      <c r="E249" s="4"/>
      <c r="F249" s="12" t="s">
        <v>77</v>
      </c>
      <c r="G249" s="920">
        <f>IF(入力用!P330=1,IF(AND(入力用!P336&gt;0,入力用!P336&lt;=4),IF(G248&gt;=63000,63000,G248),IF(G248&gt;=82000,82000,G248)),IF(G248&gt;=63000,63000,G248))</f>
        <v>0</v>
      </c>
      <c r="H249" s="921"/>
      <c r="I249" s="920">
        <f>IF(入力用!P330=1,IF(AND(入力用!P336&gt;0,入力用!P336&lt;=5),IF(I248&gt;=63000,63000,I248),IF(I248&gt;=82000,82000,I248)),IF(I248&gt;=63000,63000,I248))</f>
        <v>0</v>
      </c>
      <c r="J249" s="921"/>
      <c r="K249" s="920">
        <f>IF(入力用!P330=1,IF(AND(入力用!P336&gt;0,入力用!P336&lt;=6),IF(K248&gt;=63000,63000,K248),IF(K248&gt;=82000,82000,K248)),IF(K248&gt;=63000,63000,K248))</f>
        <v>0</v>
      </c>
      <c r="L249" s="921"/>
      <c r="M249" s="920">
        <f>IF(入力用!P330=1,IF(AND(入力用!P336&gt;0,入力用!P336&lt;=7),IF(M248&gt;=63000,63000,M248),IF(M248&gt;=82000,82000,M248)),IF(M248&gt;=63000,63000,M248))</f>
        <v>0</v>
      </c>
      <c r="N249" s="921"/>
      <c r="O249" s="920">
        <f>IF(入力用!P330=1,IF(AND(入力用!P336&gt;0,入力用!P336&lt;=8),IF(O248&gt;=63000,63000,O248),IF(O248&gt;=82000,82000,O248)),IF(O248&gt;=63000,63000,O248))</f>
        <v>0</v>
      </c>
      <c r="P249" s="921"/>
      <c r="Q249" s="920">
        <f>IF(入力用!P330=1,IF(AND(入力用!P336&gt;0,入力用!P336&lt;=9),IF(Q248&gt;=63000,63000,Q248),IF(Q248&gt;=82000,82000,Q248)),IF(Q248&gt;=63000,63000,Q248))</f>
        <v>0</v>
      </c>
      <c r="R249" s="921"/>
      <c r="S249" s="920">
        <f>IF(入力用!P330=1,IF(AND(入力用!P336&gt;0,入力用!P336&lt;=10),IF(S248&gt;=63000,63000,S248),IF(S248&gt;=82000,82000,S248)),IF(S248&gt;=63000,63000,S248))</f>
        <v>0</v>
      </c>
      <c r="T249" s="921"/>
      <c r="U249" s="920">
        <f>IF(入力用!P330=1,IF(AND(入力用!P336&gt;0,入力用!P336&lt;=11),IF(U248&gt;=63000,63000,U248),IF(U248&gt;=82000,82000,U248)),IF(U248&gt;=63000,63000,U248))</f>
        <v>0</v>
      </c>
      <c r="V249" s="921"/>
      <c r="W249" s="920">
        <f>IF(入力用!P330=1,IF(AND(入力用!P336&gt;0,入力用!P336&lt;=12),IF(W248&gt;=63000,63000,W248),IF(W248&gt;=82000,82000,W248)),IF(W248&gt;=63000,63000,W248))</f>
        <v>0</v>
      </c>
      <c r="X249" s="921"/>
      <c r="Y249" s="920">
        <f>IF(入力用!P330=1,IF(AND(入力用!P336&gt;0,入力用!P336&lt;=13),IF(Y248&gt;=63000,63000,Y248),IF(Y248&gt;=82000,82000,Y248)),IF(Y248&gt;=63000,63000,Y248))</f>
        <v>0</v>
      </c>
      <c r="Z249" s="921"/>
      <c r="AA249" s="920">
        <f>IF(入力用!P330=1,IF(AND(入力用!P336&gt;0,入力用!P336&lt;=14),IF(AA248&gt;=63000,63000,AA248),IF(AA248&gt;=82000,82000,AA248)),IF(AA248&gt;=63000,63000,AA248))</f>
        <v>0</v>
      </c>
      <c r="AB249" s="921"/>
      <c r="AC249" s="920">
        <f>IF(入力用!P330=1,IF(AND(入力用!P336&gt;0,入力用!P336&lt;=15),IF(AC248&gt;=63000,63000,AC248),IF(AC248&gt;=82000,82000,AC248)),IF(AC248&gt;=63000,63000,AC248))</f>
        <v>0</v>
      </c>
      <c r="AD249" s="987"/>
      <c r="AE249" s="922"/>
      <c r="AF249" s="923"/>
    </row>
    <row r="250" spans="1:32" ht="50.25" customHeight="1" thickBot="1">
      <c r="A250" s="924" t="s">
        <v>88</v>
      </c>
      <c r="B250" s="925"/>
      <c r="C250" s="985" t="str">
        <f>IF(入力用!S332="","",入力用!S332)</f>
        <v/>
      </c>
      <c r="D250" s="986"/>
      <c r="E250" s="4"/>
      <c r="F250" s="13" t="s">
        <v>262</v>
      </c>
      <c r="G250" s="926">
        <f>ROUNDDOWN(G249*3/4,0)</f>
        <v>0</v>
      </c>
      <c r="H250" s="926"/>
      <c r="I250" s="926">
        <f>ROUNDDOWN(I249*3/4,0)</f>
        <v>0</v>
      </c>
      <c r="J250" s="926"/>
      <c r="K250" s="926">
        <f>ROUNDDOWN(K249*3/4,0)</f>
        <v>0</v>
      </c>
      <c r="L250" s="927"/>
      <c r="M250" s="928">
        <f>ROUNDDOWN(M249*3/4,0)</f>
        <v>0</v>
      </c>
      <c r="N250" s="926"/>
      <c r="O250" s="926">
        <f>ROUNDDOWN(O249*3/4,0)</f>
        <v>0</v>
      </c>
      <c r="P250" s="926"/>
      <c r="Q250" s="926">
        <f>ROUNDDOWN(Q249*3/4,0)</f>
        <v>0</v>
      </c>
      <c r="R250" s="927"/>
      <c r="S250" s="928">
        <f>ROUNDDOWN(S249*3/4,0)</f>
        <v>0</v>
      </c>
      <c r="T250" s="926"/>
      <c r="U250" s="926">
        <f>ROUNDDOWN(U249*3/4,0)</f>
        <v>0</v>
      </c>
      <c r="V250" s="926"/>
      <c r="W250" s="926">
        <f>ROUNDDOWN(W249*3/4,0)</f>
        <v>0</v>
      </c>
      <c r="X250" s="927"/>
      <c r="Y250" s="928">
        <f>ROUNDDOWN(Y249*3/4,0)</f>
        <v>0</v>
      </c>
      <c r="Z250" s="926"/>
      <c r="AA250" s="926">
        <f>ROUNDDOWN(AA249*3/4,0)</f>
        <v>0</v>
      </c>
      <c r="AB250" s="926"/>
      <c r="AC250" s="926">
        <f>ROUNDDOWN(AC249*3/4,0)</f>
        <v>0</v>
      </c>
      <c r="AD250" s="929"/>
      <c r="AE250" s="930">
        <f>ROUNDDOWN(SUM(G250:AD250),-2)</f>
        <v>0</v>
      </c>
      <c r="AF250" s="931"/>
    </row>
    <row r="251" spans="1:32" ht="17.25" customHeight="1">
      <c r="A251" s="898" t="s">
        <v>85</v>
      </c>
      <c r="B251" s="900" t="str">
        <f>IF(入力用!S333="","",入力用!S333)</f>
        <v/>
      </c>
      <c r="C251" s="901"/>
      <c r="D251" s="902"/>
      <c r="E251" s="4"/>
    </row>
    <row r="252" spans="1:32" ht="34.5" customHeight="1">
      <c r="A252" s="899"/>
      <c r="B252" s="903"/>
      <c r="C252" s="904"/>
      <c r="D252" s="905"/>
      <c r="E252" s="4"/>
      <c r="G252" s="909"/>
      <c r="H252" s="910"/>
      <c r="I252" s="911" t="s">
        <v>36</v>
      </c>
      <c r="J252" s="912"/>
      <c r="K252" s="913"/>
      <c r="L252" s="4"/>
      <c r="M252" s="914"/>
      <c r="N252" s="914"/>
      <c r="O252" s="915" t="s">
        <v>37</v>
      </c>
      <c r="P252" s="914"/>
      <c r="Q252" s="914"/>
      <c r="R252" s="4"/>
      <c r="S252" s="914"/>
      <c r="T252" s="914"/>
      <c r="U252" s="915" t="s">
        <v>38</v>
      </c>
      <c r="V252" s="914"/>
      <c r="W252" s="914"/>
      <c r="X252" s="4"/>
      <c r="Y252" s="914"/>
      <c r="Z252" s="914"/>
      <c r="AA252" s="915" t="s">
        <v>39</v>
      </c>
      <c r="AB252" s="914"/>
      <c r="AC252" s="914"/>
      <c r="AD252" s="4"/>
      <c r="AE252" s="3"/>
      <c r="AF252" s="3"/>
    </row>
    <row r="253" spans="1:32" ht="27" customHeight="1">
      <c r="A253" s="899"/>
      <c r="B253" s="903"/>
      <c r="C253" s="904"/>
      <c r="D253" s="905"/>
      <c r="E253" s="4"/>
      <c r="G253" s="897" t="s">
        <v>29</v>
      </c>
      <c r="H253" s="431"/>
      <c r="I253" s="883">
        <f t="shared" ref="I253:I258" si="131">SUM(G243:L243)</f>
        <v>0</v>
      </c>
      <c r="J253" s="884"/>
      <c r="K253" s="885"/>
      <c r="L253" s="3"/>
      <c r="M253" s="897" t="s">
        <v>29</v>
      </c>
      <c r="N253" s="431"/>
      <c r="O253" s="883">
        <f t="shared" ref="O253:O258" si="132">SUM(M243:R243)</f>
        <v>0</v>
      </c>
      <c r="P253" s="884"/>
      <c r="Q253" s="885"/>
      <c r="R253" s="3"/>
      <c r="S253" s="897" t="s">
        <v>29</v>
      </c>
      <c r="T253" s="431"/>
      <c r="U253" s="883">
        <f t="shared" ref="U253:U258" si="133">SUM(S243:X243)</f>
        <v>0</v>
      </c>
      <c r="V253" s="884"/>
      <c r="W253" s="885"/>
      <c r="Y253" s="897" t="s">
        <v>29</v>
      </c>
      <c r="Z253" s="431"/>
      <c r="AA253" s="883">
        <f t="shared" ref="AA253:AA258" si="134">SUM(Y243:AD243)</f>
        <v>0</v>
      </c>
      <c r="AB253" s="884"/>
      <c r="AC253" s="885"/>
    </row>
    <row r="254" spans="1:32" ht="27" customHeight="1">
      <c r="A254" s="899"/>
      <c r="B254" s="903"/>
      <c r="C254" s="904"/>
      <c r="D254" s="905"/>
      <c r="E254" s="4"/>
      <c r="G254" s="890" t="s">
        <v>31</v>
      </c>
      <c r="H254" s="891"/>
      <c r="I254" s="883">
        <f t="shared" si="131"/>
        <v>0</v>
      </c>
      <c r="J254" s="884"/>
      <c r="K254" s="885"/>
      <c r="L254" s="3"/>
      <c r="M254" s="890" t="s">
        <v>31</v>
      </c>
      <c r="N254" s="891"/>
      <c r="O254" s="883">
        <f t="shared" si="132"/>
        <v>0</v>
      </c>
      <c r="P254" s="884"/>
      <c r="Q254" s="885"/>
      <c r="R254" s="3"/>
      <c r="S254" s="890" t="s">
        <v>31</v>
      </c>
      <c r="T254" s="891"/>
      <c r="U254" s="883">
        <f t="shared" si="133"/>
        <v>0</v>
      </c>
      <c r="V254" s="884"/>
      <c r="W254" s="885"/>
      <c r="Y254" s="890" t="s">
        <v>31</v>
      </c>
      <c r="Z254" s="891"/>
      <c r="AA254" s="883">
        <f t="shared" si="134"/>
        <v>0</v>
      </c>
      <c r="AB254" s="884"/>
      <c r="AC254" s="885"/>
    </row>
    <row r="255" spans="1:32" ht="27" customHeight="1">
      <c r="A255" s="899"/>
      <c r="B255" s="906"/>
      <c r="C255" s="907"/>
      <c r="D255" s="908"/>
      <c r="E255" s="4"/>
      <c r="G255" s="890" t="s">
        <v>40</v>
      </c>
      <c r="H255" s="891"/>
      <c r="I255" s="883">
        <f t="shared" si="131"/>
        <v>0</v>
      </c>
      <c r="J255" s="884"/>
      <c r="K255" s="885"/>
      <c r="L255" s="3"/>
      <c r="M255" s="890" t="s">
        <v>40</v>
      </c>
      <c r="N255" s="891"/>
      <c r="O255" s="883">
        <f t="shared" si="132"/>
        <v>0</v>
      </c>
      <c r="P255" s="884"/>
      <c r="Q255" s="885"/>
      <c r="R255" s="3"/>
      <c r="S255" s="890" t="s">
        <v>40</v>
      </c>
      <c r="T255" s="891"/>
      <c r="U255" s="883">
        <f t="shared" si="133"/>
        <v>0</v>
      </c>
      <c r="V255" s="884"/>
      <c r="W255" s="885"/>
      <c r="Y255" s="890" t="s">
        <v>40</v>
      </c>
      <c r="Z255" s="891"/>
      <c r="AA255" s="883">
        <f t="shared" si="134"/>
        <v>0</v>
      </c>
      <c r="AB255" s="884"/>
      <c r="AC255" s="885"/>
    </row>
    <row r="256" spans="1:32" ht="27" customHeight="1">
      <c r="B256" s="892" t="str">
        <f>IF(入力用!S334="","",入力用!S334)</f>
        <v>補助基準額上限：63000円</v>
      </c>
      <c r="C256" s="892"/>
      <c r="D256" s="892"/>
      <c r="E256" s="4"/>
      <c r="G256" s="890" t="s">
        <v>32</v>
      </c>
      <c r="H256" s="891"/>
      <c r="I256" s="893">
        <f t="shared" si="131"/>
        <v>0</v>
      </c>
      <c r="J256" s="894"/>
      <c r="K256" s="895"/>
      <c r="L256" s="3"/>
      <c r="M256" s="890" t="s">
        <v>32</v>
      </c>
      <c r="N256" s="891"/>
      <c r="O256" s="893">
        <f t="shared" si="132"/>
        <v>0</v>
      </c>
      <c r="P256" s="894"/>
      <c r="Q256" s="895"/>
      <c r="R256" s="3"/>
      <c r="S256" s="890" t="s">
        <v>32</v>
      </c>
      <c r="T256" s="891"/>
      <c r="U256" s="893">
        <f t="shared" si="133"/>
        <v>0</v>
      </c>
      <c r="V256" s="894"/>
      <c r="W256" s="895"/>
      <c r="Y256" s="890" t="s">
        <v>32</v>
      </c>
      <c r="Z256" s="891"/>
      <c r="AA256" s="893">
        <f t="shared" si="134"/>
        <v>0</v>
      </c>
      <c r="AB256" s="894"/>
      <c r="AC256" s="895"/>
    </row>
    <row r="257" spans="1:32" ht="27" customHeight="1">
      <c r="B257" s="896" t="str">
        <f>IF(入力用!W334="","",入力用!W334)</f>
        <v/>
      </c>
      <c r="C257" s="896"/>
      <c r="D257" s="896"/>
      <c r="E257" s="4"/>
      <c r="G257" s="897" t="s">
        <v>33</v>
      </c>
      <c r="H257" s="431"/>
      <c r="I257" s="883">
        <f t="shared" si="131"/>
        <v>0</v>
      </c>
      <c r="J257" s="884"/>
      <c r="K257" s="885"/>
      <c r="L257" s="3"/>
      <c r="M257" s="897" t="s">
        <v>33</v>
      </c>
      <c r="N257" s="431"/>
      <c r="O257" s="883">
        <f t="shared" si="132"/>
        <v>0</v>
      </c>
      <c r="P257" s="884"/>
      <c r="Q257" s="885"/>
      <c r="R257" s="3"/>
      <c r="S257" s="897" t="s">
        <v>33</v>
      </c>
      <c r="T257" s="431"/>
      <c r="U257" s="883">
        <f t="shared" si="133"/>
        <v>0</v>
      </c>
      <c r="V257" s="884"/>
      <c r="W257" s="885"/>
      <c r="Y257" s="897" t="s">
        <v>33</v>
      </c>
      <c r="Z257" s="431"/>
      <c r="AA257" s="883">
        <f t="shared" si="134"/>
        <v>0</v>
      </c>
      <c r="AB257" s="884"/>
      <c r="AC257" s="885"/>
    </row>
    <row r="258" spans="1:32" ht="27" customHeight="1" thickBot="1">
      <c r="G258" s="878" t="s">
        <v>35</v>
      </c>
      <c r="H258" s="879"/>
      <c r="I258" s="880">
        <f t="shared" si="131"/>
        <v>0</v>
      </c>
      <c r="J258" s="881"/>
      <c r="K258" s="882"/>
      <c r="L258" s="3"/>
      <c r="M258" s="878" t="s">
        <v>35</v>
      </c>
      <c r="N258" s="879"/>
      <c r="O258" s="883">
        <f t="shared" si="132"/>
        <v>0</v>
      </c>
      <c r="P258" s="884"/>
      <c r="Q258" s="885"/>
      <c r="R258" s="3"/>
      <c r="S258" s="878" t="s">
        <v>35</v>
      </c>
      <c r="T258" s="879"/>
      <c r="U258" s="883">
        <f t="shared" si="133"/>
        <v>0</v>
      </c>
      <c r="V258" s="884"/>
      <c r="W258" s="885"/>
      <c r="Y258" s="878" t="s">
        <v>35</v>
      </c>
      <c r="Z258" s="879"/>
      <c r="AA258" s="883">
        <f t="shared" si="134"/>
        <v>0</v>
      </c>
      <c r="AB258" s="884"/>
      <c r="AC258" s="885"/>
    </row>
    <row r="259" spans="1:32" ht="45" customHeight="1" thickBot="1">
      <c r="G259" s="886" t="s">
        <v>78</v>
      </c>
      <c r="H259" s="887"/>
      <c r="I259" s="888">
        <f>ROUNDDOWN(SUM(G250:L250),-2)</f>
        <v>0</v>
      </c>
      <c r="J259" s="889"/>
      <c r="K259" s="889"/>
      <c r="M259" s="886" t="s">
        <v>78</v>
      </c>
      <c r="N259" s="887"/>
      <c r="O259" s="888">
        <f>ROUNDDOWN(SUM(M250:R250),-2)</f>
        <v>0</v>
      </c>
      <c r="P259" s="889"/>
      <c r="Q259" s="889"/>
      <c r="S259" s="886" t="s">
        <v>78</v>
      </c>
      <c r="T259" s="887"/>
      <c r="U259" s="888">
        <f>ROUNDDOWN(SUM(S250:X250),-2)</f>
        <v>0</v>
      </c>
      <c r="V259" s="889"/>
      <c r="W259" s="889"/>
      <c r="Y259" s="886" t="s">
        <v>78</v>
      </c>
      <c r="Z259" s="887"/>
      <c r="AA259" s="888">
        <f>AE250-I259-O259-U259</f>
        <v>0</v>
      </c>
      <c r="AB259" s="889"/>
      <c r="AC259" s="889"/>
      <c r="AF259" s="14" t="s">
        <v>92</v>
      </c>
    </row>
    <row r="260" spans="1:32" ht="17.25" customHeight="1"/>
    <row r="261" spans="1:32" ht="17.25" customHeight="1"/>
    <row r="262" spans="1:32" ht="17.25" customHeight="1">
      <c r="A262" s="981" t="str">
        <f>$A$1</f>
        <v>様式第２号</v>
      </c>
      <c r="B262" s="981"/>
    </row>
    <row r="263" spans="1:32" ht="17.25" customHeight="1">
      <c r="A263" s="981"/>
      <c r="B263" s="981"/>
      <c r="Z263" s="982" t="str">
        <f>$Z$2</f>
        <v>令和</v>
      </c>
      <c r="AA263" s="966" t="str">
        <f>IF($AA$2="","",$AA$2)</f>
        <v/>
      </c>
      <c r="AB263" s="966" t="s">
        <v>8</v>
      </c>
      <c r="AC263" s="966" t="str">
        <f>IF($AC$2="","",$AC$2)</f>
        <v/>
      </c>
      <c r="AD263" s="966" t="s">
        <v>9</v>
      </c>
      <c r="AE263" s="966" t="str">
        <f>IF($AE$2="","",$AE$2)</f>
        <v/>
      </c>
      <c r="AF263" s="966" t="s">
        <v>10</v>
      </c>
    </row>
    <row r="264" spans="1:32" ht="17.25" customHeight="1">
      <c r="A264" s="967" t="s">
        <v>11</v>
      </c>
      <c r="B264" s="967"/>
      <c r="C264" s="967"/>
      <c r="D264" s="967"/>
      <c r="E264" s="967"/>
      <c r="F264" s="967"/>
      <c r="G264" s="967"/>
      <c r="H264" s="967"/>
      <c r="I264" s="967"/>
      <c r="L264" s="968" t="s">
        <v>12</v>
      </c>
      <c r="M264" s="968"/>
      <c r="N264" s="969">
        <v>10</v>
      </c>
      <c r="O264" s="969"/>
      <c r="P264" s="970" t="s">
        <v>13</v>
      </c>
      <c r="Q264" s="970"/>
      <c r="R264" s="5"/>
      <c r="S264" s="5"/>
      <c r="Y264" s="5"/>
      <c r="Z264" s="982"/>
      <c r="AA264" s="966"/>
      <c r="AB264" s="966"/>
      <c r="AC264" s="966"/>
      <c r="AD264" s="966"/>
      <c r="AE264" s="966"/>
      <c r="AF264" s="966"/>
    </row>
    <row r="265" spans="1:32" ht="17.25" customHeight="1">
      <c r="A265" s="967"/>
      <c r="B265" s="967"/>
      <c r="C265" s="967"/>
      <c r="D265" s="967"/>
      <c r="E265" s="967"/>
      <c r="F265" s="967"/>
      <c r="G265" s="967"/>
      <c r="H265" s="967"/>
      <c r="I265" s="967"/>
      <c r="L265" s="968"/>
      <c r="M265" s="968"/>
      <c r="N265" s="969"/>
      <c r="O265" s="969"/>
      <c r="P265" s="970"/>
      <c r="Q265" s="970"/>
      <c r="R265" s="5"/>
      <c r="S265" s="5"/>
      <c r="Z265" s="15"/>
      <c r="AA265" s="15"/>
      <c r="AB265" s="15"/>
      <c r="AC265" s="15"/>
      <c r="AD265" s="15"/>
      <c r="AE265" s="15"/>
      <c r="AF265" s="15"/>
    </row>
    <row r="266" spans="1:32" ht="17.25" customHeight="1">
      <c r="A266" s="967"/>
      <c r="B266" s="967"/>
      <c r="C266" s="967"/>
      <c r="D266" s="967"/>
      <c r="E266" s="967"/>
      <c r="F266" s="967"/>
      <c r="G266" s="967"/>
      <c r="H266" s="967"/>
      <c r="I266" s="967"/>
      <c r="L266" s="968"/>
      <c r="M266" s="968"/>
      <c r="N266" s="969"/>
      <c r="O266" s="969"/>
      <c r="P266" s="970"/>
      <c r="Q266" s="970"/>
      <c r="R266" s="5"/>
      <c r="S266" s="5"/>
    </row>
    <row r="267" spans="1:32" ht="17.25" customHeight="1" thickBot="1">
      <c r="D267" s="3"/>
      <c r="E267" s="3"/>
      <c r="F267" s="3"/>
      <c r="G267" s="3"/>
      <c r="H267" s="3"/>
      <c r="I267" s="3"/>
      <c r="J267" s="3"/>
      <c r="K267" s="3"/>
    </row>
    <row r="268" spans="1:32" ht="42" customHeight="1" thickBot="1">
      <c r="A268" s="971" t="s">
        <v>90</v>
      </c>
      <c r="B268" s="972"/>
      <c r="C268" s="973" t="str">
        <f>IF($C$7="","",$C$7)</f>
        <v/>
      </c>
      <c r="D268" s="973"/>
      <c r="E268" s="973"/>
      <c r="F268" s="973"/>
      <c r="G268" s="973"/>
      <c r="H268" s="973"/>
      <c r="I268" s="974"/>
      <c r="J268" s="4"/>
      <c r="K268" s="4"/>
    </row>
    <row r="269" spans="1:32" ht="17.25" customHeight="1">
      <c r="C269" s="6"/>
      <c r="D269" s="6"/>
      <c r="E269" s="16"/>
      <c r="F269" s="6"/>
      <c r="G269" s="6"/>
      <c r="H269" s="6"/>
      <c r="I269" s="6"/>
      <c r="J269" s="6"/>
    </row>
    <row r="270" spans="1:32" ht="17.25" customHeight="1" thickBot="1">
      <c r="E270" s="4"/>
    </row>
    <row r="271" spans="1:32" ht="24" customHeight="1" thickBot="1">
      <c r="A271" s="975" t="s">
        <v>14</v>
      </c>
      <c r="B271" s="976"/>
      <c r="C271" s="976"/>
      <c r="D271" s="977"/>
      <c r="E271" s="4"/>
      <c r="F271" s="319" t="s">
        <v>15</v>
      </c>
      <c r="G271" s="971" t="s">
        <v>16</v>
      </c>
      <c r="H271" s="972"/>
      <c r="I271" s="978" t="s">
        <v>17</v>
      </c>
      <c r="J271" s="972"/>
      <c r="K271" s="978" t="s">
        <v>18</v>
      </c>
      <c r="L271" s="979"/>
      <c r="M271" s="971" t="s">
        <v>19</v>
      </c>
      <c r="N271" s="972"/>
      <c r="O271" s="978" t="s">
        <v>20</v>
      </c>
      <c r="P271" s="972"/>
      <c r="Q271" s="978" t="s">
        <v>21</v>
      </c>
      <c r="R271" s="979"/>
      <c r="S271" s="971" t="s">
        <v>22</v>
      </c>
      <c r="T271" s="972"/>
      <c r="U271" s="978" t="s">
        <v>23</v>
      </c>
      <c r="V271" s="972"/>
      <c r="W271" s="978" t="s">
        <v>24</v>
      </c>
      <c r="X271" s="979"/>
      <c r="Y271" s="971" t="s">
        <v>25</v>
      </c>
      <c r="Z271" s="972"/>
      <c r="AA271" s="978" t="s">
        <v>26</v>
      </c>
      <c r="AB271" s="972"/>
      <c r="AC271" s="978" t="s">
        <v>27</v>
      </c>
      <c r="AD271" s="979"/>
      <c r="AE271" s="980" t="s">
        <v>28</v>
      </c>
      <c r="AF271" s="979"/>
    </row>
    <row r="272" spans="1:32" ht="37.5" customHeight="1">
      <c r="A272" s="959" t="s">
        <v>86</v>
      </c>
      <c r="B272" s="960"/>
      <c r="C272" s="961" t="str">
        <f>IF(入力用!S366="","",入力用!S366)</f>
        <v/>
      </c>
      <c r="D272" s="962"/>
      <c r="E272" s="4"/>
      <c r="F272" s="307" t="s">
        <v>71</v>
      </c>
      <c r="G272" s="946">
        <f>入力用!S375</f>
        <v>0</v>
      </c>
      <c r="H272" s="946"/>
      <c r="I272" s="947">
        <f>入力用!T375</f>
        <v>0</v>
      </c>
      <c r="J272" s="988"/>
      <c r="K272" s="947">
        <f>入力用!U375</f>
        <v>0</v>
      </c>
      <c r="L272" s="988"/>
      <c r="M272" s="947">
        <f>入力用!V375</f>
        <v>0</v>
      </c>
      <c r="N272" s="988"/>
      <c r="O272" s="947">
        <f>入力用!W375</f>
        <v>0</v>
      </c>
      <c r="P272" s="988"/>
      <c r="Q272" s="947">
        <f>入力用!X375</f>
        <v>0</v>
      </c>
      <c r="R272" s="988"/>
      <c r="S272" s="947">
        <f>入力用!Y375</f>
        <v>0</v>
      </c>
      <c r="T272" s="988"/>
      <c r="U272" s="947">
        <f>入力用!Z375</f>
        <v>0</v>
      </c>
      <c r="V272" s="988"/>
      <c r="W272" s="947">
        <f>入力用!AA375</f>
        <v>0</v>
      </c>
      <c r="X272" s="988"/>
      <c r="Y272" s="947">
        <f>入力用!AB375</f>
        <v>0</v>
      </c>
      <c r="Z272" s="988"/>
      <c r="AA272" s="947">
        <f>入力用!AC375</f>
        <v>0</v>
      </c>
      <c r="AB272" s="988"/>
      <c r="AC272" s="947">
        <f>入力用!AD375</f>
        <v>0</v>
      </c>
      <c r="AD272" s="948"/>
      <c r="AE272" s="935">
        <f t="shared" ref="AE272:AE276" si="135">SUM(G272:AD272)</f>
        <v>0</v>
      </c>
      <c r="AF272" s="936"/>
    </row>
    <row r="273" spans="1:32" ht="37.5" customHeight="1">
      <c r="A273" s="963" t="s">
        <v>30</v>
      </c>
      <c r="B273" s="964"/>
      <c r="C273" s="949" t="str">
        <f>IF(入力用!S367="","",入力用!S367)</f>
        <v/>
      </c>
      <c r="D273" s="950"/>
      <c r="E273" s="4"/>
      <c r="F273" s="8" t="s">
        <v>72</v>
      </c>
      <c r="G273" s="953">
        <f>入力用!S376</f>
        <v>0</v>
      </c>
      <c r="H273" s="953"/>
      <c r="I273" s="954">
        <f>入力用!T376</f>
        <v>0</v>
      </c>
      <c r="J273" s="955"/>
      <c r="K273" s="954">
        <f>入力用!U376</f>
        <v>0</v>
      </c>
      <c r="L273" s="955"/>
      <c r="M273" s="954">
        <f>入力用!V376</f>
        <v>0</v>
      </c>
      <c r="N273" s="955"/>
      <c r="O273" s="954">
        <f>入力用!W376</f>
        <v>0</v>
      </c>
      <c r="P273" s="955"/>
      <c r="Q273" s="954">
        <f>入力用!X376</f>
        <v>0</v>
      </c>
      <c r="R273" s="955"/>
      <c r="S273" s="954">
        <f>入力用!Y376</f>
        <v>0</v>
      </c>
      <c r="T273" s="955"/>
      <c r="U273" s="954">
        <f>入力用!Z376</f>
        <v>0</v>
      </c>
      <c r="V273" s="955"/>
      <c r="W273" s="954">
        <f>入力用!AA376</f>
        <v>0</v>
      </c>
      <c r="X273" s="955"/>
      <c r="Y273" s="954">
        <f>入力用!AB376</f>
        <v>0</v>
      </c>
      <c r="Z273" s="955"/>
      <c r="AA273" s="954">
        <f>入力用!AC376</f>
        <v>0</v>
      </c>
      <c r="AB273" s="955"/>
      <c r="AC273" s="954">
        <f>入力用!AD376</f>
        <v>0</v>
      </c>
      <c r="AD273" s="956"/>
      <c r="AE273" s="935">
        <f t="shared" si="135"/>
        <v>0</v>
      </c>
      <c r="AF273" s="936"/>
    </row>
    <row r="274" spans="1:32" ht="37.5" customHeight="1">
      <c r="A274" s="965"/>
      <c r="B274" s="964"/>
      <c r="C274" s="951"/>
      <c r="D274" s="952"/>
      <c r="E274" s="4"/>
      <c r="F274" s="8" t="s">
        <v>73</v>
      </c>
      <c r="G274" s="953">
        <f>入力用!S377</f>
        <v>0</v>
      </c>
      <c r="H274" s="953"/>
      <c r="I274" s="954">
        <f>入力用!T377</f>
        <v>0</v>
      </c>
      <c r="J274" s="955"/>
      <c r="K274" s="954">
        <f>入力用!U377</f>
        <v>0</v>
      </c>
      <c r="L274" s="955"/>
      <c r="M274" s="954">
        <f>入力用!V377</f>
        <v>0</v>
      </c>
      <c r="N274" s="955"/>
      <c r="O274" s="954">
        <f>入力用!W377</f>
        <v>0</v>
      </c>
      <c r="P274" s="955"/>
      <c r="Q274" s="954">
        <f>入力用!X377</f>
        <v>0</v>
      </c>
      <c r="R274" s="955"/>
      <c r="S274" s="954">
        <f>入力用!Y377</f>
        <v>0</v>
      </c>
      <c r="T274" s="955"/>
      <c r="U274" s="954">
        <f>入力用!Z377</f>
        <v>0</v>
      </c>
      <c r="V274" s="955"/>
      <c r="W274" s="954">
        <f>入力用!AA377</f>
        <v>0</v>
      </c>
      <c r="X274" s="955"/>
      <c r="Y274" s="954">
        <f>入力用!AB377</f>
        <v>0</v>
      </c>
      <c r="Z274" s="955"/>
      <c r="AA274" s="954">
        <f>入力用!AC377</f>
        <v>0</v>
      </c>
      <c r="AB274" s="955"/>
      <c r="AC274" s="954">
        <f>入力用!AD377</f>
        <v>0</v>
      </c>
      <c r="AD274" s="956"/>
      <c r="AE274" s="935">
        <f t="shared" si="135"/>
        <v>0</v>
      </c>
      <c r="AF274" s="936"/>
    </row>
    <row r="275" spans="1:32" ht="37.5" customHeight="1">
      <c r="A275" s="965"/>
      <c r="B275" s="964"/>
      <c r="C275" s="903" t="str">
        <f>IF(入力用!S368="","",入力用!S368)</f>
        <v/>
      </c>
      <c r="D275" s="989"/>
      <c r="E275" s="4"/>
      <c r="F275" s="9" t="s">
        <v>74</v>
      </c>
      <c r="G275" s="953">
        <v>0</v>
      </c>
      <c r="H275" s="953"/>
      <c r="I275" s="954">
        <v>0</v>
      </c>
      <c r="J275" s="955"/>
      <c r="K275" s="954">
        <v>0</v>
      </c>
      <c r="L275" s="955"/>
      <c r="M275" s="954">
        <v>0</v>
      </c>
      <c r="N275" s="955"/>
      <c r="O275" s="954">
        <v>0</v>
      </c>
      <c r="P275" s="955"/>
      <c r="Q275" s="954">
        <v>0</v>
      </c>
      <c r="R275" s="955"/>
      <c r="S275" s="954">
        <v>0</v>
      </c>
      <c r="T275" s="955"/>
      <c r="U275" s="954">
        <v>0</v>
      </c>
      <c r="V275" s="955"/>
      <c r="W275" s="954">
        <v>0</v>
      </c>
      <c r="X275" s="955"/>
      <c r="Y275" s="954">
        <v>0</v>
      </c>
      <c r="Z275" s="955"/>
      <c r="AA275" s="954">
        <v>0</v>
      </c>
      <c r="AB275" s="955"/>
      <c r="AC275" s="954">
        <v>0</v>
      </c>
      <c r="AD275" s="956"/>
      <c r="AE275" s="957">
        <f t="shared" si="135"/>
        <v>0</v>
      </c>
      <c r="AF275" s="958"/>
    </row>
    <row r="276" spans="1:32" ht="37.5" customHeight="1" thickBot="1">
      <c r="A276" s="965"/>
      <c r="B276" s="964"/>
      <c r="C276" s="906"/>
      <c r="D276" s="990"/>
      <c r="E276" s="4"/>
      <c r="F276" s="10" t="s">
        <v>75</v>
      </c>
      <c r="G276" s="932">
        <f>入力用!S378</f>
        <v>0</v>
      </c>
      <c r="H276" s="933"/>
      <c r="I276" s="932">
        <f>入力用!T378</f>
        <v>0</v>
      </c>
      <c r="J276" s="933"/>
      <c r="K276" s="932">
        <f>入力用!U378</f>
        <v>0</v>
      </c>
      <c r="L276" s="933"/>
      <c r="M276" s="932">
        <f>入力用!V378</f>
        <v>0</v>
      </c>
      <c r="N276" s="933"/>
      <c r="O276" s="932">
        <f>入力用!W378</f>
        <v>0</v>
      </c>
      <c r="P276" s="933"/>
      <c r="Q276" s="932">
        <f>入力用!X378</f>
        <v>0</v>
      </c>
      <c r="R276" s="933"/>
      <c r="S276" s="932">
        <f>入力用!Y378</f>
        <v>0</v>
      </c>
      <c r="T276" s="933"/>
      <c r="U276" s="932">
        <f>入力用!Z378</f>
        <v>0</v>
      </c>
      <c r="V276" s="933"/>
      <c r="W276" s="932">
        <f>入力用!AA378</f>
        <v>0</v>
      </c>
      <c r="X276" s="933"/>
      <c r="Y276" s="932">
        <f>入力用!AB378</f>
        <v>0</v>
      </c>
      <c r="Z276" s="933"/>
      <c r="AA276" s="932">
        <f>入力用!AC378</f>
        <v>0</v>
      </c>
      <c r="AB276" s="933"/>
      <c r="AC276" s="932">
        <f>入力用!AD378</f>
        <v>0</v>
      </c>
      <c r="AD276" s="934"/>
      <c r="AE276" s="935">
        <f t="shared" si="135"/>
        <v>0</v>
      </c>
      <c r="AF276" s="936"/>
    </row>
    <row r="277" spans="1:32" ht="37.5" customHeight="1" thickTop="1" thickBot="1">
      <c r="A277" s="937" t="s">
        <v>34</v>
      </c>
      <c r="B277" s="938"/>
      <c r="C277" s="983" t="str">
        <f>IF(入力用!S369="","",入力用!S369)</f>
        <v/>
      </c>
      <c r="D277" s="984"/>
      <c r="E277" s="4"/>
      <c r="F277" s="11" t="s">
        <v>76</v>
      </c>
      <c r="G277" s="939">
        <f>SUM(G272:H275)-G276</f>
        <v>0</v>
      </c>
      <c r="H277" s="940"/>
      <c r="I277" s="939">
        <f t="shared" ref="I277" si="136">SUM(I272:J275)-I276</f>
        <v>0</v>
      </c>
      <c r="J277" s="940"/>
      <c r="K277" s="939">
        <f t="shared" ref="K277" si="137">SUM(K272:L275)-K276</f>
        <v>0</v>
      </c>
      <c r="L277" s="941"/>
      <c r="M277" s="942">
        <f t="shared" ref="M277" si="138">SUM(M272:N275)-M276</f>
        <v>0</v>
      </c>
      <c r="N277" s="940"/>
      <c r="O277" s="939">
        <f t="shared" ref="O277" si="139">SUM(O272:P275)-O276</f>
        <v>0</v>
      </c>
      <c r="P277" s="940"/>
      <c r="Q277" s="939">
        <f t="shared" ref="Q277" si="140">SUM(Q272:R275)-Q276</f>
        <v>0</v>
      </c>
      <c r="R277" s="941"/>
      <c r="S277" s="942">
        <f t="shared" ref="S277" si="141">SUM(S272:T275)-S276</f>
        <v>0</v>
      </c>
      <c r="T277" s="940"/>
      <c r="U277" s="939">
        <f t="shared" ref="U277" si="142">SUM(U272:V275)-U276</f>
        <v>0</v>
      </c>
      <c r="V277" s="940"/>
      <c r="W277" s="939">
        <f t="shared" ref="W277" si="143">SUM(W272:X275)-W276</f>
        <v>0</v>
      </c>
      <c r="X277" s="941"/>
      <c r="Y277" s="942">
        <f t="shared" ref="Y277" si="144">SUM(Y272:Z275)-Y276</f>
        <v>0</v>
      </c>
      <c r="Z277" s="940"/>
      <c r="AA277" s="939">
        <f>SUM(AA272:AB275)-AA276</f>
        <v>0</v>
      </c>
      <c r="AB277" s="940"/>
      <c r="AC277" s="939">
        <f t="shared" ref="AC277" si="145">SUM(AC272:AD275)-AC276</f>
        <v>0</v>
      </c>
      <c r="AD277" s="943"/>
      <c r="AE277" s="944">
        <f>SUM(G277:AD277)</f>
        <v>0</v>
      </c>
      <c r="AF277" s="945"/>
    </row>
    <row r="278" spans="1:32" ht="50.25" customHeight="1" thickTop="1" thickBot="1">
      <c r="A278" s="916" t="s">
        <v>87</v>
      </c>
      <c r="B278" s="917"/>
      <c r="C278" s="983" t="str">
        <f>IF(入力用!S370="","",入力用!S370)</f>
        <v/>
      </c>
      <c r="D278" s="984"/>
      <c r="E278" s="4"/>
      <c r="F278" s="12" t="s">
        <v>77</v>
      </c>
      <c r="G278" s="920">
        <f>IF(入力用!P369=1,IF(AND(入力用!P375&gt;0,入力用!P375&lt;=4),IF(G277&gt;=63000,63000,G277),IF(G277&gt;=82000,82000,G277)),IF(G277&gt;=63000,63000,G277))</f>
        <v>0</v>
      </c>
      <c r="H278" s="921"/>
      <c r="I278" s="920">
        <f>IF(入力用!P369=1,IF(AND(入力用!P375&gt;0,入力用!P375&lt;=5),IF(I277&gt;=63000,63000,I277),IF(I277&gt;=82000,82000,I277)),IF(I277&gt;=63000,63000,I277))</f>
        <v>0</v>
      </c>
      <c r="J278" s="921"/>
      <c r="K278" s="920">
        <f>IF(入力用!P369=1,IF(AND(入力用!P375&gt;0,入力用!P375&lt;=6),IF(K277&gt;=63000,63000,K277),IF(K277&gt;=82000,82000,K277)),IF(K277&gt;=63000,63000,K277))</f>
        <v>0</v>
      </c>
      <c r="L278" s="921"/>
      <c r="M278" s="920">
        <f>IF(入力用!P369=1,IF(AND(入力用!P375&gt;0,入力用!P375&lt;=7),IF(M277&gt;=63000,63000,M277),IF(M277&gt;=82000,82000,M277)),IF(M277&gt;=63000,63000,M277))</f>
        <v>0</v>
      </c>
      <c r="N278" s="921"/>
      <c r="O278" s="920">
        <f>IF(入力用!P369=1,IF(AND(入力用!P375&gt;0,入力用!P375&lt;=8),IF(O277&gt;=63000,63000,O277),IF(O277&gt;=82000,82000,O277)),IF(O277&gt;=63000,63000,O277))</f>
        <v>0</v>
      </c>
      <c r="P278" s="921"/>
      <c r="Q278" s="920">
        <f>IF(入力用!P369=1,IF(AND(入力用!P375&gt;0,入力用!P375&lt;=9),IF(Q277&gt;=63000,63000,Q277),IF(Q277&gt;=82000,82000,Q277)),IF(Q277&gt;=63000,63000,Q277))</f>
        <v>0</v>
      </c>
      <c r="R278" s="921"/>
      <c r="S278" s="920">
        <f>IF(入力用!P369=1,IF(AND(入力用!P375&gt;0,入力用!P375&lt;=10),IF(S277&gt;=63000,63000,S277),IF(S277&gt;=82000,82000,S277)),IF(S277&gt;=63000,63000,S277))</f>
        <v>0</v>
      </c>
      <c r="T278" s="921"/>
      <c r="U278" s="920">
        <f>IF(入力用!P369=1,IF(AND(入力用!P375&gt;0,入力用!P375&lt;=11),IF(U277&gt;=63000,63000,U277),IF(U277&gt;=82000,82000,U277)),IF(U277&gt;=63000,63000,U277))</f>
        <v>0</v>
      </c>
      <c r="V278" s="921"/>
      <c r="W278" s="920">
        <f>IF(入力用!P369=1,IF(AND(入力用!P375&gt;0,入力用!P375&lt;=12),IF(W277&gt;=63000,63000,W277),IF(W277&gt;=82000,82000,W277)),IF(W277&gt;=63000,63000,W277))</f>
        <v>0</v>
      </c>
      <c r="X278" s="921"/>
      <c r="Y278" s="920">
        <f>IF(入力用!P369=1,IF(AND(入力用!P375&gt;0,入力用!P375&lt;=13),IF(Y277&gt;=63000,63000,Y277),IF(Y277&gt;=82000,82000,Y277)),IF(Y277&gt;=63000,63000,Y277))</f>
        <v>0</v>
      </c>
      <c r="Z278" s="921"/>
      <c r="AA278" s="920">
        <f>IF(入力用!P369=1,IF(AND(入力用!P375&gt;0,入力用!P375&lt;=14),IF(AA277&gt;=63000,63000,AA277),IF(AA277&gt;=82000,82000,AA277)),IF(AA277&gt;=63000,63000,AA277))</f>
        <v>0</v>
      </c>
      <c r="AB278" s="921"/>
      <c r="AC278" s="920">
        <f>IF(入力用!P369=1,IF(AND(入力用!P375&gt;0,入力用!P375&lt;=15),IF(AC277&gt;=63000,63000,AC277),IF(AC277&gt;=82000,82000,AC277)),IF(AC277&gt;=63000,63000,AC277))</f>
        <v>0</v>
      </c>
      <c r="AD278" s="987"/>
      <c r="AE278" s="922"/>
      <c r="AF278" s="923"/>
    </row>
    <row r="279" spans="1:32" ht="50.25" customHeight="1" thickBot="1">
      <c r="A279" s="924" t="s">
        <v>88</v>
      </c>
      <c r="B279" s="925"/>
      <c r="C279" s="985" t="str">
        <f>IF(入力用!S371="","",入力用!S371)</f>
        <v/>
      </c>
      <c r="D279" s="986"/>
      <c r="E279" s="4"/>
      <c r="F279" s="13" t="s">
        <v>262</v>
      </c>
      <c r="G279" s="926">
        <f>ROUNDDOWN(G278*3/4,0)</f>
        <v>0</v>
      </c>
      <c r="H279" s="926"/>
      <c r="I279" s="926">
        <f>ROUNDDOWN(I278*3/4,0)</f>
        <v>0</v>
      </c>
      <c r="J279" s="926"/>
      <c r="K279" s="926">
        <f>ROUNDDOWN(K278*3/4,0)</f>
        <v>0</v>
      </c>
      <c r="L279" s="927"/>
      <c r="M279" s="928">
        <f>ROUNDDOWN(M278*3/4,0)</f>
        <v>0</v>
      </c>
      <c r="N279" s="926"/>
      <c r="O279" s="926">
        <f>ROUNDDOWN(O278*3/4,0)</f>
        <v>0</v>
      </c>
      <c r="P279" s="926"/>
      <c r="Q279" s="926">
        <f>ROUNDDOWN(Q278*3/4,0)</f>
        <v>0</v>
      </c>
      <c r="R279" s="927"/>
      <c r="S279" s="928">
        <f>ROUNDDOWN(S278*3/4,0)</f>
        <v>0</v>
      </c>
      <c r="T279" s="926"/>
      <c r="U279" s="926">
        <f>ROUNDDOWN(U278*3/4,0)</f>
        <v>0</v>
      </c>
      <c r="V279" s="926"/>
      <c r="W279" s="926">
        <f>ROUNDDOWN(W278*3/4,0)</f>
        <v>0</v>
      </c>
      <c r="X279" s="927"/>
      <c r="Y279" s="928">
        <f>ROUNDDOWN(Y278*3/4,0)</f>
        <v>0</v>
      </c>
      <c r="Z279" s="926"/>
      <c r="AA279" s="926">
        <f>ROUNDDOWN(AA278*3/4,0)</f>
        <v>0</v>
      </c>
      <c r="AB279" s="926"/>
      <c r="AC279" s="926">
        <f>ROUNDDOWN(AC278*3/4,0)</f>
        <v>0</v>
      </c>
      <c r="AD279" s="929"/>
      <c r="AE279" s="930">
        <f>ROUNDDOWN(SUM(G279:AD279),-2)</f>
        <v>0</v>
      </c>
      <c r="AF279" s="931"/>
    </row>
    <row r="280" spans="1:32" ht="17.25" customHeight="1">
      <c r="A280" s="898" t="s">
        <v>85</v>
      </c>
      <c r="B280" s="900" t="str">
        <f>IF(入力用!S372="","",入力用!S372)</f>
        <v/>
      </c>
      <c r="C280" s="901"/>
      <c r="D280" s="902"/>
      <c r="E280" s="4"/>
    </row>
    <row r="281" spans="1:32" ht="34.5" customHeight="1">
      <c r="A281" s="899"/>
      <c r="B281" s="903"/>
      <c r="C281" s="904"/>
      <c r="D281" s="905"/>
      <c r="E281" s="4"/>
      <c r="G281" s="909"/>
      <c r="H281" s="910"/>
      <c r="I281" s="911" t="s">
        <v>36</v>
      </c>
      <c r="J281" s="912"/>
      <c r="K281" s="913"/>
      <c r="L281" s="4"/>
      <c r="M281" s="914"/>
      <c r="N281" s="914"/>
      <c r="O281" s="915" t="s">
        <v>37</v>
      </c>
      <c r="P281" s="914"/>
      <c r="Q281" s="914"/>
      <c r="R281" s="4"/>
      <c r="S281" s="914"/>
      <c r="T281" s="914"/>
      <c r="U281" s="915" t="s">
        <v>38</v>
      </c>
      <c r="V281" s="914"/>
      <c r="W281" s="914"/>
      <c r="X281" s="4"/>
      <c r="Y281" s="914"/>
      <c r="Z281" s="914"/>
      <c r="AA281" s="915" t="s">
        <v>39</v>
      </c>
      <c r="AB281" s="914"/>
      <c r="AC281" s="914"/>
      <c r="AD281" s="4"/>
      <c r="AE281" s="3"/>
      <c r="AF281" s="3"/>
    </row>
    <row r="282" spans="1:32" ht="27" customHeight="1">
      <c r="A282" s="899"/>
      <c r="B282" s="903"/>
      <c r="C282" s="904"/>
      <c r="D282" s="905"/>
      <c r="E282" s="4"/>
      <c r="G282" s="897" t="s">
        <v>29</v>
      </c>
      <c r="H282" s="431"/>
      <c r="I282" s="883">
        <f t="shared" ref="I282:I287" si="146">SUM(G272:L272)</f>
        <v>0</v>
      </c>
      <c r="J282" s="884"/>
      <c r="K282" s="885"/>
      <c r="L282" s="3"/>
      <c r="M282" s="897" t="s">
        <v>29</v>
      </c>
      <c r="N282" s="431"/>
      <c r="O282" s="883">
        <f t="shared" ref="O282:O287" si="147">SUM(M272:R272)</f>
        <v>0</v>
      </c>
      <c r="P282" s="884"/>
      <c r="Q282" s="885"/>
      <c r="R282" s="3"/>
      <c r="S282" s="897" t="s">
        <v>29</v>
      </c>
      <c r="T282" s="431"/>
      <c r="U282" s="883">
        <f t="shared" ref="U282:U287" si="148">SUM(S272:X272)</f>
        <v>0</v>
      </c>
      <c r="V282" s="884"/>
      <c r="W282" s="885"/>
      <c r="Y282" s="897" t="s">
        <v>29</v>
      </c>
      <c r="Z282" s="431"/>
      <c r="AA282" s="883">
        <f t="shared" ref="AA282:AA287" si="149">SUM(Y272:AD272)</f>
        <v>0</v>
      </c>
      <c r="AB282" s="884"/>
      <c r="AC282" s="885"/>
    </row>
    <row r="283" spans="1:32" ht="27" customHeight="1">
      <c r="A283" s="899"/>
      <c r="B283" s="903"/>
      <c r="C283" s="904"/>
      <c r="D283" s="905"/>
      <c r="E283" s="4"/>
      <c r="G283" s="890" t="s">
        <v>31</v>
      </c>
      <c r="H283" s="891"/>
      <c r="I283" s="883">
        <f t="shared" si="146"/>
        <v>0</v>
      </c>
      <c r="J283" s="884"/>
      <c r="K283" s="885"/>
      <c r="L283" s="3"/>
      <c r="M283" s="890" t="s">
        <v>31</v>
      </c>
      <c r="N283" s="891"/>
      <c r="O283" s="883">
        <f t="shared" si="147"/>
        <v>0</v>
      </c>
      <c r="P283" s="884"/>
      <c r="Q283" s="885"/>
      <c r="R283" s="3"/>
      <c r="S283" s="890" t="s">
        <v>31</v>
      </c>
      <c r="T283" s="891"/>
      <c r="U283" s="883">
        <f t="shared" si="148"/>
        <v>0</v>
      </c>
      <c r="V283" s="884"/>
      <c r="W283" s="885"/>
      <c r="Y283" s="890" t="s">
        <v>31</v>
      </c>
      <c r="Z283" s="891"/>
      <c r="AA283" s="883">
        <f t="shared" si="149"/>
        <v>0</v>
      </c>
      <c r="AB283" s="884"/>
      <c r="AC283" s="885"/>
    </row>
    <row r="284" spans="1:32" ht="27" customHeight="1">
      <c r="A284" s="899"/>
      <c r="B284" s="906"/>
      <c r="C284" s="907"/>
      <c r="D284" s="908"/>
      <c r="E284" s="4"/>
      <c r="G284" s="890" t="s">
        <v>40</v>
      </c>
      <c r="H284" s="891"/>
      <c r="I284" s="883">
        <f t="shared" si="146"/>
        <v>0</v>
      </c>
      <c r="J284" s="884"/>
      <c r="K284" s="885"/>
      <c r="L284" s="3"/>
      <c r="M284" s="890" t="s">
        <v>40</v>
      </c>
      <c r="N284" s="891"/>
      <c r="O284" s="883">
        <f t="shared" si="147"/>
        <v>0</v>
      </c>
      <c r="P284" s="884"/>
      <c r="Q284" s="885"/>
      <c r="R284" s="3"/>
      <c r="S284" s="890" t="s">
        <v>40</v>
      </c>
      <c r="T284" s="891"/>
      <c r="U284" s="883">
        <f t="shared" si="148"/>
        <v>0</v>
      </c>
      <c r="V284" s="884"/>
      <c r="W284" s="885"/>
      <c r="Y284" s="890" t="s">
        <v>40</v>
      </c>
      <c r="Z284" s="891"/>
      <c r="AA284" s="883">
        <f t="shared" si="149"/>
        <v>0</v>
      </c>
      <c r="AB284" s="884"/>
      <c r="AC284" s="885"/>
    </row>
    <row r="285" spans="1:32" ht="27" customHeight="1">
      <c r="B285" s="892" t="str">
        <f>IF(入力用!S373="","",入力用!S373)</f>
        <v>補助基準額上限：63000円</v>
      </c>
      <c r="C285" s="892"/>
      <c r="D285" s="892"/>
      <c r="E285" s="4"/>
      <c r="G285" s="890" t="s">
        <v>32</v>
      </c>
      <c r="H285" s="891"/>
      <c r="I285" s="893">
        <f t="shared" si="146"/>
        <v>0</v>
      </c>
      <c r="J285" s="894"/>
      <c r="K285" s="895"/>
      <c r="L285" s="3"/>
      <c r="M285" s="890" t="s">
        <v>32</v>
      </c>
      <c r="N285" s="891"/>
      <c r="O285" s="893">
        <f t="shared" si="147"/>
        <v>0</v>
      </c>
      <c r="P285" s="894"/>
      <c r="Q285" s="895"/>
      <c r="R285" s="3"/>
      <c r="S285" s="890" t="s">
        <v>32</v>
      </c>
      <c r="T285" s="891"/>
      <c r="U285" s="893">
        <f t="shared" si="148"/>
        <v>0</v>
      </c>
      <c r="V285" s="894"/>
      <c r="W285" s="895"/>
      <c r="Y285" s="890" t="s">
        <v>32</v>
      </c>
      <c r="Z285" s="891"/>
      <c r="AA285" s="893">
        <f t="shared" si="149"/>
        <v>0</v>
      </c>
      <c r="AB285" s="894"/>
      <c r="AC285" s="895"/>
    </row>
    <row r="286" spans="1:32" ht="27" customHeight="1">
      <c r="B286" s="896" t="str">
        <f>IF(入力用!W373="","",入力用!W373)</f>
        <v/>
      </c>
      <c r="C286" s="896"/>
      <c r="D286" s="896"/>
      <c r="E286" s="4"/>
      <c r="G286" s="897" t="s">
        <v>33</v>
      </c>
      <c r="H286" s="431"/>
      <c r="I286" s="883">
        <f t="shared" si="146"/>
        <v>0</v>
      </c>
      <c r="J286" s="884"/>
      <c r="K286" s="885"/>
      <c r="L286" s="3"/>
      <c r="M286" s="897" t="s">
        <v>33</v>
      </c>
      <c r="N286" s="431"/>
      <c r="O286" s="883">
        <f t="shared" si="147"/>
        <v>0</v>
      </c>
      <c r="P286" s="884"/>
      <c r="Q286" s="885"/>
      <c r="R286" s="3"/>
      <c r="S286" s="897" t="s">
        <v>33</v>
      </c>
      <c r="T286" s="431"/>
      <c r="U286" s="883">
        <f t="shared" si="148"/>
        <v>0</v>
      </c>
      <c r="V286" s="884"/>
      <c r="W286" s="885"/>
      <c r="Y286" s="897" t="s">
        <v>33</v>
      </c>
      <c r="Z286" s="431"/>
      <c r="AA286" s="883">
        <f t="shared" si="149"/>
        <v>0</v>
      </c>
      <c r="AB286" s="884"/>
      <c r="AC286" s="885"/>
    </row>
    <row r="287" spans="1:32" ht="27" customHeight="1" thickBot="1">
      <c r="G287" s="878" t="s">
        <v>35</v>
      </c>
      <c r="H287" s="879"/>
      <c r="I287" s="880">
        <f t="shared" si="146"/>
        <v>0</v>
      </c>
      <c r="J287" s="881"/>
      <c r="K287" s="882"/>
      <c r="L287" s="3"/>
      <c r="M287" s="878" t="s">
        <v>35</v>
      </c>
      <c r="N287" s="879"/>
      <c r="O287" s="883">
        <f t="shared" si="147"/>
        <v>0</v>
      </c>
      <c r="P287" s="884"/>
      <c r="Q287" s="885"/>
      <c r="R287" s="3"/>
      <c r="S287" s="878" t="s">
        <v>35</v>
      </c>
      <c r="T287" s="879"/>
      <c r="U287" s="883">
        <f t="shared" si="148"/>
        <v>0</v>
      </c>
      <c r="V287" s="884"/>
      <c r="W287" s="885"/>
      <c r="Y287" s="878" t="s">
        <v>35</v>
      </c>
      <c r="Z287" s="879"/>
      <c r="AA287" s="883">
        <f t="shared" si="149"/>
        <v>0</v>
      </c>
      <c r="AB287" s="884"/>
      <c r="AC287" s="885"/>
    </row>
    <row r="288" spans="1:32" ht="45" customHeight="1" thickBot="1">
      <c r="G288" s="886" t="s">
        <v>78</v>
      </c>
      <c r="H288" s="887"/>
      <c r="I288" s="888">
        <f>ROUNDDOWN(SUM(G279:L279),-2)</f>
        <v>0</v>
      </c>
      <c r="J288" s="889"/>
      <c r="K288" s="889"/>
      <c r="M288" s="886" t="s">
        <v>78</v>
      </c>
      <c r="N288" s="887"/>
      <c r="O288" s="888">
        <f>ROUNDDOWN(SUM(M279:R279),-2)</f>
        <v>0</v>
      </c>
      <c r="P288" s="889"/>
      <c r="Q288" s="889"/>
      <c r="S288" s="886" t="s">
        <v>78</v>
      </c>
      <c r="T288" s="887"/>
      <c r="U288" s="888">
        <f>ROUNDDOWN(SUM(S279:X279),-2)</f>
        <v>0</v>
      </c>
      <c r="V288" s="889"/>
      <c r="W288" s="889"/>
      <c r="Y288" s="886" t="s">
        <v>78</v>
      </c>
      <c r="Z288" s="887"/>
      <c r="AA288" s="888">
        <f>AE279-I288-O288-U288</f>
        <v>0</v>
      </c>
      <c r="AB288" s="889"/>
      <c r="AC288" s="889"/>
      <c r="AF288" s="14" t="s">
        <v>91</v>
      </c>
    </row>
    <row r="289" spans="1:32" ht="17.25" customHeight="1"/>
    <row r="290" spans="1:32" ht="17.25" customHeight="1"/>
    <row r="291" spans="1:32" ht="17.25" customHeight="1">
      <c r="A291" s="981" t="str">
        <f>$A$1</f>
        <v>様式第２号</v>
      </c>
      <c r="B291" s="981"/>
    </row>
    <row r="292" spans="1:32" ht="17.25" customHeight="1">
      <c r="A292" s="981"/>
      <c r="B292" s="981"/>
      <c r="Z292" s="982" t="str">
        <f>$Z$2</f>
        <v>令和</v>
      </c>
      <c r="AA292" s="966" t="str">
        <f>IF($AA$2="","",$AA$2)</f>
        <v/>
      </c>
      <c r="AB292" s="966" t="s">
        <v>8</v>
      </c>
      <c r="AC292" s="966" t="str">
        <f>IF($AC$2="","",$AC$2)</f>
        <v/>
      </c>
      <c r="AD292" s="966" t="s">
        <v>9</v>
      </c>
      <c r="AE292" s="966" t="str">
        <f>IF($AE$2="","",$AE$2)</f>
        <v/>
      </c>
      <c r="AF292" s="966" t="s">
        <v>10</v>
      </c>
    </row>
    <row r="293" spans="1:32" ht="17.25" customHeight="1">
      <c r="A293" s="967" t="s">
        <v>11</v>
      </c>
      <c r="B293" s="967"/>
      <c r="C293" s="967"/>
      <c r="D293" s="967"/>
      <c r="E293" s="967"/>
      <c r="F293" s="967"/>
      <c r="G293" s="967"/>
      <c r="H293" s="967"/>
      <c r="I293" s="967"/>
      <c r="L293" s="968" t="s">
        <v>12</v>
      </c>
      <c r="M293" s="968"/>
      <c r="N293" s="969">
        <v>11</v>
      </c>
      <c r="O293" s="969"/>
      <c r="P293" s="970" t="s">
        <v>13</v>
      </c>
      <c r="Q293" s="970"/>
      <c r="R293" s="5"/>
      <c r="S293" s="5"/>
      <c r="Y293" s="5"/>
      <c r="Z293" s="982"/>
      <c r="AA293" s="966"/>
      <c r="AB293" s="966"/>
      <c r="AC293" s="966"/>
      <c r="AD293" s="966"/>
      <c r="AE293" s="966"/>
      <c r="AF293" s="966"/>
    </row>
    <row r="294" spans="1:32" ht="17.25" customHeight="1">
      <c r="A294" s="967"/>
      <c r="B294" s="967"/>
      <c r="C294" s="967"/>
      <c r="D294" s="967"/>
      <c r="E294" s="967"/>
      <c r="F294" s="967"/>
      <c r="G294" s="967"/>
      <c r="H294" s="967"/>
      <c r="I294" s="967"/>
      <c r="L294" s="968"/>
      <c r="M294" s="968"/>
      <c r="N294" s="969"/>
      <c r="O294" s="969"/>
      <c r="P294" s="970"/>
      <c r="Q294" s="970"/>
      <c r="R294" s="5"/>
      <c r="S294" s="5"/>
      <c r="Z294" s="15"/>
      <c r="AA294" s="15"/>
      <c r="AB294" s="15"/>
      <c r="AC294" s="15"/>
      <c r="AD294" s="15"/>
      <c r="AE294" s="15"/>
      <c r="AF294" s="15"/>
    </row>
    <row r="295" spans="1:32" ht="17.25" customHeight="1">
      <c r="A295" s="967"/>
      <c r="B295" s="967"/>
      <c r="C295" s="967"/>
      <c r="D295" s="967"/>
      <c r="E295" s="967"/>
      <c r="F295" s="967"/>
      <c r="G295" s="967"/>
      <c r="H295" s="967"/>
      <c r="I295" s="967"/>
      <c r="L295" s="968"/>
      <c r="M295" s="968"/>
      <c r="N295" s="969"/>
      <c r="O295" s="969"/>
      <c r="P295" s="970"/>
      <c r="Q295" s="970"/>
      <c r="R295" s="5"/>
      <c r="S295" s="5"/>
    </row>
    <row r="296" spans="1:32" ht="17.25" customHeight="1" thickBot="1">
      <c r="D296" s="3"/>
      <c r="E296" s="3"/>
      <c r="F296" s="3"/>
      <c r="G296" s="3"/>
      <c r="H296" s="3"/>
      <c r="I296" s="3"/>
      <c r="J296" s="3"/>
      <c r="K296" s="3"/>
    </row>
    <row r="297" spans="1:32" ht="42" customHeight="1" thickBot="1">
      <c r="A297" s="971" t="s">
        <v>81</v>
      </c>
      <c r="B297" s="972"/>
      <c r="C297" s="973" t="str">
        <f>IF($C$7="","",$C$7)</f>
        <v/>
      </c>
      <c r="D297" s="973"/>
      <c r="E297" s="973"/>
      <c r="F297" s="973"/>
      <c r="G297" s="973"/>
      <c r="H297" s="973"/>
      <c r="I297" s="974"/>
      <c r="J297" s="4"/>
      <c r="K297" s="4"/>
    </row>
    <row r="298" spans="1:32" ht="17.25" customHeight="1">
      <c r="C298" s="6"/>
      <c r="D298" s="6"/>
      <c r="E298" s="16"/>
      <c r="F298" s="6"/>
      <c r="G298" s="6"/>
      <c r="H298" s="6"/>
      <c r="I298" s="6"/>
      <c r="J298" s="6"/>
    </row>
    <row r="299" spans="1:32" ht="17.25" customHeight="1" thickBot="1">
      <c r="E299" s="4"/>
    </row>
    <row r="300" spans="1:32" ht="24" customHeight="1" thickBot="1">
      <c r="A300" s="975" t="s">
        <v>14</v>
      </c>
      <c r="B300" s="976"/>
      <c r="C300" s="976"/>
      <c r="D300" s="977"/>
      <c r="E300" s="4"/>
      <c r="F300" s="319" t="s">
        <v>15</v>
      </c>
      <c r="G300" s="971" t="s">
        <v>16</v>
      </c>
      <c r="H300" s="972"/>
      <c r="I300" s="978" t="s">
        <v>17</v>
      </c>
      <c r="J300" s="972"/>
      <c r="K300" s="978" t="s">
        <v>18</v>
      </c>
      <c r="L300" s="979"/>
      <c r="M300" s="971" t="s">
        <v>19</v>
      </c>
      <c r="N300" s="972"/>
      <c r="O300" s="978" t="s">
        <v>20</v>
      </c>
      <c r="P300" s="972"/>
      <c r="Q300" s="978" t="s">
        <v>21</v>
      </c>
      <c r="R300" s="979"/>
      <c r="S300" s="971" t="s">
        <v>22</v>
      </c>
      <c r="T300" s="972"/>
      <c r="U300" s="978" t="s">
        <v>23</v>
      </c>
      <c r="V300" s="972"/>
      <c r="W300" s="978" t="s">
        <v>24</v>
      </c>
      <c r="X300" s="979"/>
      <c r="Y300" s="971" t="s">
        <v>25</v>
      </c>
      <c r="Z300" s="972"/>
      <c r="AA300" s="978" t="s">
        <v>26</v>
      </c>
      <c r="AB300" s="972"/>
      <c r="AC300" s="978" t="s">
        <v>27</v>
      </c>
      <c r="AD300" s="979"/>
      <c r="AE300" s="980" t="s">
        <v>28</v>
      </c>
      <c r="AF300" s="979"/>
    </row>
    <row r="301" spans="1:32" ht="37.5" customHeight="1">
      <c r="A301" s="959" t="s">
        <v>86</v>
      </c>
      <c r="B301" s="960"/>
      <c r="C301" s="961" t="str">
        <f>IF(入力用!S405="","",入力用!S405)</f>
        <v/>
      </c>
      <c r="D301" s="962"/>
      <c r="E301" s="4"/>
      <c r="F301" s="307" t="s">
        <v>71</v>
      </c>
      <c r="G301" s="946">
        <f>入力用!S414</f>
        <v>0</v>
      </c>
      <c r="H301" s="946"/>
      <c r="I301" s="947">
        <f>入力用!T414</f>
        <v>0</v>
      </c>
      <c r="J301" s="988"/>
      <c r="K301" s="947">
        <f>入力用!U414</f>
        <v>0</v>
      </c>
      <c r="L301" s="988"/>
      <c r="M301" s="947">
        <f>入力用!V414</f>
        <v>0</v>
      </c>
      <c r="N301" s="988"/>
      <c r="O301" s="947">
        <f>入力用!W414</f>
        <v>0</v>
      </c>
      <c r="P301" s="988"/>
      <c r="Q301" s="947">
        <f>入力用!X414</f>
        <v>0</v>
      </c>
      <c r="R301" s="988"/>
      <c r="S301" s="947">
        <f>入力用!Y414</f>
        <v>0</v>
      </c>
      <c r="T301" s="988"/>
      <c r="U301" s="947">
        <f>入力用!Z414</f>
        <v>0</v>
      </c>
      <c r="V301" s="988"/>
      <c r="W301" s="947">
        <f>入力用!AA414</f>
        <v>0</v>
      </c>
      <c r="X301" s="988"/>
      <c r="Y301" s="947">
        <f>入力用!AB414</f>
        <v>0</v>
      </c>
      <c r="Z301" s="988"/>
      <c r="AA301" s="947">
        <f>入力用!AC414</f>
        <v>0</v>
      </c>
      <c r="AB301" s="988"/>
      <c r="AC301" s="947">
        <f>入力用!AD414</f>
        <v>0</v>
      </c>
      <c r="AD301" s="948"/>
      <c r="AE301" s="935">
        <f t="shared" ref="AE301:AE305" si="150">SUM(G301:AD301)</f>
        <v>0</v>
      </c>
      <c r="AF301" s="936"/>
    </row>
    <row r="302" spans="1:32" ht="37.5" customHeight="1">
      <c r="A302" s="963" t="s">
        <v>30</v>
      </c>
      <c r="B302" s="964"/>
      <c r="C302" s="949" t="str">
        <f>IF(入力用!S406="","",入力用!S406)</f>
        <v/>
      </c>
      <c r="D302" s="950"/>
      <c r="E302" s="4"/>
      <c r="F302" s="8" t="s">
        <v>72</v>
      </c>
      <c r="G302" s="953">
        <f>入力用!S415</f>
        <v>0</v>
      </c>
      <c r="H302" s="953"/>
      <c r="I302" s="991">
        <f>入力用!T415</f>
        <v>0</v>
      </c>
      <c r="J302" s="992"/>
      <c r="K302" s="954">
        <f>入力用!U415</f>
        <v>0</v>
      </c>
      <c r="L302" s="955"/>
      <c r="M302" s="954">
        <f>入力用!V415</f>
        <v>0</v>
      </c>
      <c r="N302" s="955"/>
      <c r="O302" s="954">
        <f>入力用!W415</f>
        <v>0</v>
      </c>
      <c r="P302" s="955"/>
      <c r="Q302" s="954">
        <f>入力用!X415</f>
        <v>0</v>
      </c>
      <c r="R302" s="955"/>
      <c r="S302" s="954">
        <f>入力用!Y415</f>
        <v>0</v>
      </c>
      <c r="T302" s="955"/>
      <c r="U302" s="954">
        <f>入力用!Z415</f>
        <v>0</v>
      </c>
      <c r="V302" s="955"/>
      <c r="W302" s="954">
        <f>入力用!AA415</f>
        <v>0</v>
      </c>
      <c r="X302" s="955"/>
      <c r="Y302" s="954">
        <f>入力用!AB415</f>
        <v>0</v>
      </c>
      <c r="Z302" s="955"/>
      <c r="AA302" s="954">
        <f>入力用!AC415</f>
        <v>0</v>
      </c>
      <c r="AB302" s="955"/>
      <c r="AC302" s="954">
        <f>入力用!AD415</f>
        <v>0</v>
      </c>
      <c r="AD302" s="956"/>
      <c r="AE302" s="935">
        <f t="shared" si="150"/>
        <v>0</v>
      </c>
      <c r="AF302" s="936"/>
    </row>
    <row r="303" spans="1:32" ht="37.5" customHeight="1">
      <c r="A303" s="965"/>
      <c r="B303" s="964"/>
      <c r="C303" s="951"/>
      <c r="D303" s="952"/>
      <c r="E303" s="4"/>
      <c r="F303" s="8" t="s">
        <v>73</v>
      </c>
      <c r="G303" s="953">
        <f>入力用!S416</f>
        <v>0</v>
      </c>
      <c r="H303" s="953"/>
      <c r="I303" s="991">
        <f>入力用!T416</f>
        <v>0</v>
      </c>
      <c r="J303" s="992"/>
      <c r="K303" s="954">
        <f>入力用!U416</f>
        <v>0</v>
      </c>
      <c r="L303" s="955"/>
      <c r="M303" s="954">
        <f>入力用!V416</f>
        <v>0</v>
      </c>
      <c r="N303" s="955"/>
      <c r="O303" s="954">
        <f>入力用!W416</f>
        <v>0</v>
      </c>
      <c r="P303" s="955"/>
      <c r="Q303" s="954">
        <f>入力用!X416</f>
        <v>0</v>
      </c>
      <c r="R303" s="955"/>
      <c r="S303" s="954">
        <f>入力用!Y416</f>
        <v>0</v>
      </c>
      <c r="T303" s="955"/>
      <c r="U303" s="954">
        <f>入力用!Z416</f>
        <v>0</v>
      </c>
      <c r="V303" s="955"/>
      <c r="W303" s="954">
        <f>入力用!AA416</f>
        <v>0</v>
      </c>
      <c r="X303" s="955"/>
      <c r="Y303" s="954">
        <f>入力用!AB416</f>
        <v>0</v>
      </c>
      <c r="Z303" s="955"/>
      <c r="AA303" s="954">
        <f>入力用!AC416</f>
        <v>0</v>
      </c>
      <c r="AB303" s="955"/>
      <c r="AC303" s="954">
        <f>入力用!AD416</f>
        <v>0</v>
      </c>
      <c r="AD303" s="956"/>
      <c r="AE303" s="935">
        <f t="shared" si="150"/>
        <v>0</v>
      </c>
      <c r="AF303" s="936"/>
    </row>
    <row r="304" spans="1:32" ht="37.5" customHeight="1">
      <c r="A304" s="965"/>
      <c r="B304" s="964"/>
      <c r="C304" s="903" t="str">
        <f>IF(入力用!S407="","",入力用!S407)</f>
        <v/>
      </c>
      <c r="D304" s="989"/>
      <c r="E304" s="4"/>
      <c r="F304" s="9" t="s">
        <v>74</v>
      </c>
      <c r="G304" s="953">
        <v>0</v>
      </c>
      <c r="H304" s="953"/>
      <c r="I304" s="954">
        <v>0</v>
      </c>
      <c r="J304" s="955"/>
      <c r="K304" s="954">
        <v>0</v>
      </c>
      <c r="L304" s="955"/>
      <c r="M304" s="954">
        <v>0</v>
      </c>
      <c r="N304" s="955"/>
      <c r="O304" s="954">
        <v>0</v>
      </c>
      <c r="P304" s="955"/>
      <c r="Q304" s="954">
        <v>0</v>
      </c>
      <c r="R304" s="955"/>
      <c r="S304" s="954">
        <v>0</v>
      </c>
      <c r="T304" s="955"/>
      <c r="U304" s="954">
        <v>0</v>
      </c>
      <c r="V304" s="955"/>
      <c r="W304" s="954">
        <v>0</v>
      </c>
      <c r="X304" s="955"/>
      <c r="Y304" s="954">
        <v>0</v>
      </c>
      <c r="Z304" s="955"/>
      <c r="AA304" s="954">
        <v>0</v>
      </c>
      <c r="AB304" s="955"/>
      <c r="AC304" s="954">
        <v>0</v>
      </c>
      <c r="AD304" s="956"/>
      <c r="AE304" s="957">
        <f t="shared" si="150"/>
        <v>0</v>
      </c>
      <c r="AF304" s="958"/>
    </row>
    <row r="305" spans="1:32" ht="37.5" customHeight="1" thickBot="1">
      <c r="A305" s="965"/>
      <c r="B305" s="964"/>
      <c r="C305" s="906"/>
      <c r="D305" s="990"/>
      <c r="E305" s="4"/>
      <c r="F305" s="10" t="s">
        <v>75</v>
      </c>
      <c r="G305" s="932">
        <f>入力用!S417</f>
        <v>0</v>
      </c>
      <c r="H305" s="933"/>
      <c r="I305" s="932">
        <f>入力用!T417</f>
        <v>0</v>
      </c>
      <c r="J305" s="933"/>
      <c r="K305" s="932">
        <f>入力用!U417</f>
        <v>0</v>
      </c>
      <c r="L305" s="933"/>
      <c r="M305" s="932">
        <f>入力用!V417</f>
        <v>0</v>
      </c>
      <c r="N305" s="933"/>
      <c r="O305" s="932">
        <f>入力用!W417</f>
        <v>0</v>
      </c>
      <c r="P305" s="933"/>
      <c r="Q305" s="932">
        <f>入力用!X417</f>
        <v>0</v>
      </c>
      <c r="R305" s="933"/>
      <c r="S305" s="932">
        <f>入力用!Y417</f>
        <v>0</v>
      </c>
      <c r="T305" s="933"/>
      <c r="U305" s="932">
        <f>入力用!Z417</f>
        <v>0</v>
      </c>
      <c r="V305" s="933"/>
      <c r="W305" s="932">
        <f>入力用!AA417</f>
        <v>0</v>
      </c>
      <c r="X305" s="933"/>
      <c r="Y305" s="932">
        <f>入力用!AB417</f>
        <v>0</v>
      </c>
      <c r="Z305" s="933"/>
      <c r="AA305" s="932">
        <f>入力用!AC417</f>
        <v>0</v>
      </c>
      <c r="AB305" s="933"/>
      <c r="AC305" s="932">
        <f>入力用!AD417</f>
        <v>0</v>
      </c>
      <c r="AD305" s="934"/>
      <c r="AE305" s="935">
        <f t="shared" si="150"/>
        <v>0</v>
      </c>
      <c r="AF305" s="936"/>
    </row>
    <row r="306" spans="1:32" ht="37.5" customHeight="1" thickTop="1" thickBot="1">
      <c r="A306" s="937" t="s">
        <v>34</v>
      </c>
      <c r="B306" s="938"/>
      <c r="C306" s="983" t="str">
        <f>IF(入力用!S408="","",入力用!S408)</f>
        <v/>
      </c>
      <c r="D306" s="984"/>
      <c r="E306" s="4"/>
      <c r="F306" s="11" t="s">
        <v>76</v>
      </c>
      <c r="G306" s="939">
        <f>SUM(G301:H304)-G305</f>
        <v>0</v>
      </c>
      <c r="H306" s="940"/>
      <c r="I306" s="939">
        <f>SUM(I301:J304)-I305</f>
        <v>0</v>
      </c>
      <c r="J306" s="940"/>
      <c r="K306" s="939">
        <f t="shared" ref="K306" si="151">SUM(K301:L304)-K305</f>
        <v>0</v>
      </c>
      <c r="L306" s="941"/>
      <c r="M306" s="942">
        <f t="shared" ref="M306" si="152">SUM(M301:N304)-M305</f>
        <v>0</v>
      </c>
      <c r="N306" s="940"/>
      <c r="O306" s="939">
        <f t="shared" ref="O306" si="153">SUM(O301:P304)-O305</f>
        <v>0</v>
      </c>
      <c r="P306" s="940"/>
      <c r="Q306" s="939">
        <f t="shared" ref="Q306" si="154">SUM(Q301:R304)-Q305</f>
        <v>0</v>
      </c>
      <c r="R306" s="941"/>
      <c r="S306" s="942">
        <f t="shared" ref="S306" si="155">SUM(S301:T304)-S305</f>
        <v>0</v>
      </c>
      <c r="T306" s="940"/>
      <c r="U306" s="939">
        <f t="shared" ref="U306" si="156">SUM(U301:V304)-U305</f>
        <v>0</v>
      </c>
      <c r="V306" s="940"/>
      <c r="W306" s="939">
        <f t="shared" ref="W306" si="157">SUM(W301:X304)-W305</f>
        <v>0</v>
      </c>
      <c r="X306" s="941"/>
      <c r="Y306" s="942">
        <f t="shared" ref="Y306" si="158">SUM(Y301:Z304)-Y305</f>
        <v>0</v>
      </c>
      <c r="Z306" s="940"/>
      <c r="AA306" s="939">
        <f>SUM(AA301:AB304)-AA305</f>
        <v>0</v>
      </c>
      <c r="AB306" s="940"/>
      <c r="AC306" s="939">
        <f t="shared" ref="AC306" si="159">SUM(AC301:AD304)-AC305</f>
        <v>0</v>
      </c>
      <c r="AD306" s="943"/>
      <c r="AE306" s="944">
        <f>SUM(G306:AD306)</f>
        <v>0</v>
      </c>
      <c r="AF306" s="945"/>
    </row>
    <row r="307" spans="1:32" ht="50.25" customHeight="1" thickTop="1" thickBot="1">
      <c r="A307" s="916" t="s">
        <v>87</v>
      </c>
      <c r="B307" s="917"/>
      <c r="C307" s="983" t="str">
        <f>IF(入力用!S409="","",入力用!S409)</f>
        <v/>
      </c>
      <c r="D307" s="984"/>
      <c r="E307" s="4"/>
      <c r="F307" s="12" t="s">
        <v>77</v>
      </c>
      <c r="G307" s="920">
        <f>IF(入力用!P408=1,IF(AND(入力用!P414&gt;0,入力用!P414&lt;=4),IF(G306&gt;=63000,63000,G306),IF(G306&gt;=82000,82000,G306)),IF(G306&gt;=63000,63000,G306))</f>
        <v>0</v>
      </c>
      <c r="H307" s="921"/>
      <c r="I307" s="920">
        <f>IF(入力用!P408=1,IF(AND(入力用!P414&gt;0,入力用!P414&lt;=5),IF(I306&gt;=63000,63000,I306),IF(I306&gt;=82000,82000,I306)),IF(I306&gt;=63000,63000,I306))</f>
        <v>0</v>
      </c>
      <c r="J307" s="921"/>
      <c r="K307" s="920">
        <f>IF(入力用!P408=1,IF(AND(入力用!P414&gt;0,入力用!P414&lt;=6),IF(K306&gt;=63000,63000,K306),IF(K306&gt;=82000,82000,K306)),IF(K306&gt;=63000,63000,K306))</f>
        <v>0</v>
      </c>
      <c r="L307" s="921"/>
      <c r="M307" s="920">
        <f>IF(入力用!P408=1,IF(AND(入力用!P414&gt;0,入力用!P414&lt;=7),IF(M306&gt;=63000,63000,M306),IF(M306&gt;=82000,82000,M306)),IF(M306&gt;=63000,63000,M306))</f>
        <v>0</v>
      </c>
      <c r="N307" s="921"/>
      <c r="O307" s="920">
        <f>IF(入力用!P408=1,IF(AND(入力用!P414&gt;0,入力用!P414&lt;=8),IF(O306&gt;=63000,63000,O306),IF(O306&gt;=82000,82000,O306)),IF(O306&gt;=63000,63000,O306))</f>
        <v>0</v>
      </c>
      <c r="P307" s="921"/>
      <c r="Q307" s="920">
        <f>IF(入力用!P408=1,IF(AND(入力用!P414&gt;0,入力用!P414&lt;=9),IF(Q306&gt;=63000,63000,Q306),IF(Q306&gt;=82000,82000,Q306)),IF(Q306&gt;=63000,63000,Q306))</f>
        <v>0</v>
      </c>
      <c r="R307" s="921"/>
      <c r="S307" s="920">
        <f>IF(入力用!P408=1,IF(AND(入力用!P414&gt;0,入力用!P414&lt;=10),IF(S306&gt;=63000,63000,S306),IF(S306&gt;=82000,82000,S306)),IF(S306&gt;=63000,63000,S306))</f>
        <v>0</v>
      </c>
      <c r="T307" s="921"/>
      <c r="U307" s="920">
        <f>IF(入力用!P408=1,IF(AND(入力用!P414&gt;0,入力用!P414&lt;=11),IF(U306&gt;=63000,63000,U306),IF(U306&gt;=82000,82000,U306)),IF(U306&gt;=63000,63000,U306))</f>
        <v>0</v>
      </c>
      <c r="V307" s="921"/>
      <c r="W307" s="920">
        <f>IF(入力用!P408=1,IF(AND(入力用!P414&gt;0,入力用!P414&lt;=12),IF(W306&gt;=63000,63000,W306),IF(W306&gt;=82000,82000,W306)),IF(W306&gt;=63000,63000,W306))</f>
        <v>0</v>
      </c>
      <c r="X307" s="921"/>
      <c r="Y307" s="920">
        <f>IF(入力用!P408=1,IF(AND(入力用!P414&gt;0,入力用!P414&lt;=13),IF(Y306&gt;=63000,63000,Y306),IF(Y306&gt;=82000,82000,Y306)),IF(Y306&gt;=63000,63000,Y306))</f>
        <v>0</v>
      </c>
      <c r="Z307" s="921"/>
      <c r="AA307" s="920">
        <f>IF(入力用!P408=1,IF(AND(入力用!P414&gt;0,入力用!P414&lt;=14),IF(AA306&gt;=63000,63000,AA306),IF(AA306&gt;=82000,82000,AA306)),IF(AA306&gt;=63000,63000,AA306))</f>
        <v>0</v>
      </c>
      <c r="AB307" s="921"/>
      <c r="AC307" s="920">
        <f>IF(入力用!P408=1,IF(AND(入力用!P414&gt;0,入力用!P414&lt;=15),IF(AC306&gt;=63000,63000,AC306),IF(AC306&gt;=82000,82000,AC306)),IF(AC306&gt;=63000,63000,AC306))</f>
        <v>0</v>
      </c>
      <c r="AD307" s="987"/>
      <c r="AE307" s="922"/>
      <c r="AF307" s="923"/>
    </row>
    <row r="308" spans="1:32" ht="50.25" customHeight="1" thickBot="1">
      <c r="A308" s="924" t="s">
        <v>88</v>
      </c>
      <c r="B308" s="925"/>
      <c r="C308" s="985" t="str">
        <f>IF(入力用!S410="","",入力用!S410)</f>
        <v/>
      </c>
      <c r="D308" s="986"/>
      <c r="E308" s="4"/>
      <c r="F308" s="13" t="s">
        <v>262</v>
      </c>
      <c r="G308" s="926">
        <f>ROUNDDOWN(G307*3/4,0)</f>
        <v>0</v>
      </c>
      <c r="H308" s="926"/>
      <c r="I308" s="926">
        <f>ROUNDDOWN(I307*3/4,0)</f>
        <v>0</v>
      </c>
      <c r="J308" s="926"/>
      <c r="K308" s="926">
        <f>ROUNDDOWN(K307*3/4,0)</f>
        <v>0</v>
      </c>
      <c r="L308" s="927"/>
      <c r="M308" s="928">
        <f>ROUNDDOWN(M307*3/4,0)</f>
        <v>0</v>
      </c>
      <c r="N308" s="926"/>
      <c r="O308" s="926">
        <f>ROUNDDOWN(O307*3/4,0)</f>
        <v>0</v>
      </c>
      <c r="P308" s="926"/>
      <c r="Q308" s="926">
        <f>ROUNDDOWN(Q307*3/4,0)</f>
        <v>0</v>
      </c>
      <c r="R308" s="927"/>
      <c r="S308" s="928">
        <f>ROUNDDOWN(S307*3/4,0)</f>
        <v>0</v>
      </c>
      <c r="T308" s="926"/>
      <c r="U308" s="926">
        <f>ROUNDDOWN(U307*3/4,0)</f>
        <v>0</v>
      </c>
      <c r="V308" s="926"/>
      <c r="W308" s="926">
        <f>ROUNDDOWN(W307*3/4,0)</f>
        <v>0</v>
      </c>
      <c r="X308" s="927"/>
      <c r="Y308" s="928">
        <f>ROUNDDOWN(Y307*3/4,0)</f>
        <v>0</v>
      </c>
      <c r="Z308" s="926"/>
      <c r="AA308" s="926">
        <f>ROUNDDOWN(AA307*3/4,0)</f>
        <v>0</v>
      </c>
      <c r="AB308" s="926"/>
      <c r="AC308" s="926">
        <f>ROUNDDOWN(AC307*3/4,0)</f>
        <v>0</v>
      </c>
      <c r="AD308" s="929"/>
      <c r="AE308" s="930">
        <f>ROUNDDOWN(SUM(G308:AD308),-2)</f>
        <v>0</v>
      </c>
      <c r="AF308" s="931"/>
    </row>
    <row r="309" spans="1:32" ht="17.25" customHeight="1">
      <c r="A309" s="898" t="s">
        <v>85</v>
      </c>
      <c r="B309" s="900" t="str">
        <f>IF(入力用!S411="","",入力用!S411)</f>
        <v/>
      </c>
      <c r="C309" s="901"/>
      <c r="D309" s="902"/>
      <c r="E309" s="4"/>
    </row>
    <row r="310" spans="1:32" ht="34.5" customHeight="1">
      <c r="A310" s="899"/>
      <c r="B310" s="903"/>
      <c r="C310" s="904"/>
      <c r="D310" s="905"/>
      <c r="E310" s="4"/>
      <c r="G310" s="909"/>
      <c r="H310" s="910"/>
      <c r="I310" s="911" t="s">
        <v>36</v>
      </c>
      <c r="J310" s="912"/>
      <c r="K310" s="913"/>
      <c r="L310" s="4"/>
      <c r="M310" s="914"/>
      <c r="N310" s="914"/>
      <c r="O310" s="915" t="s">
        <v>37</v>
      </c>
      <c r="P310" s="914"/>
      <c r="Q310" s="914"/>
      <c r="R310" s="4"/>
      <c r="S310" s="914"/>
      <c r="T310" s="914"/>
      <c r="U310" s="915" t="s">
        <v>38</v>
      </c>
      <c r="V310" s="914"/>
      <c r="W310" s="914"/>
      <c r="X310" s="4"/>
      <c r="Y310" s="914"/>
      <c r="Z310" s="914"/>
      <c r="AA310" s="915" t="s">
        <v>39</v>
      </c>
      <c r="AB310" s="914"/>
      <c r="AC310" s="914"/>
      <c r="AD310" s="4"/>
      <c r="AE310" s="3"/>
      <c r="AF310" s="3"/>
    </row>
    <row r="311" spans="1:32" ht="27" customHeight="1">
      <c r="A311" s="899"/>
      <c r="B311" s="903"/>
      <c r="C311" s="904"/>
      <c r="D311" s="905"/>
      <c r="E311" s="4"/>
      <c r="G311" s="897" t="s">
        <v>29</v>
      </c>
      <c r="H311" s="431"/>
      <c r="I311" s="883">
        <f t="shared" ref="I311:I316" si="160">SUM(G301:L301)</f>
        <v>0</v>
      </c>
      <c r="J311" s="884"/>
      <c r="K311" s="885"/>
      <c r="L311" s="3"/>
      <c r="M311" s="897" t="s">
        <v>29</v>
      </c>
      <c r="N311" s="431"/>
      <c r="O311" s="883">
        <f t="shared" ref="O311:O316" si="161">SUM(M301:R301)</f>
        <v>0</v>
      </c>
      <c r="P311" s="884"/>
      <c r="Q311" s="885"/>
      <c r="R311" s="3"/>
      <c r="S311" s="897" t="s">
        <v>29</v>
      </c>
      <c r="T311" s="431"/>
      <c r="U311" s="883">
        <f t="shared" ref="U311:U316" si="162">SUM(S301:X301)</f>
        <v>0</v>
      </c>
      <c r="V311" s="884"/>
      <c r="W311" s="885"/>
      <c r="Y311" s="897" t="s">
        <v>29</v>
      </c>
      <c r="Z311" s="431"/>
      <c r="AA311" s="883">
        <f t="shared" ref="AA311:AA316" si="163">SUM(Y301:AD301)</f>
        <v>0</v>
      </c>
      <c r="AB311" s="884"/>
      <c r="AC311" s="885"/>
    </row>
    <row r="312" spans="1:32" ht="27" customHeight="1">
      <c r="A312" s="899"/>
      <c r="B312" s="903"/>
      <c r="C312" s="904"/>
      <c r="D312" s="905"/>
      <c r="E312" s="4"/>
      <c r="G312" s="890" t="s">
        <v>31</v>
      </c>
      <c r="H312" s="891"/>
      <c r="I312" s="883">
        <f t="shared" si="160"/>
        <v>0</v>
      </c>
      <c r="J312" s="884"/>
      <c r="K312" s="885"/>
      <c r="L312" s="3"/>
      <c r="M312" s="890" t="s">
        <v>31</v>
      </c>
      <c r="N312" s="891"/>
      <c r="O312" s="883">
        <f t="shared" si="161"/>
        <v>0</v>
      </c>
      <c r="P312" s="884"/>
      <c r="Q312" s="885"/>
      <c r="R312" s="3"/>
      <c r="S312" s="890" t="s">
        <v>31</v>
      </c>
      <c r="T312" s="891"/>
      <c r="U312" s="883">
        <f t="shared" si="162"/>
        <v>0</v>
      </c>
      <c r="V312" s="884"/>
      <c r="W312" s="885"/>
      <c r="Y312" s="890" t="s">
        <v>31</v>
      </c>
      <c r="Z312" s="891"/>
      <c r="AA312" s="883">
        <f t="shared" si="163"/>
        <v>0</v>
      </c>
      <c r="AB312" s="884"/>
      <c r="AC312" s="885"/>
    </row>
    <row r="313" spans="1:32" ht="27" customHeight="1">
      <c r="A313" s="899"/>
      <c r="B313" s="906"/>
      <c r="C313" s="907"/>
      <c r="D313" s="908"/>
      <c r="E313" s="4"/>
      <c r="G313" s="890" t="s">
        <v>40</v>
      </c>
      <c r="H313" s="891"/>
      <c r="I313" s="883">
        <f t="shared" si="160"/>
        <v>0</v>
      </c>
      <c r="J313" s="884"/>
      <c r="K313" s="885"/>
      <c r="L313" s="3"/>
      <c r="M313" s="890" t="s">
        <v>40</v>
      </c>
      <c r="N313" s="891"/>
      <c r="O313" s="883">
        <f t="shared" si="161"/>
        <v>0</v>
      </c>
      <c r="P313" s="884"/>
      <c r="Q313" s="885"/>
      <c r="R313" s="3"/>
      <c r="S313" s="890" t="s">
        <v>40</v>
      </c>
      <c r="T313" s="891"/>
      <c r="U313" s="883">
        <f t="shared" si="162"/>
        <v>0</v>
      </c>
      <c r="V313" s="884"/>
      <c r="W313" s="885"/>
      <c r="Y313" s="890" t="s">
        <v>40</v>
      </c>
      <c r="Z313" s="891"/>
      <c r="AA313" s="883">
        <f t="shared" si="163"/>
        <v>0</v>
      </c>
      <c r="AB313" s="884"/>
      <c r="AC313" s="885"/>
    </row>
    <row r="314" spans="1:32" ht="27" customHeight="1">
      <c r="B314" s="892" t="str">
        <f>IF(入力用!S412="","",入力用!S412)</f>
        <v>補助基準額上限：63000円</v>
      </c>
      <c r="C314" s="892"/>
      <c r="D314" s="892"/>
      <c r="E314" s="4"/>
      <c r="G314" s="890" t="s">
        <v>32</v>
      </c>
      <c r="H314" s="891"/>
      <c r="I314" s="893">
        <f t="shared" si="160"/>
        <v>0</v>
      </c>
      <c r="J314" s="894"/>
      <c r="K314" s="895"/>
      <c r="L314" s="3"/>
      <c r="M314" s="890" t="s">
        <v>32</v>
      </c>
      <c r="N314" s="891"/>
      <c r="O314" s="893">
        <f t="shared" si="161"/>
        <v>0</v>
      </c>
      <c r="P314" s="894"/>
      <c r="Q314" s="895"/>
      <c r="R314" s="3"/>
      <c r="S314" s="890" t="s">
        <v>32</v>
      </c>
      <c r="T314" s="891"/>
      <c r="U314" s="893">
        <f t="shared" si="162"/>
        <v>0</v>
      </c>
      <c r="V314" s="894"/>
      <c r="W314" s="895"/>
      <c r="Y314" s="890" t="s">
        <v>32</v>
      </c>
      <c r="Z314" s="891"/>
      <c r="AA314" s="893">
        <f t="shared" si="163"/>
        <v>0</v>
      </c>
      <c r="AB314" s="894"/>
      <c r="AC314" s="895"/>
    </row>
    <row r="315" spans="1:32" ht="27" customHeight="1">
      <c r="B315" s="896" t="str">
        <f>IF(入力用!W412="","",入力用!W412)</f>
        <v/>
      </c>
      <c r="C315" s="896"/>
      <c r="D315" s="896"/>
      <c r="E315" s="4"/>
      <c r="G315" s="897" t="s">
        <v>33</v>
      </c>
      <c r="H315" s="431"/>
      <c r="I315" s="883">
        <f t="shared" si="160"/>
        <v>0</v>
      </c>
      <c r="J315" s="884"/>
      <c r="K315" s="885"/>
      <c r="L315" s="3"/>
      <c r="M315" s="897" t="s">
        <v>33</v>
      </c>
      <c r="N315" s="431"/>
      <c r="O315" s="883">
        <f t="shared" si="161"/>
        <v>0</v>
      </c>
      <c r="P315" s="884"/>
      <c r="Q315" s="885"/>
      <c r="R315" s="3"/>
      <c r="S315" s="897" t="s">
        <v>33</v>
      </c>
      <c r="T315" s="431"/>
      <c r="U315" s="883">
        <f t="shared" si="162"/>
        <v>0</v>
      </c>
      <c r="V315" s="884"/>
      <c r="W315" s="885"/>
      <c r="Y315" s="897" t="s">
        <v>33</v>
      </c>
      <c r="Z315" s="431"/>
      <c r="AA315" s="883">
        <f t="shared" si="163"/>
        <v>0</v>
      </c>
      <c r="AB315" s="884"/>
      <c r="AC315" s="885"/>
    </row>
    <row r="316" spans="1:32" ht="27" customHeight="1" thickBot="1">
      <c r="G316" s="878" t="s">
        <v>35</v>
      </c>
      <c r="H316" s="879"/>
      <c r="I316" s="880">
        <f t="shared" si="160"/>
        <v>0</v>
      </c>
      <c r="J316" s="881"/>
      <c r="K316" s="882"/>
      <c r="L316" s="3"/>
      <c r="M316" s="878" t="s">
        <v>35</v>
      </c>
      <c r="N316" s="879"/>
      <c r="O316" s="883">
        <f t="shared" si="161"/>
        <v>0</v>
      </c>
      <c r="P316" s="884"/>
      <c r="Q316" s="885"/>
      <c r="R316" s="3"/>
      <c r="S316" s="878" t="s">
        <v>35</v>
      </c>
      <c r="T316" s="879"/>
      <c r="U316" s="883">
        <f t="shared" si="162"/>
        <v>0</v>
      </c>
      <c r="V316" s="884"/>
      <c r="W316" s="885"/>
      <c r="Y316" s="878" t="s">
        <v>35</v>
      </c>
      <c r="Z316" s="879"/>
      <c r="AA316" s="883">
        <f t="shared" si="163"/>
        <v>0</v>
      </c>
      <c r="AB316" s="884"/>
      <c r="AC316" s="885"/>
    </row>
    <row r="317" spans="1:32" ht="45" customHeight="1" thickBot="1">
      <c r="G317" s="886" t="s">
        <v>78</v>
      </c>
      <c r="H317" s="887"/>
      <c r="I317" s="888">
        <f>ROUNDDOWN(SUM(G308:L308),-2)</f>
        <v>0</v>
      </c>
      <c r="J317" s="889"/>
      <c r="K317" s="889"/>
      <c r="M317" s="886" t="s">
        <v>78</v>
      </c>
      <c r="N317" s="887"/>
      <c r="O317" s="888">
        <f>ROUNDDOWN(SUM(M308:R308),-2)</f>
        <v>0</v>
      </c>
      <c r="P317" s="889"/>
      <c r="Q317" s="889"/>
      <c r="S317" s="886" t="s">
        <v>78</v>
      </c>
      <c r="T317" s="887"/>
      <c r="U317" s="888">
        <f>ROUNDDOWN(SUM(S308:X308),-2)</f>
        <v>0</v>
      </c>
      <c r="V317" s="889"/>
      <c r="W317" s="889"/>
      <c r="Y317" s="886" t="s">
        <v>78</v>
      </c>
      <c r="Z317" s="887"/>
      <c r="AA317" s="888">
        <f>AE308-I317-O317-U317</f>
        <v>0</v>
      </c>
      <c r="AB317" s="889"/>
      <c r="AC317" s="889"/>
      <c r="AF317" s="14" t="s">
        <v>420</v>
      </c>
    </row>
    <row r="318" spans="1:32" ht="17.25" customHeight="1"/>
    <row r="319" spans="1:32" ht="17.25" customHeight="1"/>
    <row r="320" spans="1:32" ht="17.25" customHeight="1">
      <c r="A320" s="981" t="str">
        <f>$A$1</f>
        <v>様式第２号</v>
      </c>
      <c r="B320" s="981"/>
    </row>
    <row r="321" spans="1:32" ht="17.25" customHeight="1">
      <c r="A321" s="981"/>
      <c r="B321" s="981"/>
      <c r="Z321" s="982" t="str">
        <f>$Z$2</f>
        <v>令和</v>
      </c>
      <c r="AA321" s="966" t="str">
        <f>IF($AA$2="","",$AA$2)</f>
        <v/>
      </c>
      <c r="AB321" s="966" t="s">
        <v>8</v>
      </c>
      <c r="AC321" s="966" t="str">
        <f>IF($AC$2="","",$AC$2)</f>
        <v/>
      </c>
      <c r="AD321" s="966" t="s">
        <v>9</v>
      </c>
      <c r="AE321" s="966" t="str">
        <f>IF($AE$2="","",$AE$2)</f>
        <v/>
      </c>
      <c r="AF321" s="966" t="s">
        <v>10</v>
      </c>
    </row>
    <row r="322" spans="1:32" ht="17.25" customHeight="1">
      <c r="A322" s="967" t="s">
        <v>11</v>
      </c>
      <c r="B322" s="967"/>
      <c r="C322" s="967"/>
      <c r="D322" s="967"/>
      <c r="E322" s="967"/>
      <c r="F322" s="967"/>
      <c r="G322" s="967"/>
      <c r="H322" s="967"/>
      <c r="I322" s="967"/>
      <c r="L322" s="968" t="s">
        <v>12</v>
      </c>
      <c r="M322" s="968"/>
      <c r="N322" s="969">
        <v>12</v>
      </c>
      <c r="O322" s="969"/>
      <c r="P322" s="970" t="s">
        <v>13</v>
      </c>
      <c r="Q322" s="970"/>
      <c r="R322" s="5"/>
      <c r="S322" s="5"/>
      <c r="Y322" s="5"/>
      <c r="Z322" s="982"/>
      <c r="AA322" s="966"/>
      <c r="AB322" s="966"/>
      <c r="AC322" s="966"/>
      <c r="AD322" s="966"/>
      <c r="AE322" s="966"/>
      <c r="AF322" s="966"/>
    </row>
    <row r="323" spans="1:32" ht="17.25" customHeight="1">
      <c r="A323" s="967"/>
      <c r="B323" s="967"/>
      <c r="C323" s="967"/>
      <c r="D323" s="967"/>
      <c r="E323" s="967"/>
      <c r="F323" s="967"/>
      <c r="G323" s="967"/>
      <c r="H323" s="967"/>
      <c r="I323" s="967"/>
      <c r="L323" s="968"/>
      <c r="M323" s="968"/>
      <c r="N323" s="969"/>
      <c r="O323" s="969"/>
      <c r="P323" s="970"/>
      <c r="Q323" s="970"/>
      <c r="R323" s="5"/>
      <c r="S323" s="5"/>
      <c r="Z323" s="15"/>
      <c r="AA323" s="15"/>
      <c r="AB323" s="15"/>
      <c r="AC323" s="15"/>
      <c r="AD323" s="15"/>
      <c r="AE323" s="15"/>
      <c r="AF323" s="15"/>
    </row>
    <row r="324" spans="1:32" ht="17.25" customHeight="1">
      <c r="A324" s="967"/>
      <c r="B324" s="967"/>
      <c r="C324" s="967"/>
      <c r="D324" s="967"/>
      <c r="E324" s="967"/>
      <c r="F324" s="967"/>
      <c r="G324" s="967"/>
      <c r="H324" s="967"/>
      <c r="I324" s="967"/>
      <c r="L324" s="968"/>
      <c r="M324" s="968"/>
      <c r="N324" s="969"/>
      <c r="O324" s="969"/>
      <c r="P324" s="970"/>
      <c r="Q324" s="970"/>
      <c r="R324" s="5"/>
      <c r="S324" s="5"/>
    </row>
    <row r="325" spans="1:32" ht="17.25" customHeight="1" thickBot="1">
      <c r="D325" s="3"/>
      <c r="E325" s="3"/>
      <c r="F325" s="3"/>
      <c r="G325" s="3"/>
      <c r="H325" s="3"/>
      <c r="I325" s="3"/>
      <c r="J325" s="3"/>
      <c r="K325" s="3"/>
    </row>
    <row r="326" spans="1:32" ht="42" customHeight="1" thickBot="1">
      <c r="A326" s="971" t="s">
        <v>81</v>
      </c>
      <c r="B326" s="972"/>
      <c r="C326" s="973" t="str">
        <f>IF($C$7="","",$C$7)</f>
        <v/>
      </c>
      <c r="D326" s="973"/>
      <c r="E326" s="973"/>
      <c r="F326" s="973"/>
      <c r="G326" s="973"/>
      <c r="H326" s="973"/>
      <c r="I326" s="974"/>
      <c r="J326" s="4"/>
      <c r="K326" s="4"/>
    </row>
    <row r="327" spans="1:32" ht="17.25" customHeight="1">
      <c r="C327" s="6"/>
      <c r="D327" s="6"/>
      <c r="E327" s="16"/>
      <c r="F327" s="6"/>
      <c r="G327" s="6"/>
      <c r="H327" s="6"/>
      <c r="I327" s="6"/>
      <c r="J327" s="6"/>
    </row>
    <row r="328" spans="1:32" ht="17.25" customHeight="1" thickBot="1">
      <c r="E328" s="4"/>
    </row>
    <row r="329" spans="1:32" ht="24" customHeight="1" thickBot="1">
      <c r="A329" s="975" t="s">
        <v>14</v>
      </c>
      <c r="B329" s="976"/>
      <c r="C329" s="976"/>
      <c r="D329" s="977"/>
      <c r="E329" s="4"/>
      <c r="F329" s="319" t="s">
        <v>15</v>
      </c>
      <c r="G329" s="971" t="s">
        <v>16</v>
      </c>
      <c r="H329" s="972"/>
      <c r="I329" s="978" t="s">
        <v>17</v>
      </c>
      <c r="J329" s="972"/>
      <c r="K329" s="978" t="s">
        <v>18</v>
      </c>
      <c r="L329" s="979"/>
      <c r="M329" s="971" t="s">
        <v>19</v>
      </c>
      <c r="N329" s="972"/>
      <c r="O329" s="978" t="s">
        <v>20</v>
      </c>
      <c r="P329" s="972"/>
      <c r="Q329" s="978" t="s">
        <v>21</v>
      </c>
      <c r="R329" s="979"/>
      <c r="S329" s="971" t="s">
        <v>22</v>
      </c>
      <c r="T329" s="972"/>
      <c r="U329" s="978" t="s">
        <v>23</v>
      </c>
      <c r="V329" s="972"/>
      <c r="W329" s="978" t="s">
        <v>24</v>
      </c>
      <c r="X329" s="979"/>
      <c r="Y329" s="971" t="s">
        <v>25</v>
      </c>
      <c r="Z329" s="972"/>
      <c r="AA329" s="978" t="s">
        <v>26</v>
      </c>
      <c r="AB329" s="972"/>
      <c r="AC329" s="978" t="s">
        <v>27</v>
      </c>
      <c r="AD329" s="979"/>
      <c r="AE329" s="980" t="s">
        <v>28</v>
      </c>
      <c r="AF329" s="979"/>
    </row>
    <row r="330" spans="1:32" ht="37.5" customHeight="1">
      <c r="A330" s="959" t="s">
        <v>86</v>
      </c>
      <c r="B330" s="960"/>
      <c r="C330" s="961" t="str">
        <f>IF(入力用!S444="","",入力用!S444)</f>
        <v/>
      </c>
      <c r="D330" s="962"/>
      <c r="E330" s="4"/>
      <c r="F330" s="307" t="s">
        <v>71</v>
      </c>
      <c r="G330" s="946">
        <f>入力用!S453</f>
        <v>0</v>
      </c>
      <c r="H330" s="946"/>
      <c r="I330" s="946">
        <f>入力用!T453</f>
        <v>0</v>
      </c>
      <c r="J330" s="946"/>
      <c r="K330" s="946">
        <f>入力用!U453</f>
        <v>0</v>
      </c>
      <c r="L330" s="946"/>
      <c r="M330" s="946">
        <f>入力用!V453</f>
        <v>0</v>
      </c>
      <c r="N330" s="946"/>
      <c r="O330" s="946">
        <f>入力用!W453</f>
        <v>0</v>
      </c>
      <c r="P330" s="946"/>
      <c r="Q330" s="946">
        <f>入力用!X453</f>
        <v>0</v>
      </c>
      <c r="R330" s="946"/>
      <c r="S330" s="946">
        <f>入力用!Y453</f>
        <v>0</v>
      </c>
      <c r="T330" s="946"/>
      <c r="U330" s="946">
        <f>入力用!Z453</f>
        <v>0</v>
      </c>
      <c r="V330" s="946"/>
      <c r="W330" s="946">
        <f>入力用!AA453</f>
        <v>0</v>
      </c>
      <c r="X330" s="946"/>
      <c r="Y330" s="946">
        <f>入力用!AB453</f>
        <v>0</v>
      </c>
      <c r="Z330" s="946"/>
      <c r="AA330" s="946">
        <f>入力用!AC453</f>
        <v>0</v>
      </c>
      <c r="AB330" s="946"/>
      <c r="AC330" s="947">
        <f>入力用!AD453</f>
        <v>0</v>
      </c>
      <c r="AD330" s="948"/>
      <c r="AE330" s="935">
        <f t="shared" ref="AE330:AE334" si="164">SUM(G330:AD330)</f>
        <v>0</v>
      </c>
      <c r="AF330" s="936"/>
    </row>
    <row r="331" spans="1:32" ht="37.5" customHeight="1">
      <c r="A331" s="963" t="s">
        <v>30</v>
      </c>
      <c r="B331" s="964"/>
      <c r="C331" s="949" t="str">
        <f>IF(入力用!S445="","",入力用!S445)</f>
        <v/>
      </c>
      <c r="D331" s="950"/>
      <c r="E331" s="4"/>
      <c r="F331" s="8" t="s">
        <v>72</v>
      </c>
      <c r="G331" s="991">
        <f>入力用!S454</f>
        <v>0</v>
      </c>
      <c r="H331" s="992"/>
      <c r="I331" s="991">
        <f>入力用!T454</f>
        <v>0</v>
      </c>
      <c r="J331" s="992"/>
      <c r="K331" s="954">
        <f>入力用!U454</f>
        <v>0</v>
      </c>
      <c r="L331" s="955"/>
      <c r="M331" s="954">
        <f>入力用!V454</f>
        <v>0</v>
      </c>
      <c r="N331" s="955"/>
      <c r="O331" s="954">
        <f>入力用!W454</f>
        <v>0</v>
      </c>
      <c r="P331" s="955"/>
      <c r="Q331" s="954">
        <f>入力用!X454</f>
        <v>0</v>
      </c>
      <c r="R331" s="955"/>
      <c r="S331" s="954">
        <f>入力用!Y454</f>
        <v>0</v>
      </c>
      <c r="T331" s="955"/>
      <c r="U331" s="954">
        <f>入力用!Z454</f>
        <v>0</v>
      </c>
      <c r="V331" s="955"/>
      <c r="W331" s="954">
        <f>入力用!AA454</f>
        <v>0</v>
      </c>
      <c r="X331" s="955"/>
      <c r="Y331" s="954">
        <f>入力用!AB454</f>
        <v>0</v>
      </c>
      <c r="Z331" s="955"/>
      <c r="AA331" s="954">
        <f>入力用!AC454</f>
        <v>0</v>
      </c>
      <c r="AB331" s="955"/>
      <c r="AC331" s="954">
        <f>入力用!AD454</f>
        <v>0</v>
      </c>
      <c r="AD331" s="956"/>
      <c r="AE331" s="935">
        <f t="shared" si="164"/>
        <v>0</v>
      </c>
      <c r="AF331" s="936"/>
    </row>
    <row r="332" spans="1:32" ht="37.5" customHeight="1">
      <c r="A332" s="965"/>
      <c r="B332" s="964"/>
      <c r="C332" s="951"/>
      <c r="D332" s="952"/>
      <c r="E332" s="4"/>
      <c r="F332" s="8" t="s">
        <v>73</v>
      </c>
      <c r="G332" s="991">
        <f>入力用!S455</f>
        <v>0</v>
      </c>
      <c r="H332" s="992"/>
      <c r="I332" s="991">
        <f>入力用!T455</f>
        <v>0</v>
      </c>
      <c r="J332" s="992"/>
      <c r="K332" s="954">
        <f>入力用!U455</f>
        <v>0</v>
      </c>
      <c r="L332" s="955"/>
      <c r="M332" s="954">
        <f>入力用!V455</f>
        <v>0</v>
      </c>
      <c r="N332" s="955"/>
      <c r="O332" s="954">
        <f>入力用!W455</f>
        <v>0</v>
      </c>
      <c r="P332" s="955"/>
      <c r="Q332" s="954">
        <f>入力用!X455</f>
        <v>0</v>
      </c>
      <c r="R332" s="955"/>
      <c r="S332" s="954">
        <f>入力用!Y455</f>
        <v>0</v>
      </c>
      <c r="T332" s="955"/>
      <c r="U332" s="954">
        <f>入力用!Z455</f>
        <v>0</v>
      </c>
      <c r="V332" s="955"/>
      <c r="W332" s="954">
        <f>入力用!AA455</f>
        <v>0</v>
      </c>
      <c r="X332" s="955"/>
      <c r="Y332" s="954">
        <f>入力用!AB455</f>
        <v>0</v>
      </c>
      <c r="Z332" s="955"/>
      <c r="AA332" s="954">
        <f>入力用!AC455</f>
        <v>0</v>
      </c>
      <c r="AB332" s="955"/>
      <c r="AC332" s="954">
        <f>入力用!AD455</f>
        <v>0</v>
      </c>
      <c r="AD332" s="956"/>
      <c r="AE332" s="935">
        <f t="shared" si="164"/>
        <v>0</v>
      </c>
      <c r="AF332" s="936"/>
    </row>
    <row r="333" spans="1:32" ht="37.5" customHeight="1">
      <c r="A333" s="965"/>
      <c r="B333" s="964"/>
      <c r="C333" s="903" t="str">
        <f>IF(入力用!S446="","",入力用!S446)</f>
        <v/>
      </c>
      <c r="D333" s="989"/>
      <c r="E333" s="4"/>
      <c r="F333" s="9" t="s">
        <v>74</v>
      </c>
      <c r="G333" s="953">
        <v>0</v>
      </c>
      <c r="H333" s="953"/>
      <c r="I333" s="954">
        <v>0</v>
      </c>
      <c r="J333" s="955"/>
      <c r="K333" s="954">
        <v>0</v>
      </c>
      <c r="L333" s="955"/>
      <c r="M333" s="954">
        <v>0</v>
      </c>
      <c r="N333" s="955"/>
      <c r="O333" s="954">
        <v>0</v>
      </c>
      <c r="P333" s="955"/>
      <c r="Q333" s="954">
        <v>0</v>
      </c>
      <c r="R333" s="955"/>
      <c r="S333" s="954">
        <v>0</v>
      </c>
      <c r="T333" s="955"/>
      <c r="U333" s="954">
        <v>0</v>
      </c>
      <c r="V333" s="955"/>
      <c r="W333" s="954">
        <v>0</v>
      </c>
      <c r="X333" s="955"/>
      <c r="Y333" s="954">
        <v>0</v>
      </c>
      <c r="Z333" s="955"/>
      <c r="AA333" s="954">
        <v>0</v>
      </c>
      <c r="AB333" s="955"/>
      <c r="AC333" s="954">
        <v>0</v>
      </c>
      <c r="AD333" s="956"/>
      <c r="AE333" s="957">
        <f t="shared" si="164"/>
        <v>0</v>
      </c>
      <c r="AF333" s="958"/>
    </row>
    <row r="334" spans="1:32" ht="37.5" customHeight="1" thickBot="1">
      <c r="A334" s="965"/>
      <c r="B334" s="964"/>
      <c r="C334" s="906"/>
      <c r="D334" s="990"/>
      <c r="E334" s="4"/>
      <c r="F334" s="10" t="s">
        <v>75</v>
      </c>
      <c r="G334" s="932">
        <f>入力用!S456</f>
        <v>0</v>
      </c>
      <c r="H334" s="933"/>
      <c r="I334" s="932">
        <f>入力用!T456</f>
        <v>0</v>
      </c>
      <c r="J334" s="933"/>
      <c r="K334" s="932">
        <f>入力用!U456</f>
        <v>0</v>
      </c>
      <c r="L334" s="933"/>
      <c r="M334" s="932">
        <f>入力用!V456</f>
        <v>0</v>
      </c>
      <c r="N334" s="933"/>
      <c r="O334" s="932">
        <f>入力用!W456</f>
        <v>0</v>
      </c>
      <c r="P334" s="933"/>
      <c r="Q334" s="932">
        <f>入力用!X456</f>
        <v>0</v>
      </c>
      <c r="R334" s="933"/>
      <c r="S334" s="932">
        <f>入力用!Y456</f>
        <v>0</v>
      </c>
      <c r="T334" s="933"/>
      <c r="U334" s="932">
        <f>入力用!Z456</f>
        <v>0</v>
      </c>
      <c r="V334" s="933"/>
      <c r="W334" s="932">
        <f>入力用!AA456</f>
        <v>0</v>
      </c>
      <c r="X334" s="933"/>
      <c r="Y334" s="932">
        <f>入力用!AB456</f>
        <v>0</v>
      </c>
      <c r="Z334" s="933"/>
      <c r="AA334" s="932">
        <f>入力用!AC456</f>
        <v>0</v>
      </c>
      <c r="AB334" s="933"/>
      <c r="AC334" s="932">
        <f>入力用!AD456</f>
        <v>0</v>
      </c>
      <c r="AD334" s="934"/>
      <c r="AE334" s="935">
        <f t="shared" si="164"/>
        <v>0</v>
      </c>
      <c r="AF334" s="936"/>
    </row>
    <row r="335" spans="1:32" ht="37.5" customHeight="1" thickTop="1" thickBot="1">
      <c r="A335" s="937" t="s">
        <v>34</v>
      </c>
      <c r="B335" s="938"/>
      <c r="C335" s="983" t="str">
        <f>IF(入力用!S447="","",入力用!S447)</f>
        <v/>
      </c>
      <c r="D335" s="984"/>
      <c r="E335" s="4"/>
      <c r="F335" s="11" t="s">
        <v>76</v>
      </c>
      <c r="G335" s="939">
        <f>SUM(G330:H333)-G334</f>
        <v>0</v>
      </c>
      <c r="H335" s="940"/>
      <c r="I335" s="939">
        <f>SUM(I330:J333)-I334</f>
        <v>0</v>
      </c>
      <c r="J335" s="940"/>
      <c r="K335" s="939">
        <f t="shared" ref="K335" si="165">SUM(K330:L333)-K334</f>
        <v>0</v>
      </c>
      <c r="L335" s="941"/>
      <c r="M335" s="942">
        <f t="shared" ref="M335" si="166">SUM(M330:N333)-M334</f>
        <v>0</v>
      </c>
      <c r="N335" s="940"/>
      <c r="O335" s="939">
        <f t="shared" ref="O335" si="167">SUM(O330:P333)-O334</f>
        <v>0</v>
      </c>
      <c r="P335" s="940"/>
      <c r="Q335" s="939">
        <f t="shared" ref="Q335" si="168">SUM(Q330:R333)-Q334</f>
        <v>0</v>
      </c>
      <c r="R335" s="941"/>
      <c r="S335" s="942">
        <f t="shared" ref="S335" si="169">SUM(S330:T333)-S334</f>
        <v>0</v>
      </c>
      <c r="T335" s="940"/>
      <c r="U335" s="939">
        <f t="shared" ref="U335" si="170">SUM(U330:V333)-U334</f>
        <v>0</v>
      </c>
      <c r="V335" s="940"/>
      <c r="W335" s="939">
        <f t="shared" ref="W335" si="171">SUM(W330:X333)-W334</f>
        <v>0</v>
      </c>
      <c r="X335" s="941"/>
      <c r="Y335" s="942">
        <f t="shared" ref="Y335" si="172">SUM(Y330:Z333)-Y334</f>
        <v>0</v>
      </c>
      <c r="Z335" s="940"/>
      <c r="AA335" s="939">
        <f>SUM(AA330:AB333)-AA334</f>
        <v>0</v>
      </c>
      <c r="AB335" s="940"/>
      <c r="AC335" s="939">
        <f t="shared" ref="AC335" si="173">SUM(AC330:AD333)-AC334</f>
        <v>0</v>
      </c>
      <c r="AD335" s="943"/>
      <c r="AE335" s="944">
        <f>SUM(G335:AD335)</f>
        <v>0</v>
      </c>
      <c r="AF335" s="945"/>
    </row>
    <row r="336" spans="1:32" ht="50.25" customHeight="1" thickTop="1" thickBot="1">
      <c r="A336" s="916" t="s">
        <v>87</v>
      </c>
      <c r="B336" s="917"/>
      <c r="C336" s="983" t="str">
        <f>IF(入力用!S448="","",入力用!S448)</f>
        <v/>
      </c>
      <c r="D336" s="984"/>
      <c r="E336" s="4"/>
      <c r="F336" s="12" t="s">
        <v>77</v>
      </c>
      <c r="G336" s="920">
        <f>IF(入力用!P447=1,IF(AND(入力用!P453&gt;0,入力用!P453&lt;=4),IF(G335&gt;=63000,63000,G335),IF(G335&gt;=82000,82000,G335)),IF(G335&gt;=63000,63000,G335))</f>
        <v>0</v>
      </c>
      <c r="H336" s="921"/>
      <c r="I336" s="920">
        <f>IF(入力用!P447=1,IF(AND(入力用!P453&gt;0,入力用!P453&lt;=5),IF(I335&gt;=63000,63000,I335),IF(I335&gt;=82000,82000,I335)),IF(I335&gt;=63000,63000,I335))</f>
        <v>0</v>
      </c>
      <c r="J336" s="921"/>
      <c r="K336" s="920">
        <f>IF(入力用!P447=1,IF(AND(入力用!P453&gt;0,入力用!P453&lt;=6),IF(K335&gt;=63000,63000,K335),IF(K335&gt;=82000,82000,K335)),IF(K335&gt;=63000,63000,K335))</f>
        <v>0</v>
      </c>
      <c r="L336" s="921"/>
      <c r="M336" s="920">
        <f>IF(入力用!P447=1,IF(AND(入力用!P453&gt;0,入力用!P453&lt;=7),IF(M335&gt;=63000,63000,M335),IF(M335&gt;=82000,82000,M335)),IF(M335&gt;=63000,63000,M335))</f>
        <v>0</v>
      </c>
      <c r="N336" s="921"/>
      <c r="O336" s="920">
        <f>IF(入力用!P447=1,IF(AND(入力用!P453&gt;0,入力用!P453&lt;=8),IF(O335&gt;=63000,63000,O335),IF(O335&gt;=82000,82000,O335)),IF(O335&gt;=63000,63000,O335))</f>
        <v>0</v>
      </c>
      <c r="P336" s="921"/>
      <c r="Q336" s="920">
        <f>IF(入力用!P447=1,IF(AND(入力用!P453&gt;0,入力用!P453&lt;=9),IF(Q335&gt;=63000,63000,Q335),IF(Q335&gt;=82000,82000,Q335)),IF(Q335&gt;=63000,63000,Q335))</f>
        <v>0</v>
      </c>
      <c r="R336" s="921"/>
      <c r="S336" s="920">
        <f>IF(入力用!P447=1,IF(AND(入力用!P453&gt;0,入力用!P453&lt;=10),IF(S335&gt;=63000,63000,S335),IF(S335&gt;=82000,82000,S335)),IF(S335&gt;=63000,63000,S335))</f>
        <v>0</v>
      </c>
      <c r="T336" s="921"/>
      <c r="U336" s="920">
        <f>IF(入力用!P447=1,IF(AND(入力用!P453&gt;0,入力用!P453&lt;=11),IF(U335&gt;=63000,63000,U335),IF(U335&gt;=82000,82000,U335)),IF(U335&gt;=63000,63000,U335))</f>
        <v>0</v>
      </c>
      <c r="V336" s="921"/>
      <c r="W336" s="920">
        <f>IF(入力用!P447=1,IF(AND(入力用!P453&gt;0,入力用!P453&lt;=12),IF(W335&gt;=63000,63000,W335),IF(W335&gt;=82000,82000,W335)),IF(W335&gt;=63000,63000,W335))</f>
        <v>0</v>
      </c>
      <c r="X336" s="921"/>
      <c r="Y336" s="920">
        <f>IF(入力用!P447=1,IF(AND(入力用!P453&gt;0,入力用!P453&lt;=13),IF(Y335&gt;=63000,63000,Y335),IF(Y335&gt;=82000,82000,Y335)),IF(Y335&gt;=63000,63000,Y335))</f>
        <v>0</v>
      </c>
      <c r="Z336" s="921"/>
      <c r="AA336" s="920">
        <f>IF(入力用!P447=1,IF(AND(入力用!P453&gt;0,入力用!P453&lt;=14),IF(AA335&gt;=63000,63000,AA335),IF(AA335&gt;=82000,82000,AA335)),IF(AA335&gt;=63000,63000,AA335))</f>
        <v>0</v>
      </c>
      <c r="AB336" s="921"/>
      <c r="AC336" s="920">
        <f>IF(入力用!P447=1,IF(AND(入力用!P453&gt;0,入力用!P453&lt;=15),IF(AC335&gt;=63000,63000,AC335),IF(AC335&gt;=82000,82000,AC335)),IF(AC335&gt;=63000,63000,AC335))</f>
        <v>0</v>
      </c>
      <c r="AD336" s="987"/>
      <c r="AE336" s="922"/>
      <c r="AF336" s="923"/>
    </row>
    <row r="337" spans="1:32" ht="50.25" customHeight="1" thickBot="1">
      <c r="A337" s="924" t="s">
        <v>88</v>
      </c>
      <c r="B337" s="925"/>
      <c r="C337" s="985" t="str">
        <f>IF(入力用!S449="","",入力用!S449)</f>
        <v/>
      </c>
      <c r="D337" s="986"/>
      <c r="E337" s="4"/>
      <c r="F337" s="13" t="s">
        <v>262</v>
      </c>
      <c r="G337" s="926">
        <f>ROUNDDOWN(G336*3/4,0)</f>
        <v>0</v>
      </c>
      <c r="H337" s="926"/>
      <c r="I337" s="926">
        <f>ROUNDDOWN(I336*3/4,0)</f>
        <v>0</v>
      </c>
      <c r="J337" s="926"/>
      <c r="K337" s="926">
        <f>ROUNDDOWN(K336*3/4,0)</f>
        <v>0</v>
      </c>
      <c r="L337" s="927"/>
      <c r="M337" s="928">
        <f>ROUNDDOWN(M336*3/4,0)</f>
        <v>0</v>
      </c>
      <c r="N337" s="926"/>
      <c r="O337" s="926">
        <f>ROUNDDOWN(O336*3/4,0)</f>
        <v>0</v>
      </c>
      <c r="P337" s="926"/>
      <c r="Q337" s="926">
        <f>ROUNDDOWN(Q336*3/4,0)</f>
        <v>0</v>
      </c>
      <c r="R337" s="927"/>
      <c r="S337" s="928">
        <f>ROUNDDOWN(S336*3/4,0)</f>
        <v>0</v>
      </c>
      <c r="T337" s="926"/>
      <c r="U337" s="926">
        <f>ROUNDDOWN(U336*3/4,0)</f>
        <v>0</v>
      </c>
      <c r="V337" s="926"/>
      <c r="W337" s="926">
        <f>ROUNDDOWN(W336*3/4,0)</f>
        <v>0</v>
      </c>
      <c r="X337" s="927"/>
      <c r="Y337" s="928">
        <f>ROUNDDOWN(Y336*3/4,0)</f>
        <v>0</v>
      </c>
      <c r="Z337" s="926"/>
      <c r="AA337" s="926">
        <f>ROUNDDOWN(AA336*3/4,0)</f>
        <v>0</v>
      </c>
      <c r="AB337" s="926"/>
      <c r="AC337" s="926">
        <f>ROUNDDOWN(AC336*3/4,0)</f>
        <v>0</v>
      </c>
      <c r="AD337" s="929"/>
      <c r="AE337" s="930">
        <f>ROUNDDOWN(SUM(G337:AD337),-2)</f>
        <v>0</v>
      </c>
      <c r="AF337" s="931"/>
    </row>
    <row r="338" spans="1:32" ht="17.25" customHeight="1">
      <c r="A338" s="898" t="s">
        <v>85</v>
      </c>
      <c r="B338" s="900" t="str">
        <f>IF(入力用!S450="","",入力用!S450)</f>
        <v/>
      </c>
      <c r="C338" s="901"/>
      <c r="D338" s="902"/>
      <c r="E338" s="4"/>
    </row>
    <row r="339" spans="1:32" ht="34.5" customHeight="1">
      <c r="A339" s="899"/>
      <c r="B339" s="903"/>
      <c r="C339" s="904"/>
      <c r="D339" s="905"/>
      <c r="E339" s="4"/>
      <c r="G339" s="909"/>
      <c r="H339" s="910"/>
      <c r="I339" s="911" t="s">
        <v>36</v>
      </c>
      <c r="J339" s="912"/>
      <c r="K339" s="913"/>
      <c r="L339" s="4"/>
      <c r="M339" s="914"/>
      <c r="N339" s="914"/>
      <c r="O339" s="915" t="s">
        <v>37</v>
      </c>
      <c r="P339" s="914"/>
      <c r="Q339" s="914"/>
      <c r="R339" s="4"/>
      <c r="S339" s="914"/>
      <c r="T339" s="914"/>
      <c r="U339" s="915" t="s">
        <v>38</v>
      </c>
      <c r="V339" s="914"/>
      <c r="W339" s="914"/>
      <c r="X339" s="4"/>
      <c r="Y339" s="914"/>
      <c r="Z339" s="914"/>
      <c r="AA339" s="915" t="s">
        <v>39</v>
      </c>
      <c r="AB339" s="914"/>
      <c r="AC339" s="914"/>
      <c r="AD339" s="4"/>
      <c r="AE339" s="3"/>
      <c r="AF339" s="3"/>
    </row>
    <row r="340" spans="1:32" ht="27" customHeight="1">
      <c r="A340" s="899"/>
      <c r="B340" s="903"/>
      <c r="C340" s="904"/>
      <c r="D340" s="905"/>
      <c r="E340" s="4"/>
      <c r="G340" s="897" t="s">
        <v>29</v>
      </c>
      <c r="H340" s="431"/>
      <c r="I340" s="883">
        <f t="shared" ref="I340:I345" si="174">SUM(G330:L330)</f>
        <v>0</v>
      </c>
      <c r="J340" s="884"/>
      <c r="K340" s="885"/>
      <c r="L340" s="3"/>
      <c r="M340" s="897" t="s">
        <v>29</v>
      </c>
      <c r="N340" s="431"/>
      <c r="O340" s="883">
        <f t="shared" ref="O340:O345" si="175">SUM(M330:R330)</f>
        <v>0</v>
      </c>
      <c r="P340" s="884"/>
      <c r="Q340" s="885"/>
      <c r="R340" s="3"/>
      <c r="S340" s="897" t="s">
        <v>29</v>
      </c>
      <c r="T340" s="431"/>
      <c r="U340" s="883">
        <f t="shared" ref="U340:U345" si="176">SUM(S330:X330)</f>
        <v>0</v>
      </c>
      <c r="V340" s="884"/>
      <c r="W340" s="885"/>
      <c r="Y340" s="897" t="s">
        <v>29</v>
      </c>
      <c r="Z340" s="431"/>
      <c r="AA340" s="883">
        <f t="shared" ref="AA340:AA345" si="177">SUM(Y330:AD330)</f>
        <v>0</v>
      </c>
      <c r="AB340" s="884"/>
      <c r="AC340" s="885"/>
    </row>
    <row r="341" spans="1:32" ht="27" customHeight="1">
      <c r="A341" s="899"/>
      <c r="B341" s="903"/>
      <c r="C341" s="904"/>
      <c r="D341" s="905"/>
      <c r="E341" s="4"/>
      <c r="G341" s="890" t="s">
        <v>31</v>
      </c>
      <c r="H341" s="891"/>
      <c r="I341" s="883">
        <f t="shared" si="174"/>
        <v>0</v>
      </c>
      <c r="J341" s="884"/>
      <c r="K341" s="885"/>
      <c r="L341" s="3"/>
      <c r="M341" s="890" t="s">
        <v>31</v>
      </c>
      <c r="N341" s="891"/>
      <c r="O341" s="883">
        <f t="shared" si="175"/>
        <v>0</v>
      </c>
      <c r="P341" s="884"/>
      <c r="Q341" s="885"/>
      <c r="R341" s="3"/>
      <c r="S341" s="890" t="s">
        <v>31</v>
      </c>
      <c r="T341" s="891"/>
      <c r="U341" s="883">
        <f t="shared" si="176"/>
        <v>0</v>
      </c>
      <c r="V341" s="884"/>
      <c r="W341" s="885"/>
      <c r="Y341" s="890" t="s">
        <v>31</v>
      </c>
      <c r="Z341" s="891"/>
      <c r="AA341" s="883">
        <f t="shared" si="177"/>
        <v>0</v>
      </c>
      <c r="AB341" s="884"/>
      <c r="AC341" s="885"/>
    </row>
    <row r="342" spans="1:32" ht="27" customHeight="1">
      <c r="A342" s="899"/>
      <c r="B342" s="906"/>
      <c r="C342" s="907"/>
      <c r="D342" s="908"/>
      <c r="E342" s="4"/>
      <c r="G342" s="890" t="s">
        <v>40</v>
      </c>
      <c r="H342" s="891"/>
      <c r="I342" s="883">
        <f t="shared" si="174"/>
        <v>0</v>
      </c>
      <c r="J342" s="884"/>
      <c r="K342" s="885"/>
      <c r="L342" s="3"/>
      <c r="M342" s="890" t="s">
        <v>40</v>
      </c>
      <c r="N342" s="891"/>
      <c r="O342" s="883">
        <f t="shared" si="175"/>
        <v>0</v>
      </c>
      <c r="P342" s="884"/>
      <c r="Q342" s="885"/>
      <c r="R342" s="3"/>
      <c r="S342" s="890" t="s">
        <v>40</v>
      </c>
      <c r="T342" s="891"/>
      <c r="U342" s="883">
        <f t="shared" si="176"/>
        <v>0</v>
      </c>
      <c r="V342" s="884"/>
      <c r="W342" s="885"/>
      <c r="Y342" s="890" t="s">
        <v>40</v>
      </c>
      <c r="Z342" s="891"/>
      <c r="AA342" s="883">
        <f t="shared" si="177"/>
        <v>0</v>
      </c>
      <c r="AB342" s="884"/>
      <c r="AC342" s="885"/>
    </row>
    <row r="343" spans="1:32" ht="27" customHeight="1">
      <c r="B343" s="892" t="str">
        <f>IF(入力用!S451="","",入力用!S451)</f>
        <v>補助基準額上限：63000円</v>
      </c>
      <c r="C343" s="892"/>
      <c r="D343" s="892"/>
      <c r="E343" s="4"/>
      <c r="G343" s="890" t="s">
        <v>32</v>
      </c>
      <c r="H343" s="891"/>
      <c r="I343" s="893">
        <f t="shared" si="174"/>
        <v>0</v>
      </c>
      <c r="J343" s="894"/>
      <c r="K343" s="895"/>
      <c r="L343" s="3"/>
      <c r="M343" s="890" t="s">
        <v>32</v>
      </c>
      <c r="N343" s="891"/>
      <c r="O343" s="893">
        <f t="shared" si="175"/>
        <v>0</v>
      </c>
      <c r="P343" s="894"/>
      <c r="Q343" s="895"/>
      <c r="R343" s="3"/>
      <c r="S343" s="890" t="s">
        <v>32</v>
      </c>
      <c r="T343" s="891"/>
      <c r="U343" s="893">
        <f t="shared" si="176"/>
        <v>0</v>
      </c>
      <c r="V343" s="894"/>
      <c r="W343" s="895"/>
      <c r="Y343" s="890" t="s">
        <v>32</v>
      </c>
      <c r="Z343" s="891"/>
      <c r="AA343" s="893">
        <f t="shared" si="177"/>
        <v>0</v>
      </c>
      <c r="AB343" s="894"/>
      <c r="AC343" s="895"/>
    </row>
    <row r="344" spans="1:32" ht="27" customHeight="1">
      <c r="B344" s="896" t="str">
        <f>IF(入力用!W451="","",入力用!W451)</f>
        <v/>
      </c>
      <c r="C344" s="896"/>
      <c r="D344" s="896"/>
      <c r="E344" s="4"/>
      <c r="G344" s="897" t="s">
        <v>33</v>
      </c>
      <c r="H344" s="431"/>
      <c r="I344" s="883">
        <f t="shared" si="174"/>
        <v>0</v>
      </c>
      <c r="J344" s="884"/>
      <c r="K344" s="885"/>
      <c r="L344" s="3"/>
      <c r="M344" s="897" t="s">
        <v>33</v>
      </c>
      <c r="N344" s="431"/>
      <c r="O344" s="883">
        <f t="shared" si="175"/>
        <v>0</v>
      </c>
      <c r="P344" s="884"/>
      <c r="Q344" s="885"/>
      <c r="R344" s="3"/>
      <c r="S344" s="897" t="s">
        <v>33</v>
      </c>
      <c r="T344" s="431"/>
      <c r="U344" s="883">
        <f t="shared" si="176"/>
        <v>0</v>
      </c>
      <c r="V344" s="884"/>
      <c r="W344" s="885"/>
      <c r="Y344" s="897" t="s">
        <v>33</v>
      </c>
      <c r="Z344" s="431"/>
      <c r="AA344" s="883">
        <f t="shared" si="177"/>
        <v>0</v>
      </c>
      <c r="AB344" s="884"/>
      <c r="AC344" s="885"/>
    </row>
    <row r="345" spans="1:32" ht="27" customHeight="1" thickBot="1">
      <c r="G345" s="878" t="s">
        <v>35</v>
      </c>
      <c r="H345" s="879"/>
      <c r="I345" s="880">
        <f t="shared" si="174"/>
        <v>0</v>
      </c>
      <c r="J345" s="881"/>
      <c r="K345" s="882"/>
      <c r="L345" s="3"/>
      <c r="M345" s="878" t="s">
        <v>35</v>
      </c>
      <c r="N345" s="879"/>
      <c r="O345" s="883">
        <f t="shared" si="175"/>
        <v>0</v>
      </c>
      <c r="P345" s="884"/>
      <c r="Q345" s="885"/>
      <c r="R345" s="3"/>
      <c r="S345" s="878" t="s">
        <v>35</v>
      </c>
      <c r="T345" s="879"/>
      <c r="U345" s="883">
        <f t="shared" si="176"/>
        <v>0</v>
      </c>
      <c r="V345" s="884"/>
      <c r="W345" s="885"/>
      <c r="Y345" s="878" t="s">
        <v>35</v>
      </c>
      <c r="Z345" s="879"/>
      <c r="AA345" s="883">
        <f t="shared" si="177"/>
        <v>0</v>
      </c>
      <c r="AB345" s="884"/>
      <c r="AC345" s="885"/>
    </row>
    <row r="346" spans="1:32" ht="45" customHeight="1" thickBot="1">
      <c r="G346" s="886" t="s">
        <v>78</v>
      </c>
      <c r="H346" s="887"/>
      <c r="I346" s="888">
        <f>ROUNDDOWN(SUM(G337:L337),-2)</f>
        <v>0</v>
      </c>
      <c r="J346" s="889"/>
      <c r="K346" s="889"/>
      <c r="M346" s="886" t="s">
        <v>78</v>
      </c>
      <c r="N346" s="887"/>
      <c r="O346" s="888">
        <f>ROUNDDOWN(SUM(M337:R337),-2)</f>
        <v>0</v>
      </c>
      <c r="P346" s="889"/>
      <c r="Q346" s="889"/>
      <c r="S346" s="886" t="s">
        <v>78</v>
      </c>
      <c r="T346" s="887"/>
      <c r="U346" s="888">
        <f>ROUNDDOWN(SUM(S337:X337),-2)</f>
        <v>0</v>
      </c>
      <c r="V346" s="889"/>
      <c r="W346" s="889"/>
      <c r="Y346" s="886" t="s">
        <v>78</v>
      </c>
      <c r="Z346" s="887"/>
      <c r="AA346" s="888">
        <f>AE337-I346-O346-U346</f>
        <v>0</v>
      </c>
      <c r="AB346" s="889"/>
      <c r="AC346" s="889"/>
      <c r="AF346" s="14" t="s">
        <v>422</v>
      </c>
    </row>
    <row r="347" spans="1:32" ht="17.25" customHeight="1"/>
    <row r="348" spans="1:32" ht="17.25" customHeight="1"/>
    <row r="349" spans="1:32" ht="17.25" customHeight="1">
      <c r="A349" s="981" t="str">
        <f>$A$1</f>
        <v>様式第２号</v>
      </c>
      <c r="B349" s="981"/>
    </row>
    <row r="350" spans="1:32" ht="17.25" customHeight="1">
      <c r="A350" s="981"/>
      <c r="B350" s="981"/>
      <c r="Z350" s="982" t="str">
        <f>$Z$2</f>
        <v>令和</v>
      </c>
      <c r="AA350" s="966" t="str">
        <f>IF($AA$2="","",$AA$2)</f>
        <v/>
      </c>
      <c r="AB350" s="966" t="s">
        <v>8</v>
      </c>
      <c r="AC350" s="966" t="str">
        <f>IF($AC$2="","",$AC$2)</f>
        <v/>
      </c>
      <c r="AD350" s="966" t="s">
        <v>9</v>
      </c>
      <c r="AE350" s="966" t="str">
        <f>IF($AE$2="","",$AE$2)</f>
        <v/>
      </c>
      <c r="AF350" s="966" t="s">
        <v>10</v>
      </c>
    </row>
    <row r="351" spans="1:32" ht="17.25" customHeight="1">
      <c r="A351" s="967" t="s">
        <v>11</v>
      </c>
      <c r="B351" s="967"/>
      <c r="C351" s="967"/>
      <c r="D351" s="967"/>
      <c r="E351" s="967"/>
      <c r="F351" s="967"/>
      <c r="G351" s="967"/>
      <c r="H351" s="967"/>
      <c r="I351" s="967"/>
      <c r="L351" s="968" t="s">
        <v>12</v>
      </c>
      <c r="M351" s="968"/>
      <c r="N351" s="969">
        <v>13</v>
      </c>
      <c r="O351" s="969"/>
      <c r="P351" s="970" t="s">
        <v>13</v>
      </c>
      <c r="Q351" s="970"/>
      <c r="R351" s="5"/>
      <c r="S351" s="5"/>
      <c r="Y351" s="5"/>
      <c r="Z351" s="982"/>
      <c r="AA351" s="966"/>
      <c r="AB351" s="966"/>
      <c r="AC351" s="966"/>
      <c r="AD351" s="966"/>
      <c r="AE351" s="966"/>
      <c r="AF351" s="966"/>
    </row>
    <row r="352" spans="1:32" ht="17.25" customHeight="1">
      <c r="A352" s="967"/>
      <c r="B352" s="967"/>
      <c r="C352" s="967"/>
      <c r="D352" s="967"/>
      <c r="E352" s="967"/>
      <c r="F352" s="967"/>
      <c r="G352" s="967"/>
      <c r="H352" s="967"/>
      <c r="I352" s="967"/>
      <c r="L352" s="968"/>
      <c r="M352" s="968"/>
      <c r="N352" s="969"/>
      <c r="O352" s="969"/>
      <c r="P352" s="970"/>
      <c r="Q352" s="970"/>
      <c r="R352" s="5"/>
      <c r="S352" s="5"/>
      <c r="Z352" s="15"/>
      <c r="AA352" s="15"/>
      <c r="AB352" s="15"/>
      <c r="AC352" s="15"/>
      <c r="AD352" s="15"/>
      <c r="AE352" s="15"/>
      <c r="AF352" s="15"/>
    </row>
    <row r="353" spans="1:32" ht="17.25" customHeight="1">
      <c r="A353" s="967"/>
      <c r="B353" s="967"/>
      <c r="C353" s="967"/>
      <c r="D353" s="967"/>
      <c r="E353" s="967"/>
      <c r="F353" s="967"/>
      <c r="G353" s="967"/>
      <c r="H353" s="967"/>
      <c r="I353" s="967"/>
      <c r="L353" s="968"/>
      <c r="M353" s="968"/>
      <c r="N353" s="969"/>
      <c r="O353" s="969"/>
      <c r="P353" s="970"/>
      <c r="Q353" s="970"/>
      <c r="R353" s="5"/>
      <c r="S353" s="5"/>
    </row>
    <row r="354" spans="1:32" ht="17.25" customHeight="1" thickBot="1">
      <c r="D354" s="3"/>
      <c r="E354" s="3"/>
      <c r="F354" s="3"/>
      <c r="G354" s="3"/>
      <c r="H354" s="3"/>
      <c r="I354" s="3"/>
      <c r="J354" s="3"/>
      <c r="K354" s="3"/>
    </row>
    <row r="355" spans="1:32" ht="42" customHeight="1" thickBot="1">
      <c r="A355" s="971" t="s">
        <v>81</v>
      </c>
      <c r="B355" s="972"/>
      <c r="C355" s="973" t="str">
        <f>IF($C$7="","",$C$7)</f>
        <v/>
      </c>
      <c r="D355" s="973"/>
      <c r="E355" s="973"/>
      <c r="F355" s="973"/>
      <c r="G355" s="973"/>
      <c r="H355" s="973"/>
      <c r="I355" s="974"/>
      <c r="J355" s="4"/>
      <c r="K355" s="4"/>
    </row>
    <row r="356" spans="1:32" ht="17.25" customHeight="1">
      <c r="C356" s="6"/>
      <c r="D356" s="6"/>
      <c r="E356" s="16"/>
      <c r="F356" s="6"/>
      <c r="G356" s="6"/>
      <c r="H356" s="6"/>
      <c r="I356" s="6"/>
      <c r="J356" s="6"/>
    </row>
    <row r="357" spans="1:32" ht="17.25" customHeight="1" thickBot="1">
      <c r="E357" s="4"/>
    </row>
    <row r="358" spans="1:32" ht="24" customHeight="1" thickBot="1">
      <c r="A358" s="975" t="s">
        <v>14</v>
      </c>
      <c r="B358" s="976"/>
      <c r="C358" s="976"/>
      <c r="D358" s="977"/>
      <c r="E358" s="4"/>
      <c r="F358" s="319" t="s">
        <v>15</v>
      </c>
      <c r="G358" s="971" t="s">
        <v>16</v>
      </c>
      <c r="H358" s="972"/>
      <c r="I358" s="978" t="s">
        <v>17</v>
      </c>
      <c r="J358" s="972"/>
      <c r="K358" s="978" t="s">
        <v>18</v>
      </c>
      <c r="L358" s="979"/>
      <c r="M358" s="971" t="s">
        <v>19</v>
      </c>
      <c r="N358" s="972"/>
      <c r="O358" s="978" t="s">
        <v>20</v>
      </c>
      <c r="P358" s="972"/>
      <c r="Q358" s="978" t="s">
        <v>21</v>
      </c>
      <c r="R358" s="979"/>
      <c r="S358" s="971" t="s">
        <v>22</v>
      </c>
      <c r="T358" s="972"/>
      <c r="U358" s="978" t="s">
        <v>23</v>
      </c>
      <c r="V358" s="972"/>
      <c r="W358" s="978" t="s">
        <v>24</v>
      </c>
      <c r="X358" s="979"/>
      <c r="Y358" s="971" t="s">
        <v>25</v>
      </c>
      <c r="Z358" s="972"/>
      <c r="AA358" s="978" t="s">
        <v>26</v>
      </c>
      <c r="AB358" s="972"/>
      <c r="AC358" s="978" t="s">
        <v>27</v>
      </c>
      <c r="AD358" s="979"/>
      <c r="AE358" s="980" t="s">
        <v>28</v>
      </c>
      <c r="AF358" s="979"/>
    </row>
    <row r="359" spans="1:32" ht="37.5" customHeight="1" thickBot="1">
      <c r="A359" s="959" t="s">
        <v>86</v>
      </c>
      <c r="B359" s="960"/>
      <c r="C359" s="961" t="str">
        <f>IF(入力用!S483="","",入力用!S483)</f>
        <v/>
      </c>
      <c r="D359" s="962"/>
      <c r="E359" s="4"/>
      <c r="F359" s="307" t="s">
        <v>71</v>
      </c>
      <c r="G359" s="946">
        <f>入力用!S492</f>
        <v>0</v>
      </c>
      <c r="H359" s="946"/>
      <c r="I359" s="947">
        <f>入力用!T492</f>
        <v>0</v>
      </c>
      <c r="J359" s="988"/>
      <c r="K359" s="947">
        <f>入力用!U492</f>
        <v>0</v>
      </c>
      <c r="L359" s="988"/>
      <c r="M359" s="947">
        <f>入力用!V492</f>
        <v>0</v>
      </c>
      <c r="N359" s="988"/>
      <c r="O359" s="947">
        <f>入力用!W492</f>
        <v>0</v>
      </c>
      <c r="P359" s="988"/>
      <c r="Q359" s="947">
        <f>入力用!X492</f>
        <v>0</v>
      </c>
      <c r="R359" s="988"/>
      <c r="S359" s="947">
        <f>入力用!Y492</f>
        <v>0</v>
      </c>
      <c r="T359" s="988"/>
      <c r="U359" s="947">
        <f>入力用!Z492</f>
        <v>0</v>
      </c>
      <c r="V359" s="988"/>
      <c r="W359" s="947">
        <f>入力用!AA492</f>
        <v>0</v>
      </c>
      <c r="X359" s="988"/>
      <c r="Y359" s="947">
        <f>入力用!AB492</f>
        <v>0</v>
      </c>
      <c r="Z359" s="988"/>
      <c r="AA359" s="947">
        <f>入力用!AC492</f>
        <v>0</v>
      </c>
      <c r="AB359" s="988"/>
      <c r="AC359" s="947">
        <f>入力用!AD492</f>
        <v>0</v>
      </c>
      <c r="AD359" s="948"/>
      <c r="AE359" s="935">
        <f t="shared" ref="AE359:AE363" si="178">SUM(G359:AD359)</f>
        <v>0</v>
      </c>
      <c r="AF359" s="936"/>
    </row>
    <row r="360" spans="1:32" ht="37.5" customHeight="1" thickBot="1">
      <c r="A360" s="963" t="s">
        <v>30</v>
      </c>
      <c r="B360" s="964"/>
      <c r="C360" s="949" t="str">
        <f>IF(入力用!S484="","",入力用!S484)</f>
        <v/>
      </c>
      <c r="D360" s="950"/>
      <c r="E360" s="4"/>
      <c r="F360" s="8" t="s">
        <v>72</v>
      </c>
      <c r="G360" s="946">
        <f>入力用!S493</f>
        <v>0</v>
      </c>
      <c r="H360" s="946"/>
      <c r="I360" s="947">
        <f>入力用!T493</f>
        <v>0</v>
      </c>
      <c r="J360" s="988"/>
      <c r="K360" s="947">
        <f>入力用!U493</f>
        <v>0</v>
      </c>
      <c r="L360" s="988"/>
      <c r="M360" s="947">
        <f>入力用!V493</f>
        <v>0</v>
      </c>
      <c r="N360" s="988"/>
      <c r="O360" s="947">
        <f>入力用!W493</f>
        <v>0</v>
      </c>
      <c r="P360" s="988"/>
      <c r="Q360" s="947">
        <f>入力用!X493</f>
        <v>0</v>
      </c>
      <c r="R360" s="988"/>
      <c r="S360" s="947">
        <f>入力用!Y493</f>
        <v>0</v>
      </c>
      <c r="T360" s="988"/>
      <c r="U360" s="947">
        <f>入力用!Z493</f>
        <v>0</v>
      </c>
      <c r="V360" s="988"/>
      <c r="W360" s="947">
        <f>入力用!AA493</f>
        <v>0</v>
      </c>
      <c r="X360" s="988"/>
      <c r="Y360" s="947">
        <f>入力用!AB493</f>
        <v>0</v>
      </c>
      <c r="Z360" s="988"/>
      <c r="AA360" s="947">
        <f>入力用!AC493</f>
        <v>0</v>
      </c>
      <c r="AB360" s="988"/>
      <c r="AC360" s="947">
        <f>入力用!AD493</f>
        <v>0</v>
      </c>
      <c r="AD360" s="948"/>
      <c r="AE360" s="935">
        <f t="shared" si="178"/>
        <v>0</v>
      </c>
      <c r="AF360" s="936"/>
    </row>
    <row r="361" spans="1:32" ht="37.5" customHeight="1">
      <c r="A361" s="965"/>
      <c r="B361" s="964"/>
      <c r="C361" s="951"/>
      <c r="D361" s="952"/>
      <c r="E361" s="4"/>
      <c r="F361" s="8" t="s">
        <v>73</v>
      </c>
      <c r="G361" s="946">
        <f>入力用!S494</f>
        <v>0</v>
      </c>
      <c r="H361" s="946"/>
      <c r="I361" s="947">
        <f>入力用!T494</f>
        <v>0</v>
      </c>
      <c r="J361" s="988"/>
      <c r="K361" s="947">
        <f>入力用!U494</f>
        <v>0</v>
      </c>
      <c r="L361" s="988"/>
      <c r="M361" s="947">
        <f>入力用!V494</f>
        <v>0</v>
      </c>
      <c r="N361" s="988"/>
      <c r="O361" s="947">
        <f>入力用!W494</f>
        <v>0</v>
      </c>
      <c r="P361" s="988"/>
      <c r="Q361" s="947">
        <f>入力用!X494</f>
        <v>0</v>
      </c>
      <c r="R361" s="988"/>
      <c r="S361" s="947">
        <f>入力用!Y494</f>
        <v>0</v>
      </c>
      <c r="T361" s="988"/>
      <c r="U361" s="947">
        <f>入力用!Z494</f>
        <v>0</v>
      </c>
      <c r="V361" s="988"/>
      <c r="W361" s="947">
        <f>入力用!AA494</f>
        <v>0</v>
      </c>
      <c r="X361" s="988"/>
      <c r="Y361" s="947">
        <f>入力用!AB494</f>
        <v>0</v>
      </c>
      <c r="Z361" s="988"/>
      <c r="AA361" s="947">
        <f>入力用!AC494</f>
        <v>0</v>
      </c>
      <c r="AB361" s="988"/>
      <c r="AC361" s="947">
        <f>入力用!AD494</f>
        <v>0</v>
      </c>
      <c r="AD361" s="948"/>
      <c r="AE361" s="935">
        <f t="shared" si="178"/>
        <v>0</v>
      </c>
      <c r="AF361" s="936"/>
    </row>
    <row r="362" spans="1:32" ht="37.5" customHeight="1" thickBot="1">
      <c r="A362" s="965"/>
      <c r="B362" s="964"/>
      <c r="C362" s="903" t="str">
        <f>IF(入力用!S485="","",入力用!S485)</f>
        <v/>
      </c>
      <c r="D362" s="989"/>
      <c r="E362" s="4"/>
      <c r="F362" s="9" t="s">
        <v>74</v>
      </c>
      <c r="G362" s="953">
        <v>0</v>
      </c>
      <c r="H362" s="953"/>
      <c r="I362" s="954">
        <v>0</v>
      </c>
      <c r="J362" s="955"/>
      <c r="K362" s="954">
        <v>0</v>
      </c>
      <c r="L362" s="955"/>
      <c r="M362" s="954">
        <v>0</v>
      </c>
      <c r="N362" s="955"/>
      <c r="O362" s="954">
        <v>0</v>
      </c>
      <c r="P362" s="955"/>
      <c r="Q362" s="954">
        <v>0</v>
      </c>
      <c r="R362" s="955"/>
      <c r="S362" s="954">
        <v>0</v>
      </c>
      <c r="T362" s="955"/>
      <c r="U362" s="954">
        <v>0</v>
      </c>
      <c r="V362" s="955"/>
      <c r="W362" s="954">
        <v>0</v>
      </c>
      <c r="X362" s="955"/>
      <c r="Y362" s="954">
        <v>0</v>
      </c>
      <c r="Z362" s="955"/>
      <c r="AA362" s="954">
        <v>0</v>
      </c>
      <c r="AB362" s="955"/>
      <c r="AC362" s="954">
        <v>0</v>
      </c>
      <c r="AD362" s="956"/>
      <c r="AE362" s="957">
        <f t="shared" si="178"/>
        <v>0</v>
      </c>
      <c r="AF362" s="958"/>
    </row>
    <row r="363" spans="1:32" ht="37.5" customHeight="1" thickBot="1">
      <c r="A363" s="965"/>
      <c r="B363" s="964"/>
      <c r="C363" s="906"/>
      <c r="D363" s="990"/>
      <c r="E363" s="4"/>
      <c r="F363" s="10" t="s">
        <v>75</v>
      </c>
      <c r="G363" s="932">
        <f>入力用!S495</f>
        <v>0</v>
      </c>
      <c r="H363" s="933"/>
      <c r="I363" s="947">
        <f>入力用!T495</f>
        <v>0</v>
      </c>
      <c r="J363" s="988"/>
      <c r="K363" s="932">
        <f>入力用!U495</f>
        <v>0</v>
      </c>
      <c r="L363" s="933"/>
      <c r="M363" s="947">
        <f>入力用!V495</f>
        <v>0</v>
      </c>
      <c r="N363" s="988"/>
      <c r="O363" s="932">
        <f>入力用!W495</f>
        <v>0</v>
      </c>
      <c r="P363" s="933"/>
      <c r="Q363" s="932">
        <f>入力用!X495</f>
        <v>0</v>
      </c>
      <c r="R363" s="933"/>
      <c r="S363" s="932">
        <f>入力用!Y495</f>
        <v>0</v>
      </c>
      <c r="T363" s="933"/>
      <c r="U363" s="932">
        <f>入力用!Z495</f>
        <v>0</v>
      </c>
      <c r="V363" s="933"/>
      <c r="W363" s="932">
        <f>入力用!AA495</f>
        <v>0</v>
      </c>
      <c r="X363" s="933"/>
      <c r="Y363" s="932">
        <f>入力用!AB495</f>
        <v>0</v>
      </c>
      <c r="Z363" s="933"/>
      <c r="AA363" s="932">
        <f>入力用!AC495</f>
        <v>0</v>
      </c>
      <c r="AB363" s="933"/>
      <c r="AC363" s="932">
        <f>入力用!AD495</f>
        <v>0</v>
      </c>
      <c r="AD363" s="934"/>
      <c r="AE363" s="935">
        <f t="shared" si="178"/>
        <v>0</v>
      </c>
      <c r="AF363" s="936"/>
    </row>
    <row r="364" spans="1:32" ht="37.5" customHeight="1" thickTop="1" thickBot="1">
      <c r="A364" s="937" t="s">
        <v>34</v>
      </c>
      <c r="B364" s="938"/>
      <c r="C364" s="983" t="str">
        <f>IF(入力用!S486="","",入力用!S486)</f>
        <v/>
      </c>
      <c r="D364" s="984"/>
      <c r="E364" s="4"/>
      <c r="F364" s="11" t="s">
        <v>76</v>
      </c>
      <c r="G364" s="939">
        <f>SUM(G359:H362)-G363</f>
        <v>0</v>
      </c>
      <c r="H364" s="940"/>
      <c r="I364" s="939">
        <f>SUM(I359:J362)-I363</f>
        <v>0</v>
      </c>
      <c r="J364" s="940"/>
      <c r="K364" s="939">
        <f t="shared" ref="K364" si="179">SUM(K359:L362)-K363</f>
        <v>0</v>
      </c>
      <c r="L364" s="941"/>
      <c r="M364" s="942">
        <f t="shared" ref="M364" si="180">SUM(M359:N362)-M363</f>
        <v>0</v>
      </c>
      <c r="N364" s="940"/>
      <c r="O364" s="939">
        <f t="shared" ref="O364" si="181">SUM(O359:P362)-O363</f>
        <v>0</v>
      </c>
      <c r="P364" s="940"/>
      <c r="Q364" s="939">
        <f t="shared" ref="Q364" si="182">SUM(Q359:R362)-Q363</f>
        <v>0</v>
      </c>
      <c r="R364" s="941"/>
      <c r="S364" s="942">
        <f t="shared" ref="S364" si="183">SUM(S359:T362)-S363</f>
        <v>0</v>
      </c>
      <c r="T364" s="940"/>
      <c r="U364" s="939">
        <f t="shared" ref="U364" si="184">SUM(U359:V362)-U363</f>
        <v>0</v>
      </c>
      <c r="V364" s="940"/>
      <c r="W364" s="939">
        <f t="shared" ref="W364" si="185">SUM(W359:X362)-W363</f>
        <v>0</v>
      </c>
      <c r="X364" s="941"/>
      <c r="Y364" s="942">
        <f t="shared" ref="Y364" si="186">SUM(Y359:Z362)-Y363</f>
        <v>0</v>
      </c>
      <c r="Z364" s="940"/>
      <c r="AA364" s="939">
        <f>SUM(AA359:AB362)-AA363</f>
        <v>0</v>
      </c>
      <c r="AB364" s="940"/>
      <c r="AC364" s="939">
        <f t="shared" ref="AC364" si="187">SUM(AC359:AD362)-AC363</f>
        <v>0</v>
      </c>
      <c r="AD364" s="943"/>
      <c r="AE364" s="944">
        <f>SUM(G364:AD364)</f>
        <v>0</v>
      </c>
      <c r="AF364" s="945"/>
    </row>
    <row r="365" spans="1:32" ht="50.25" customHeight="1" thickTop="1" thickBot="1">
      <c r="A365" s="916" t="s">
        <v>87</v>
      </c>
      <c r="B365" s="917"/>
      <c r="C365" s="983" t="str">
        <f>IF(入力用!S487="","",入力用!S487)</f>
        <v/>
      </c>
      <c r="D365" s="984"/>
      <c r="E365" s="4"/>
      <c r="F365" s="12" t="s">
        <v>77</v>
      </c>
      <c r="G365" s="920">
        <f>IF(入力用!P486=1,IF(AND(入力用!P492&gt;0,入力用!P492&lt;=4),IF(G364&gt;=63000,63000,G364),IF(G364&gt;=82000,82000,G364)),IF(G364&gt;=63000,63000,G364))</f>
        <v>0</v>
      </c>
      <c r="H365" s="921"/>
      <c r="I365" s="920">
        <f>IF(入力用!P486=1,IF(AND(入力用!P492&gt;0,入力用!P492&lt;=5),IF(I364&gt;=63000,63000,I364),IF(I364&gt;=82000,82000,I364)),IF(I364&gt;=63000,63000,I364))</f>
        <v>0</v>
      </c>
      <c r="J365" s="921"/>
      <c r="K365" s="920">
        <f>IF(入力用!P486=1,IF(AND(入力用!P492&gt;0,入力用!P492&lt;=6),IF(K364&gt;=63000,63000,K364),IF(K364&gt;=82000,82000,K364)),IF(K364&gt;=63000,63000,K364))</f>
        <v>0</v>
      </c>
      <c r="L365" s="921"/>
      <c r="M365" s="920">
        <f>IF(入力用!P486=1,IF(AND(入力用!P492&gt;0,入力用!P492&lt;=7),IF(M364&gt;=63000,63000,M364),IF(M364&gt;=82000,82000,M364)),IF(M364&gt;=63000,63000,M364))</f>
        <v>0</v>
      </c>
      <c r="N365" s="921"/>
      <c r="O365" s="920">
        <f>IF(入力用!P486=1,IF(AND(入力用!P492&gt;0,入力用!P492&lt;=8),IF(O364&gt;=63000,63000,O364),IF(O364&gt;=82000,82000,O364)),IF(O364&gt;=63000,63000,O364))</f>
        <v>0</v>
      </c>
      <c r="P365" s="921"/>
      <c r="Q365" s="920">
        <f>IF(入力用!P486=1,IF(AND(入力用!P492&gt;0,入力用!P492&lt;=9),IF(Q364&gt;=63000,63000,Q364),IF(Q364&gt;=82000,82000,Q364)),IF(Q364&gt;=63000,63000,Q364))</f>
        <v>0</v>
      </c>
      <c r="R365" s="921"/>
      <c r="S365" s="920">
        <f>IF(入力用!P486=1,IF(AND(入力用!P492&gt;0,入力用!P492&lt;=10),IF(S364&gt;=63000,63000,S364),IF(S364&gt;=82000,82000,S364)),IF(S364&gt;=63000,63000,S364))</f>
        <v>0</v>
      </c>
      <c r="T365" s="921"/>
      <c r="U365" s="920">
        <f>IF(入力用!P486=1,IF(AND(入力用!P492&gt;0,入力用!P492&lt;=11),IF(U364&gt;=63000,63000,U364),IF(U364&gt;=82000,82000,U364)),IF(U364&gt;=63000,63000,U364))</f>
        <v>0</v>
      </c>
      <c r="V365" s="921"/>
      <c r="W365" s="920">
        <f>IF(入力用!P486=1,IF(AND(入力用!P492&gt;0,入力用!P492&lt;=12),IF(W364&gt;=63000,63000,W364),IF(W364&gt;=82000,82000,W364)),IF(W364&gt;=63000,63000,W364))</f>
        <v>0</v>
      </c>
      <c r="X365" s="921"/>
      <c r="Y365" s="920">
        <f>IF(入力用!P486=1,IF(AND(入力用!P492&gt;0,入力用!P492&lt;=13),IF(Y364&gt;=63000,63000,Y364),IF(Y364&gt;=82000,82000,Y364)),IF(Y364&gt;=63000,63000,Y364))</f>
        <v>0</v>
      </c>
      <c r="Z365" s="921"/>
      <c r="AA365" s="920">
        <f>IF(入力用!P486=1,IF(AND(入力用!P492&gt;0,入力用!P492&lt;=14),IF(AA364&gt;=63000,63000,AA364),IF(AA364&gt;=82000,82000,AA364)),IF(AA364&gt;=63000,63000,AA364))</f>
        <v>0</v>
      </c>
      <c r="AB365" s="921"/>
      <c r="AC365" s="920">
        <f>IF(入力用!P486=1,IF(AND(入力用!P492&gt;0,入力用!P492&lt;=15),IF(AC364&gt;=63000,63000,AC364),IF(AC364&gt;=82000,82000,AC364)),IF(AC364&gt;=63000,63000,AC364))</f>
        <v>0</v>
      </c>
      <c r="AD365" s="987"/>
      <c r="AE365" s="922"/>
      <c r="AF365" s="923"/>
    </row>
    <row r="366" spans="1:32" ht="50.25" customHeight="1" thickBot="1">
      <c r="A366" s="924" t="s">
        <v>88</v>
      </c>
      <c r="B366" s="925"/>
      <c r="C366" s="985" t="str">
        <f>IF(入力用!S488="","",入力用!S488)</f>
        <v/>
      </c>
      <c r="D366" s="986"/>
      <c r="E366" s="4"/>
      <c r="F366" s="13" t="s">
        <v>262</v>
      </c>
      <c r="G366" s="926">
        <f>ROUNDDOWN(G365*3/4,0)</f>
        <v>0</v>
      </c>
      <c r="H366" s="926"/>
      <c r="I366" s="926">
        <f>ROUNDDOWN(I365*3/4,0)</f>
        <v>0</v>
      </c>
      <c r="J366" s="926"/>
      <c r="K366" s="926">
        <f>ROUNDDOWN(K365*3/4,0)</f>
        <v>0</v>
      </c>
      <c r="L366" s="927"/>
      <c r="M366" s="928">
        <f>ROUNDDOWN(M365*3/4,0)</f>
        <v>0</v>
      </c>
      <c r="N366" s="926"/>
      <c r="O366" s="926">
        <f>ROUNDDOWN(O365*3/4,0)</f>
        <v>0</v>
      </c>
      <c r="P366" s="926"/>
      <c r="Q366" s="926">
        <f>ROUNDDOWN(Q365*3/4,0)</f>
        <v>0</v>
      </c>
      <c r="R366" s="927"/>
      <c r="S366" s="928">
        <f>ROUNDDOWN(S365*3/4,0)</f>
        <v>0</v>
      </c>
      <c r="T366" s="926"/>
      <c r="U366" s="926">
        <f>ROUNDDOWN(U365*3/4,0)</f>
        <v>0</v>
      </c>
      <c r="V366" s="926"/>
      <c r="W366" s="926">
        <f>ROUNDDOWN(W365*3/4,0)</f>
        <v>0</v>
      </c>
      <c r="X366" s="927"/>
      <c r="Y366" s="928">
        <f>ROUNDDOWN(Y365*3/4,0)</f>
        <v>0</v>
      </c>
      <c r="Z366" s="926"/>
      <c r="AA366" s="926">
        <f>ROUNDDOWN(AA365*3/4,0)</f>
        <v>0</v>
      </c>
      <c r="AB366" s="926"/>
      <c r="AC366" s="926">
        <f>ROUNDDOWN(AC365*3/4,0)</f>
        <v>0</v>
      </c>
      <c r="AD366" s="929"/>
      <c r="AE366" s="930">
        <f>ROUNDDOWN(SUM(G366:AD366),-2)</f>
        <v>0</v>
      </c>
      <c r="AF366" s="931"/>
    </row>
    <row r="367" spans="1:32" ht="17.25" customHeight="1">
      <c r="A367" s="898" t="s">
        <v>85</v>
      </c>
      <c r="B367" s="900" t="str">
        <f>IF(入力用!S489="","",入力用!S489)</f>
        <v/>
      </c>
      <c r="C367" s="901"/>
      <c r="D367" s="902"/>
      <c r="E367" s="4"/>
    </row>
    <row r="368" spans="1:32" ht="34.5" customHeight="1">
      <c r="A368" s="899"/>
      <c r="B368" s="903"/>
      <c r="C368" s="904"/>
      <c r="D368" s="905"/>
      <c r="E368" s="4"/>
      <c r="G368" s="909"/>
      <c r="H368" s="910"/>
      <c r="I368" s="911" t="s">
        <v>36</v>
      </c>
      <c r="J368" s="912"/>
      <c r="K368" s="913"/>
      <c r="L368" s="4"/>
      <c r="M368" s="914"/>
      <c r="N368" s="914"/>
      <c r="O368" s="915" t="s">
        <v>37</v>
      </c>
      <c r="P368" s="914"/>
      <c r="Q368" s="914"/>
      <c r="R368" s="4"/>
      <c r="S368" s="914"/>
      <c r="T368" s="914"/>
      <c r="U368" s="915" t="s">
        <v>38</v>
      </c>
      <c r="V368" s="914"/>
      <c r="W368" s="914"/>
      <c r="X368" s="4"/>
      <c r="Y368" s="914"/>
      <c r="Z368" s="914"/>
      <c r="AA368" s="915" t="s">
        <v>39</v>
      </c>
      <c r="AB368" s="914"/>
      <c r="AC368" s="914"/>
      <c r="AD368" s="4"/>
      <c r="AE368" s="3"/>
      <c r="AF368" s="3"/>
    </row>
    <row r="369" spans="1:32" ht="27" customHeight="1">
      <c r="A369" s="899"/>
      <c r="B369" s="903"/>
      <c r="C369" s="904"/>
      <c r="D369" s="905"/>
      <c r="E369" s="4"/>
      <c r="G369" s="897" t="s">
        <v>29</v>
      </c>
      <c r="H369" s="431"/>
      <c r="I369" s="883">
        <f t="shared" ref="I369:I374" si="188">SUM(G359:L359)</f>
        <v>0</v>
      </c>
      <c r="J369" s="884"/>
      <c r="K369" s="885"/>
      <c r="L369" s="3"/>
      <c r="M369" s="897" t="s">
        <v>29</v>
      </c>
      <c r="N369" s="431"/>
      <c r="O369" s="883">
        <f t="shared" ref="O369:O374" si="189">SUM(M359:R359)</f>
        <v>0</v>
      </c>
      <c r="P369" s="884"/>
      <c r="Q369" s="885"/>
      <c r="R369" s="3"/>
      <c r="S369" s="897" t="s">
        <v>29</v>
      </c>
      <c r="T369" s="431"/>
      <c r="U369" s="883">
        <f t="shared" ref="U369:U374" si="190">SUM(S359:X359)</f>
        <v>0</v>
      </c>
      <c r="V369" s="884"/>
      <c r="W369" s="885"/>
      <c r="Y369" s="897" t="s">
        <v>29</v>
      </c>
      <c r="Z369" s="431"/>
      <c r="AA369" s="883">
        <f t="shared" ref="AA369:AA374" si="191">SUM(Y359:AD359)</f>
        <v>0</v>
      </c>
      <c r="AB369" s="884"/>
      <c r="AC369" s="885"/>
    </row>
    <row r="370" spans="1:32" ht="27" customHeight="1">
      <c r="A370" s="899"/>
      <c r="B370" s="903"/>
      <c r="C370" s="904"/>
      <c r="D370" s="905"/>
      <c r="E370" s="4"/>
      <c r="G370" s="890" t="s">
        <v>31</v>
      </c>
      <c r="H370" s="891"/>
      <c r="I370" s="883">
        <f t="shared" si="188"/>
        <v>0</v>
      </c>
      <c r="J370" s="884"/>
      <c r="K370" s="885"/>
      <c r="L370" s="3"/>
      <c r="M370" s="890" t="s">
        <v>31</v>
      </c>
      <c r="N370" s="891"/>
      <c r="O370" s="883">
        <f t="shared" si="189"/>
        <v>0</v>
      </c>
      <c r="P370" s="884"/>
      <c r="Q370" s="885"/>
      <c r="R370" s="3"/>
      <c r="S370" s="890" t="s">
        <v>31</v>
      </c>
      <c r="T370" s="891"/>
      <c r="U370" s="883">
        <f t="shared" si="190"/>
        <v>0</v>
      </c>
      <c r="V370" s="884"/>
      <c r="W370" s="885"/>
      <c r="Y370" s="890" t="s">
        <v>31</v>
      </c>
      <c r="Z370" s="891"/>
      <c r="AA370" s="883">
        <f t="shared" si="191"/>
        <v>0</v>
      </c>
      <c r="AB370" s="884"/>
      <c r="AC370" s="885"/>
    </row>
    <row r="371" spans="1:32" ht="27" customHeight="1">
      <c r="A371" s="899"/>
      <c r="B371" s="906"/>
      <c r="C371" s="907"/>
      <c r="D371" s="908"/>
      <c r="E371" s="4"/>
      <c r="G371" s="890" t="s">
        <v>40</v>
      </c>
      <c r="H371" s="891"/>
      <c r="I371" s="883">
        <f t="shared" si="188"/>
        <v>0</v>
      </c>
      <c r="J371" s="884"/>
      <c r="K371" s="885"/>
      <c r="L371" s="3"/>
      <c r="M371" s="890" t="s">
        <v>40</v>
      </c>
      <c r="N371" s="891"/>
      <c r="O371" s="883">
        <f t="shared" si="189"/>
        <v>0</v>
      </c>
      <c r="P371" s="884"/>
      <c r="Q371" s="885"/>
      <c r="R371" s="3"/>
      <c r="S371" s="890" t="s">
        <v>40</v>
      </c>
      <c r="T371" s="891"/>
      <c r="U371" s="883">
        <f t="shared" si="190"/>
        <v>0</v>
      </c>
      <c r="V371" s="884"/>
      <c r="W371" s="885"/>
      <c r="Y371" s="890" t="s">
        <v>40</v>
      </c>
      <c r="Z371" s="891"/>
      <c r="AA371" s="883">
        <f t="shared" si="191"/>
        <v>0</v>
      </c>
      <c r="AB371" s="884"/>
      <c r="AC371" s="885"/>
    </row>
    <row r="372" spans="1:32" ht="27" customHeight="1">
      <c r="B372" s="892" t="str">
        <f>IF(入力用!S480="","",入力用!S480)</f>
        <v/>
      </c>
      <c r="C372" s="892"/>
      <c r="D372" s="892"/>
      <c r="E372" s="4"/>
      <c r="G372" s="890" t="s">
        <v>32</v>
      </c>
      <c r="H372" s="891"/>
      <c r="I372" s="893">
        <f t="shared" si="188"/>
        <v>0</v>
      </c>
      <c r="J372" s="894"/>
      <c r="K372" s="895"/>
      <c r="L372" s="3"/>
      <c r="M372" s="890" t="s">
        <v>32</v>
      </c>
      <c r="N372" s="891"/>
      <c r="O372" s="893">
        <f t="shared" si="189"/>
        <v>0</v>
      </c>
      <c r="P372" s="894"/>
      <c r="Q372" s="895"/>
      <c r="R372" s="3"/>
      <c r="S372" s="890" t="s">
        <v>32</v>
      </c>
      <c r="T372" s="891"/>
      <c r="U372" s="893">
        <f t="shared" si="190"/>
        <v>0</v>
      </c>
      <c r="V372" s="894"/>
      <c r="W372" s="895"/>
      <c r="Y372" s="890" t="s">
        <v>32</v>
      </c>
      <c r="Z372" s="891"/>
      <c r="AA372" s="893">
        <f t="shared" si="191"/>
        <v>0</v>
      </c>
      <c r="AB372" s="894"/>
      <c r="AC372" s="895"/>
    </row>
    <row r="373" spans="1:32" ht="27" customHeight="1">
      <c r="B373" s="896" t="str">
        <f>IF(入力用!W480="","",入力用!W480)</f>
        <v/>
      </c>
      <c r="C373" s="896"/>
      <c r="D373" s="896"/>
      <c r="E373" s="4"/>
      <c r="G373" s="897" t="s">
        <v>33</v>
      </c>
      <c r="H373" s="431"/>
      <c r="I373" s="883">
        <f t="shared" si="188"/>
        <v>0</v>
      </c>
      <c r="J373" s="884"/>
      <c r="K373" s="885"/>
      <c r="L373" s="3"/>
      <c r="M373" s="897" t="s">
        <v>33</v>
      </c>
      <c r="N373" s="431"/>
      <c r="O373" s="883">
        <f t="shared" si="189"/>
        <v>0</v>
      </c>
      <c r="P373" s="884"/>
      <c r="Q373" s="885"/>
      <c r="R373" s="3"/>
      <c r="S373" s="897" t="s">
        <v>33</v>
      </c>
      <c r="T373" s="431"/>
      <c r="U373" s="883">
        <f t="shared" si="190"/>
        <v>0</v>
      </c>
      <c r="V373" s="884"/>
      <c r="W373" s="885"/>
      <c r="Y373" s="897" t="s">
        <v>33</v>
      </c>
      <c r="Z373" s="431"/>
      <c r="AA373" s="883">
        <f t="shared" si="191"/>
        <v>0</v>
      </c>
      <c r="AB373" s="884"/>
      <c r="AC373" s="885"/>
    </row>
    <row r="374" spans="1:32" ht="27" customHeight="1" thickBot="1">
      <c r="G374" s="878" t="s">
        <v>35</v>
      </c>
      <c r="H374" s="879"/>
      <c r="I374" s="880">
        <f t="shared" si="188"/>
        <v>0</v>
      </c>
      <c r="J374" s="881"/>
      <c r="K374" s="882"/>
      <c r="L374" s="3"/>
      <c r="M374" s="878" t="s">
        <v>35</v>
      </c>
      <c r="N374" s="879"/>
      <c r="O374" s="883">
        <f t="shared" si="189"/>
        <v>0</v>
      </c>
      <c r="P374" s="884"/>
      <c r="Q374" s="885"/>
      <c r="R374" s="3"/>
      <c r="S374" s="878" t="s">
        <v>35</v>
      </c>
      <c r="T374" s="879"/>
      <c r="U374" s="883">
        <f t="shared" si="190"/>
        <v>0</v>
      </c>
      <c r="V374" s="884"/>
      <c r="W374" s="885"/>
      <c r="Y374" s="878" t="s">
        <v>35</v>
      </c>
      <c r="Z374" s="879"/>
      <c r="AA374" s="883">
        <f t="shared" si="191"/>
        <v>0</v>
      </c>
      <c r="AB374" s="884"/>
      <c r="AC374" s="885"/>
    </row>
    <row r="375" spans="1:32" ht="45" customHeight="1" thickBot="1">
      <c r="G375" s="886" t="s">
        <v>78</v>
      </c>
      <c r="H375" s="887"/>
      <c r="I375" s="888">
        <f>ROUNDDOWN(SUM(G366:L366),-2)</f>
        <v>0</v>
      </c>
      <c r="J375" s="889"/>
      <c r="K375" s="889"/>
      <c r="M375" s="886" t="s">
        <v>78</v>
      </c>
      <c r="N375" s="887"/>
      <c r="O375" s="888">
        <f>ROUNDDOWN(SUM(M366:R366),-2)</f>
        <v>0</v>
      </c>
      <c r="P375" s="889"/>
      <c r="Q375" s="889"/>
      <c r="S375" s="886" t="s">
        <v>78</v>
      </c>
      <c r="T375" s="887"/>
      <c r="U375" s="888">
        <f>ROUNDDOWN(SUM(S366:X366),-2)</f>
        <v>0</v>
      </c>
      <c r="V375" s="889"/>
      <c r="W375" s="889"/>
      <c r="Y375" s="886" t="s">
        <v>78</v>
      </c>
      <c r="Z375" s="887"/>
      <c r="AA375" s="888">
        <f>AE366-I375-O375-U375</f>
        <v>0</v>
      </c>
      <c r="AB375" s="889"/>
      <c r="AC375" s="889"/>
      <c r="AF375" s="14" t="s">
        <v>430</v>
      </c>
    </row>
    <row r="376" spans="1:32" ht="17.25" customHeight="1"/>
    <row r="377" spans="1:32" ht="17.25" customHeight="1"/>
    <row r="378" spans="1:32" ht="17.25" customHeight="1">
      <c r="A378" s="981" t="str">
        <f>$A$1</f>
        <v>様式第２号</v>
      </c>
      <c r="B378" s="981"/>
    </row>
    <row r="379" spans="1:32" ht="17.25" customHeight="1">
      <c r="A379" s="981"/>
      <c r="B379" s="981"/>
      <c r="Z379" s="982" t="str">
        <f>$Z$2</f>
        <v>令和</v>
      </c>
      <c r="AA379" s="966" t="str">
        <f>IF($AA$2="","",$AA$2)</f>
        <v/>
      </c>
      <c r="AB379" s="966" t="s">
        <v>8</v>
      </c>
      <c r="AC379" s="966" t="str">
        <f>IF($AC$2="","",$AC$2)</f>
        <v/>
      </c>
      <c r="AD379" s="966" t="s">
        <v>9</v>
      </c>
      <c r="AE379" s="966" t="str">
        <f>IF($AE$2="","",$AE$2)</f>
        <v/>
      </c>
      <c r="AF379" s="966" t="s">
        <v>10</v>
      </c>
    </row>
    <row r="380" spans="1:32" ht="17.25" customHeight="1">
      <c r="A380" s="967" t="s">
        <v>11</v>
      </c>
      <c r="B380" s="967"/>
      <c r="C380" s="967"/>
      <c r="D380" s="967"/>
      <c r="E380" s="967"/>
      <c r="F380" s="967"/>
      <c r="G380" s="967"/>
      <c r="H380" s="967"/>
      <c r="I380" s="967"/>
      <c r="L380" s="968" t="s">
        <v>12</v>
      </c>
      <c r="M380" s="968"/>
      <c r="N380" s="969">
        <v>14</v>
      </c>
      <c r="O380" s="969"/>
      <c r="P380" s="970" t="s">
        <v>13</v>
      </c>
      <c r="Q380" s="970"/>
      <c r="R380" s="5"/>
      <c r="S380" s="5"/>
      <c r="Y380" s="5"/>
      <c r="Z380" s="982"/>
      <c r="AA380" s="966"/>
      <c r="AB380" s="966"/>
      <c r="AC380" s="966"/>
      <c r="AD380" s="966"/>
      <c r="AE380" s="966"/>
      <c r="AF380" s="966"/>
    </row>
    <row r="381" spans="1:32" ht="17.25" customHeight="1">
      <c r="A381" s="967"/>
      <c r="B381" s="967"/>
      <c r="C381" s="967"/>
      <c r="D381" s="967"/>
      <c r="E381" s="967"/>
      <c r="F381" s="967"/>
      <c r="G381" s="967"/>
      <c r="H381" s="967"/>
      <c r="I381" s="967"/>
      <c r="L381" s="968"/>
      <c r="M381" s="968"/>
      <c r="N381" s="969"/>
      <c r="O381" s="969"/>
      <c r="P381" s="970"/>
      <c r="Q381" s="970"/>
      <c r="R381" s="5"/>
      <c r="S381" s="5"/>
      <c r="Z381" s="15"/>
      <c r="AA381" s="15"/>
      <c r="AB381" s="15"/>
      <c r="AC381" s="15"/>
      <c r="AD381" s="15"/>
      <c r="AE381" s="15"/>
      <c r="AF381" s="15"/>
    </row>
    <row r="382" spans="1:32" ht="17.25" customHeight="1">
      <c r="A382" s="967"/>
      <c r="B382" s="967"/>
      <c r="C382" s="967"/>
      <c r="D382" s="967"/>
      <c r="E382" s="967"/>
      <c r="F382" s="967"/>
      <c r="G382" s="967"/>
      <c r="H382" s="967"/>
      <c r="I382" s="967"/>
      <c r="L382" s="968"/>
      <c r="M382" s="968"/>
      <c r="N382" s="969"/>
      <c r="O382" s="969"/>
      <c r="P382" s="970"/>
      <c r="Q382" s="970"/>
      <c r="R382" s="5"/>
      <c r="S382" s="5"/>
    </row>
    <row r="383" spans="1:32" ht="17.25" customHeight="1" thickBot="1">
      <c r="D383" s="3"/>
      <c r="E383" s="3"/>
      <c r="F383" s="3"/>
      <c r="G383" s="3"/>
      <c r="H383" s="3"/>
      <c r="I383" s="3"/>
      <c r="J383" s="3"/>
      <c r="K383" s="3"/>
    </row>
    <row r="384" spans="1:32" ht="42" customHeight="1" thickBot="1">
      <c r="A384" s="971" t="s">
        <v>81</v>
      </c>
      <c r="B384" s="972"/>
      <c r="C384" s="973" t="str">
        <f>IF($C$7="","",$C$7)</f>
        <v/>
      </c>
      <c r="D384" s="973"/>
      <c r="E384" s="973"/>
      <c r="F384" s="973"/>
      <c r="G384" s="973"/>
      <c r="H384" s="973"/>
      <c r="I384" s="974"/>
      <c r="J384" s="4"/>
      <c r="K384" s="4"/>
    </row>
    <row r="385" spans="1:32" ht="17.25" customHeight="1">
      <c r="C385" s="6"/>
      <c r="D385" s="6"/>
      <c r="E385" s="16"/>
      <c r="F385" s="6"/>
      <c r="G385" s="6"/>
      <c r="H385" s="6"/>
      <c r="I385" s="6"/>
      <c r="J385" s="6"/>
    </row>
    <row r="386" spans="1:32" ht="17.25" customHeight="1" thickBot="1">
      <c r="E386" s="4"/>
    </row>
    <row r="387" spans="1:32" ht="24" customHeight="1" thickBot="1">
      <c r="A387" s="975" t="s">
        <v>14</v>
      </c>
      <c r="B387" s="976"/>
      <c r="C387" s="976"/>
      <c r="D387" s="977"/>
      <c r="E387" s="4"/>
      <c r="F387" s="319" t="s">
        <v>15</v>
      </c>
      <c r="G387" s="971" t="s">
        <v>16</v>
      </c>
      <c r="H387" s="972"/>
      <c r="I387" s="978" t="s">
        <v>17</v>
      </c>
      <c r="J387" s="972"/>
      <c r="K387" s="978" t="s">
        <v>18</v>
      </c>
      <c r="L387" s="979"/>
      <c r="M387" s="971" t="s">
        <v>19</v>
      </c>
      <c r="N387" s="972"/>
      <c r="O387" s="978" t="s">
        <v>20</v>
      </c>
      <c r="P387" s="972"/>
      <c r="Q387" s="978" t="s">
        <v>21</v>
      </c>
      <c r="R387" s="979"/>
      <c r="S387" s="971" t="s">
        <v>22</v>
      </c>
      <c r="T387" s="972"/>
      <c r="U387" s="978" t="s">
        <v>23</v>
      </c>
      <c r="V387" s="972"/>
      <c r="W387" s="978" t="s">
        <v>24</v>
      </c>
      <c r="X387" s="979"/>
      <c r="Y387" s="971" t="s">
        <v>25</v>
      </c>
      <c r="Z387" s="972"/>
      <c r="AA387" s="978" t="s">
        <v>26</v>
      </c>
      <c r="AB387" s="972"/>
      <c r="AC387" s="978" t="s">
        <v>27</v>
      </c>
      <c r="AD387" s="979"/>
      <c r="AE387" s="980" t="s">
        <v>28</v>
      </c>
      <c r="AF387" s="979"/>
    </row>
    <row r="388" spans="1:32" ht="37.5" customHeight="1" thickBot="1">
      <c r="A388" s="959" t="s">
        <v>86</v>
      </c>
      <c r="B388" s="960"/>
      <c r="C388" s="961" t="str">
        <f>IF(入力用!S522="","",入力用!S522)</f>
        <v/>
      </c>
      <c r="D388" s="962"/>
      <c r="E388" s="4"/>
      <c r="F388" s="307" t="s">
        <v>71</v>
      </c>
      <c r="G388" s="946">
        <f>入力用!S531</f>
        <v>0</v>
      </c>
      <c r="H388" s="946"/>
      <c r="I388" s="946">
        <f>入力用!T531</f>
        <v>0</v>
      </c>
      <c r="J388" s="946"/>
      <c r="K388" s="946">
        <f>入力用!U531</f>
        <v>0</v>
      </c>
      <c r="L388" s="946"/>
      <c r="M388" s="946">
        <f>入力用!V531</f>
        <v>0</v>
      </c>
      <c r="N388" s="946"/>
      <c r="O388" s="946">
        <f>入力用!W531</f>
        <v>0</v>
      </c>
      <c r="P388" s="946"/>
      <c r="Q388" s="946">
        <f>入力用!X531</f>
        <v>0</v>
      </c>
      <c r="R388" s="946"/>
      <c r="S388" s="946">
        <f>入力用!Y531</f>
        <v>0</v>
      </c>
      <c r="T388" s="946"/>
      <c r="U388" s="946">
        <f>入力用!Z531</f>
        <v>0</v>
      </c>
      <c r="V388" s="946"/>
      <c r="W388" s="946">
        <f>入力用!AA531</f>
        <v>0</v>
      </c>
      <c r="X388" s="946"/>
      <c r="Y388" s="946">
        <f>入力用!AB531</f>
        <v>0</v>
      </c>
      <c r="Z388" s="946"/>
      <c r="AA388" s="946">
        <f>入力用!AC531</f>
        <v>0</v>
      </c>
      <c r="AB388" s="946"/>
      <c r="AC388" s="947">
        <f>入力用!AD531</f>
        <v>0</v>
      </c>
      <c r="AD388" s="948"/>
      <c r="AE388" s="935">
        <f t="shared" ref="AE388:AE392" si="192">SUM(G388:AD388)</f>
        <v>0</v>
      </c>
      <c r="AF388" s="936"/>
    </row>
    <row r="389" spans="1:32" ht="37.5" customHeight="1" thickBot="1">
      <c r="A389" s="963" t="s">
        <v>30</v>
      </c>
      <c r="B389" s="964"/>
      <c r="C389" s="949" t="str">
        <f>IF(入力用!S523="","",入力用!S523)</f>
        <v/>
      </c>
      <c r="D389" s="950"/>
      <c r="E389" s="4"/>
      <c r="F389" s="8" t="s">
        <v>72</v>
      </c>
      <c r="G389" s="946">
        <f>入力用!S532</f>
        <v>0</v>
      </c>
      <c r="H389" s="946"/>
      <c r="I389" s="946">
        <f>入力用!T532</f>
        <v>0</v>
      </c>
      <c r="J389" s="946"/>
      <c r="K389" s="946">
        <f>入力用!U532</f>
        <v>0</v>
      </c>
      <c r="L389" s="946"/>
      <c r="M389" s="946">
        <f>入力用!V532</f>
        <v>0</v>
      </c>
      <c r="N389" s="946"/>
      <c r="O389" s="946">
        <f>入力用!W532</f>
        <v>0</v>
      </c>
      <c r="P389" s="946"/>
      <c r="Q389" s="946">
        <f>入力用!X532</f>
        <v>0</v>
      </c>
      <c r="R389" s="946"/>
      <c r="S389" s="946">
        <f>入力用!Y532</f>
        <v>0</v>
      </c>
      <c r="T389" s="946"/>
      <c r="U389" s="946">
        <f>入力用!Z532</f>
        <v>0</v>
      </c>
      <c r="V389" s="946"/>
      <c r="W389" s="946">
        <f>入力用!AA532</f>
        <v>0</v>
      </c>
      <c r="X389" s="946"/>
      <c r="Y389" s="946">
        <f>入力用!AB532</f>
        <v>0</v>
      </c>
      <c r="Z389" s="946"/>
      <c r="AA389" s="946">
        <f>入力用!AC532</f>
        <v>0</v>
      </c>
      <c r="AB389" s="946"/>
      <c r="AC389" s="947">
        <f>入力用!AD532</f>
        <v>0</v>
      </c>
      <c r="AD389" s="948"/>
      <c r="AE389" s="935">
        <f t="shared" si="192"/>
        <v>0</v>
      </c>
      <c r="AF389" s="936"/>
    </row>
    <row r="390" spans="1:32" ht="37.5" customHeight="1">
      <c r="A390" s="965"/>
      <c r="B390" s="964"/>
      <c r="C390" s="951"/>
      <c r="D390" s="952"/>
      <c r="E390" s="4"/>
      <c r="F390" s="8" t="s">
        <v>73</v>
      </c>
      <c r="G390" s="946">
        <f>入力用!S533</f>
        <v>0</v>
      </c>
      <c r="H390" s="946"/>
      <c r="I390" s="946">
        <f>入力用!T533</f>
        <v>0</v>
      </c>
      <c r="J390" s="946"/>
      <c r="K390" s="946">
        <f>入力用!U533</f>
        <v>0</v>
      </c>
      <c r="L390" s="946"/>
      <c r="M390" s="946">
        <f>入力用!V533</f>
        <v>0</v>
      </c>
      <c r="N390" s="946"/>
      <c r="O390" s="946">
        <f>入力用!W533</f>
        <v>0</v>
      </c>
      <c r="P390" s="946"/>
      <c r="Q390" s="946">
        <f>入力用!X533</f>
        <v>0</v>
      </c>
      <c r="R390" s="946"/>
      <c r="S390" s="946">
        <f>入力用!Y533</f>
        <v>0</v>
      </c>
      <c r="T390" s="946"/>
      <c r="U390" s="946">
        <f>入力用!Z533</f>
        <v>0</v>
      </c>
      <c r="V390" s="946"/>
      <c r="W390" s="946">
        <f>入力用!AA533</f>
        <v>0</v>
      </c>
      <c r="X390" s="946"/>
      <c r="Y390" s="946">
        <f>入力用!AB533</f>
        <v>0</v>
      </c>
      <c r="Z390" s="946"/>
      <c r="AA390" s="946">
        <f>入力用!AC533</f>
        <v>0</v>
      </c>
      <c r="AB390" s="946"/>
      <c r="AC390" s="947">
        <f>入力用!AD533</f>
        <v>0</v>
      </c>
      <c r="AD390" s="948"/>
      <c r="AE390" s="935">
        <f t="shared" si="192"/>
        <v>0</v>
      </c>
      <c r="AF390" s="936"/>
    </row>
    <row r="391" spans="1:32" ht="37.5" customHeight="1">
      <c r="A391" s="965"/>
      <c r="B391" s="964"/>
      <c r="C391" s="949" t="str">
        <f>IF(入力用!S524="","",入力用!S524)</f>
        <v/>
      </c>
      <c r="D391" s="950"/>
      <c r="E391" s="4"/>
      <c r="F391" s="9" t="s">
        <v>74</v>
      </c>
      <c r="G391" s="953">
        <v>0</v>
      </c>
      <c r="H391" s="953"/>
      <c r="I391" s="954">
        <v>0</v>
      </c>
      <c r="J391" s="955"/>
      <c r="K391" s="954">
        <v>0</v>
      </c>
      <c r="L391" s="955"/>
      <c r="M391" s="954">
        <v>0</v>
      </c>
      <c r="N391" s="955"/>
      <c r="O391" s="954">
        <v>0</v>
      </c>
      <c r="P391" s="955"/>
      <c r="Q391" s="954">
        <v>0</v>
      </c>
      <c r="R391" s="955"/>
      <c r="S391" s="954">
        <v>0</v>
      </c>
      <c r="T391" s="955"/>
      <c r="U391" s="954">
        <v>0</v>
      </c>
      <c r="V391" s="955"/>
      <c r="W391" s="954">
        <v>0</v>
      </c>
      <c r="X391" s="955"/>
      <c r="Y391" s="954">
        <v>0</v>
      </c>
      <c r="Z391" s="955"/>
      <c r="AA391" s="954">
        <v>0</v>
      </c>
      <c r="AB391" s="955"/>
      <c r="AC391" s="954">
        <v>0</v>
      </c>
      <c r="AD391" s="956"/>
      <c r="AE391" s="957">
        <f t="shared" si="192"/>
        <v>0</v>
      </c>
      <c r="AF391" s="958"/>
    </row>
    <row r="392" spans="1:32" ht="37.5" customHeight="1" thickBot="1">
      <c r="A392" s="965"/>
      <c r="B392" s="964"/>
      <c r="C392" s="951"/>
      <c r="D392" s="952"/>
      <c r="E392" s="4"/>
      <c r="F392" s="10" t="s">
        <v>75</v>
      </c>
      <c r="G392" s="932">
        <f>入力用!S534</f>
        <v>0</v>
      </c>
      <c r="H392" s="933"/>
      <c r="I392" s="932">
        <f>入力用!T534</f>
        <v>0</v>
      </c>
      <c r="J392" s="933"/>
      <c r="K392" s="932">
        <f>入力用!U534</f>
        <v>0</v>
      </c>
      <c r="L392" s="933"/>
      <c r="M392" s="932">
        <f>入力用!V534</f>
        <v>0</v>
      </c>
      <c r="N392" s="933"/>
      <c r="O392" s="932">
        <f>入力用!W534</f>
        <v>0</v>
      </c>
      <c r="P392" s="933"/>
      <c r="Q392" s="932">
        <f>入力用!X534</f>
        <v>0</v>
      </c>
      <c r="R392" s="933"/>
      <c r="S392" s="932">
        <f>入力用!Y534</f>
        <v>0</v>
      </c>
      <c r="T392" s="933"/>
      <c r="U392" s="932">
        <f>入力用!Z534</f>
        <v>0</v>
      </c>
      <c r="V392" s="933"/>
      <c r="W392" s="932">
        <f>入力用!AA534</f>
        <v>0</v>
      </c>
      <c r="X392" s="933"/>
      <c r="Y392" s="932">
        <f>入力用!AB534</f>
        <v>0</v>
      </c>
      <c r="Z392" s="933"/>
      <c r="AA392" s="932">
        <f>入力用!AC534</f>
        <v>0</v>
      </c>
      <c r="AB392" s="933"/>
      <c r="AC392" s="932">
        <f>入力用!AD534</f>
        <v>0</v>
      </c>
      <c r="AD392" s="934"/>
      <c r="AE392" s="935">
        <f t="shared" si="192"/>
        <v>0</v>
      </c>
      <c r="AF392" s="936"/>
    </row>
    <row r="393" spans="1:32" ht="37.5" customHeight="1" thickTop="1" thickBot="1">
      <c r="A393" s="937" t="s">
        <v>34</v>
      </c>
      <c r="B393" s="938"/>
      <c r="C393" s="983" t="str">
        <f>IF(入力用!S525="","",入力用!S525)</f>
        <v/>
      </c>
      <c r="D393" s="984"/>
      <c r="E393" s="4"/>
      <c r="F393" s="11" t="s">
        <v>76</v>
      </c>
      <c r="G393" s="939">
        <f>SUM(G388:H391)-G392</f>
        <v>0</v>
      </c>
      <c r="H393" s="940"/>
      <c r="I393" s="939">
        <f>SUM(I388:J391)-I392</f>
        <v>0</v>
      </c>
      <c r="J393" s="940"/>
      <c r="K393" s="939">
        <f t="shared" ref="K393" si="193">SUM(K388:L391)-K392</f>
        <v>0</v>
      </c>
      <c r="L393" s="941"/>
      <c r="M393" s="942">
        <f t="shared" ref="M393" si="194">SUM(M388:N391)-M392</f>
        <v>0</v>
      </c>
      <c r="N393" s="940"/>
      <c r="O393" s="939">
        <f t="shared" ref="O393" si="195">SUM(O388:P391)-O392</f>
        <v>0</v>
      </c>
      <c r="P393" s="940"/>
      <c r="Q393" s="939">
        <f t="shared" ref="Q393" si="196">SUM(Q388:R391)-Q392</f>
        <v>0</v>
      </c>
      <c r="R393" s="941"/>
      <c r="S393" s="942">
        <f t="shared" ref="S393" si="197">SUM(S388:T391)-S392</f>
        <v>0</v>
      </c>
      <c r="T393" s="940"/>
      <c r="U393" s="939">
        <f t="shared" ref="U393" si="198">SUM(U388:V391)-U392</f>
        <v>0</v>
      </c>
      <c r="V393" s="940"/>
      <c r="W393" s="939">
        <f t="shared" ref="W393" si="199">SUM(W388:X391)-W392</f>
        <v>0</v>
      </c>
      <c r="X393" s="941"/>
      <c r="Y393" s="942">
        <f t="shared" ref="Y393" si="200">SUM(Y388:Z391)-Y392</f>
        <v>0</v>
      </c>
      <c r="Z393" s="940"/>
      <c r="AA393" s="939">
        <f>SUM(AA388:AB391)-AA392</f>
        <v>0</v>
      </c>
      <c r="AB393" s="940"/>
      <c r="AC393" s="939">
        <f t="shared" ref="AC393" si="201">SUM(AC388:AD391)-AC392</f>
        <v>0</v>
      </c>
      <c r="AD393" s="943"/>
      <c r="AE393" s="944">
        <f>SUM(G393:AD393)</f>
        <v>0</v>
      </c>
      <c r="AF393" s="945"/>
    </row>
    <row r="394" spans="1:32" ht="50.25" customHeight="1" thickTop="1" thickBot="1">
      <c r="A394" s="916" t="s">
        <v>87</v>
      </c>
      <c r="B394" s="917"/>
      <c r="C394" s="983" t="str">
        <f>IF(入力用!S526="","",入力用!S526)</f>
        <v/>
      </c>
      <c r="D394" s="984"/>
      <c r="E394" s="4"/>
      <c r="F394" s="12" t="s">
        <v>77</v>
      </c>
      <c r="G394" s="920">
        <f>IF(入力用!P525=1,IF(AND(入力用!P531&gt;0,入力用!P531&lt;=4),IF(G393&gt;=63000,63000,G393),IF(G393&gt;=82000,82000,G393)),IF(G393&gt;=63000,63000,G393))</f>
        <v>0</v>
      </c>
      <c r="H394" s="921"/>
      <c r="I394" s="920">
        <f>IF(入力用!P525=1,IF(AND(入力用!P531&gt;0,入力用!P531&lt;=4),IF(I393&gt;=63000,63000,I393),IF(I393&gt;=82000,82000,I393)),IF(I393&gt;=63000,63000,I393))</f>
        <v>0</v>
      </c>
      <c r="J394" s="921"/>
      <c r="K394" s="920">
        <f>IF(入力用!T525=1,IF(AND(入力用!T531&gt;0,入力用!T531&lt;=4),IF(K393&gt;=63000,63000,K393),IF(K393&gt;=82000,82000,K393)),IF(K393&gt;=63000,63000,K393))</f>
        <v>0</v>
      </c>
      <c r="L394" s="921"/>
      <c r="M394" s="920">
        <f>IF(入力用!P525=1,IF(AND(入力用!P531&gt;0,入力用!P531&lt;=4),IF(M393&gt;=63000,63000,M393),IF(M393&gt;=82000,82000,M393)),IF(M393&gt;=63000,63000,M393))</f>
        <v>0</v>
      </c>
      <c r="N394" s="921"/>
      <c r="O394" s="920">
        <f>IF(入力用!P525=1,IF(AND(入力用!P531&gt;0,入力用!P531&lt;=4),IF(O393&gt;=63000,63000,O393),IF(O393&gt;=82000,82000,O393)),IF(O393&gt;=63000,63000,O393))</f>
        <v>0</v>
      </c>
      <c r="P394" s="921"/>
      <c r="Q394" s="920">
        <f>IF(入力用!P525=1,IF(AND(入力用!P531&gt;0,入力用!P531&lt;=4),IF(Q393&gt;=63000,63000,Q393),IF(Q393&gt;=82000,82000,Q393)),IF(Q393&gt;=63000,63000,Q393))</f>
        <v>0</v>
      </c>
      <c r="R394" s="921"/>
      <c r="S394" s="920">
        <f>IF(入力用!P525=1,IF(AND(入力用!P531&gt;0,入力用!P531&lt;=4),IF(S393&gt;=63000,63000,S393),IF(S393&gt;=82000,82000,S393)),IF(S393&gt;=63000,63000,S393))</f>
        <v>0</v>
      </c>
      <c r="T394" s="921"/>
      <c r="U394" s="920">
        <f>IF(入力用!P525=1,IF(AND(入力用!P531&gt;0,入力用!P531&lt;=4),IF(U393&gt;=63000,63000,U393),IF(U393&gt;=82000,82000,U393)),IF(U393&gt;=63000,63000,U393))</f>
        <v>0</v>
      </c>
      <c r="V394" s="921"/>
      <c r="W394" s="920">
        <f>IF(入力用!P525=1,IF(AND(入力用!P531&gt;0,入力用!P531&lt;=4),IF(W393&gt;=63000,63000,W393),IF(W393&gt;=82000,82000,W393)),IF(W393&gt;=63000,63000,W393))</f>
        <v>0</v>
      </c>
      <c r="X394" s="921"/>
      <c r="Y394" s="920">
        <f>IF(入力用!P525=1,IF(AND(入力用!P531&gt;0,入力用!P531&lt;=4),IF(Y393&gt;=63000,63000,Y393),IF(Y393&gt;=82000,82000,Y393)),IF(Y393&gt;=63000,63000,Y393))</f>
        <v>0</v>
      </c>
      <c r="Z394" s="921"/>
      <c r="AA394" s="920">
        <f>IF(入力用!P525=1,IF(AND(入力用!P531&gt;0,入力用!P531&lt;=4),IF(AA393&gt;=63000,63000,AA393),IF(AA393&gt;=82000,82000,AA393)),IF(AA393&gt;=63000,63000,AA393))</f>
        <v>0</v>
      </c>
      <c r="AB394" s="921"/>
      <c r="AC394" s="920">
        <f>IF(入力用!P525=1,IF(AND(入力用!P531&gt;0,入力用!P531&lt;=4),IF(AC393&gt;=63000,63000,AC393),IF(AC393&gt;=82000,82000,AC393)),IF(AC393&gt;=63000,63000,AC393))</f>
        <v>0</v>
      </c>
      <c r="AD394" s="921"/>
      <c r="AE394" s="922"/>
      <c r="AF394" s="923"/>
    </row>
    <row r="395" spans="1:32" ht="50.25" customHeight="1" thickBot="1">
      <c r="A395" s="924" t="s">
        <v>88</v>
      </c>
      <c r="B395" s="925"/>
      <c r="C395" s="985" t="str">
        <f>IF(入力用!S527="","",入力用!S527)</f>
        <v/>
      </c>
      <c r="D395" s="986"/>
      <c r="E395" s="4"/>
      <c r="F395" s="13" t="s">
        <v>262</v>
      </c>
      <c r="G395" s="926">
        <f>ROUNDDOWN(G394*3/4,0)</f>
        <v>0</v>
      </c>
      <c r="H395" s="926"/>
      <c r="I395" s="926">
        <f>ROUNDDOWN(I394*3/4,0)</f>
        <v>0</v>
      </c>
      <c r="J395" s="926"/>
      <c r="K395" s="926">
        <f>ROUNDDOWN(K394*3/4,0)</f>
        <v>0</v>
      </c>
      <c r="L395" s="927"/>
      <c r="M395" s="928">
        <f>ROUNDDOWN(M394*3/4,0)</f>
        <v>0</v>
      </c>
      <c r="N395" s="926"/>
      <c r="O395" s="926">
        <f>ROUNDDOWN(O394*3/4,0)</f>
        <v>0</v>
      </c>
      <c r="P395" s="926"/>
      <c r="Q395" s="926">
        <f>ROUNDDOWN(Q394*3/4,0)</f>
        <v>0</v>
      </c>
      <c r="R395" s="927"/>
      <c r="S395" s="928">
        <f>ROUNDDOWN(S394*3/4,0)</f>
        <v>0</v>
      </c>
      <c r="T395" s="926"/>
      <c r="U395" s="926">
        <f>ROUNDDOWN(U394*3/4,0)</f>
        <v>0</v>
      </c>
      <c r="V395" s="926"/>
      <c r="W395" s="926">
        <f>ROUNDDOWN(W394*3/4,0)</f>
        <v>0</v>
      </c>
      <c r="X395" s="927"/>
      <c r="Y395" s="928">
        <f>ROUNDDOWN(Y394*3/4,0)</f>
        <v>0</v>
      </c>
      <c r="Z395" s="926"/>
      <c r="AA395" s="926">
        <f>ROUNDDOWN(AA394*3/4,0)</f>
        <v>0</v>
      </c>
      <c r="AB395" s="926"/>
      <c r="AC395" s="926">
        <f>ROUNDDOWN(AC394*3/4,0)</f>
        <v>0</v>
      </c>
      <c r="AD395" s="929"/>
      <c r="AE395" s="930">
        <f>ROUNDDOWN(SUM(G395:AD395),-2)</f>
        <v>0</v>
      </c>
      <c r="AF395" s="931"/>
    </row>
    <row r="396" spans="1:32" ht="17.25" customHeight="1">
      <c r="A396" s="898" t="s">
        <v>85</v>
      </c>
      <c r="B396" s="900" t="str">
        <f>IF(入力用!S528="","",入力用!S528)</f>
        <v/>
      </c>
      <c r="C396" s="901"/>
      <c r="D396" s="902"/>
      <c r="E396" s="4"/>
    </row>
    <row r="397" spans="1:32" ht="34.5" customHeight="1">
      <c r="A397" s="899"/>
      <c r="B397" s="903"/>
      <c r="C397" s="904"/>
      <c r="D397" s="905"/>
      <c r="E397" s="4"/>
      <c r="G397" s="909"/>
      <c r="H397" s="910"/>
      <c r="I397" s="911" t="s">
        <v>36</v>
      </c>
      <c r="J397" s="912"/>
      <c r="K397" s="913"/>
      <c r="L397" s="4"/>
      <c r="M397" s="914"/>
      <c r="N397" s="914"/>
      <c r="O397" s="915" t="s">
        <v>37</v>
      </c>
      <c r="P397" s="914"/>
      <c r="Q397" s="914"/>
      <c r="R397" s="4"/>
      <c r="S397" s="914"/>
      <c r="T397" s="914"/>
      <c r="U397" s="915" t="s">
        <v>38</v>
      </c>
      <c r="V397" s="914"/>
      <c r="W397" s="914"/>
      <c r="X397" s="4"/>
      <c r="Y397" s="914"/>
      <c r="Z397" s="914"/>
      <c r="AA397" s="915" t="s">
        <v>39</v>
      </c>
      <c r="AB397" s="914"/>
      <c r="AC397" s="914"/>
      <c r="AD397" s="4"/>
      <c r="AE397" s="3"/>
      <c r="AF397" s="3"/>
    </row>
    <row r="398" spans="1:32" ht="27" customHeight="1">
      <c r="A398" s="899"/>
      <c r="B398" s="903"/>
      <c r="C398" s="904"/>
      <c r="D398" s="905"/>
      <c r="E398" s="4"/>
      <c r="G398" s="897" t="s">
        <v>29</v>
      </c>
      <c r="H398" s="431"/>
      <c r="I398" s="883">
        <f t="shared" ref="I398:I403" si="202">SUM(G388:L388)</f>
        <v>0</v>
      </c>
      <c r="J398" s="884"/>
      <c r="K398" s="885"/>
      <c r="L398" s="3"/>
      <c r="M398" s="897" t="s">
        <v>29</v>
      </c>
      <c r="N398" s="431"/>
      <c r="O398" s="883">
        <f t="shared" ref="O398:O403" si="203">SUM(M388:R388)</f>
        <v>0</v>
      </c>
      <c r="P398" s="884"/>
      <c r="Q398" s="885"/>
      <c r="R398" s="3"/>
      <c r="S398" s="897" t="s">
        <v>29</v>
      </c>
      <c r="T398" s="431"/>
      <c r="U398" s="883">
        <f t="shared" ref="U398:U403" si="204">SUM(S388:X388)</f>
        <v>0</v>
      </c>
      <c r="V398" s="884"/>
      <c r="W398" s="885"/>
      <c r="Y398" s="897" t="s">
        <v>29</v>
      </c>
      <c r="Z398" s="431"/>
      <c r="AA398" s="883">
        <f t="shared" ref="AA398:AA403" si="205">SUM(Y388:AD388)</f>
        <v>0</v>
      </c>
      <c r="AB398" s="884"/>
      <c r="AC398" s="885"/>
    </row>
    <row r="399" spans="1:32" ht="27" customHeight="1">
      <c r="A399" s="899"/>
      <c r="B399" s="903"/>
      <c r="C399" s="904"/>
      <c r="D399" s="905"/>
      <c r="E399" s="4"/>
      <c r="G399" s="890" t="s">
        <v>31</v>
      </c>
      <c r="H399" s="891"/>
      <c r="I399" s="883">
        <f t="shared" si="202"/>
        <v>0</v>
      </c>
      <c r="J399" s="884"/>
      <c r="K399" s="885"/>
      <c r="L399" s="3"/>
      <c r="M399" s="890" t="s">
        <v>31</v>
      </c>
      <c r="N399" s="891"/>
      <c r="O399" s="883">
        <f t="shared" si="203"/>
        <v>0</v>
      </c>
      <c r="P399" s="884"/>
      <c r="Q399" s="885"/>
      <c r="R399" s="3"/>
      <c r="S399" s="890" t="s">
        <v>31</v>
      </c>
      <c r="T399" s="891"/>
      <c r="U399" s="883">
        <f t="shared" si="204"/>
        <v>0</v>
      </c>
      <c r="V399" s="884"/>
      <c r="W399" s="885"/>
      <c r="Y399" s="890" t="s">
        <v>31</v>
      </c>
      <c r="Z399" s="891"/>
      <c r="AA399" s="883">
        <f t="shared" si="205"/>
        <v>0</v>
      </c>
      <c r="AB399" s="884"/>
      <c r="AC399" s="885"/>
    </row>
    <row r="400" spans="1:32" ht="27" customHeight="1">
      <c r="A400" s="899"/>
      <c r="B400" s="906"/>
      <c r="C400" s="907"/>
      <c r="D400" s="908"/>
      <c r="E400" s="4"/>
      <c r="G400" s="890" t="s">
        <v>40</v>
      </c>
      <c r="H400" s="891"/>
      <c r="I400" s="883">
        <f t="shared" si="202"/>
        <v>0</v>
      </c>
      <c r="J400" s="884"/>
      <c r="K400" s="885"/>
      <c r="L400" s="3"/>
      <c r="M400" s="890" t="s">
        <v>40</v>
      </c>
      <c r="N400" s="891"/>
      <c r="O400" s="883">
        <f t="shared" si="203"/>
        <v>0</v>
      </c>
      <c r="P400" s="884"/>
      <c r="Q400" s="885"/>
      <c r="R400" s="3"/>
      <c r="S400" s="890" t="s">
        <v>40</v>
      </c>
      <c r="T400" s="891"/>
      <c r="U400" s="883">
        <f t="shared" si="204"/>
        <v>0</v>
      </c>
      <c r="V400" s="884"/>
      <c r="W400" s="885"/>
      <c r="Y400" s="890" t="s">
        <v>40</v>
      </c>
      <c r="Z400" s="891"/>
      <c r="AA400" s="883">
        <f t="shared" si="205"/>
        <v>0</v>
      </c>
      <c r="AB400" s="884"/>
      <c r="AC400" s="885"/>
    </row>
    <row r="401" spans="1:32" ht="27" customHeight="1">
      <c r="B401" s="892" t="str">
        <f>IF(入力用!S623="","",入力用!S623)</f>
        <v/>
      </c>
      <c r="C401" s="892"/>
      <c r="D401" s="892"/>
      <c r="E401" s="4"/>
      <c r="G401" s="890" t="s">
        <v>32</v>
      </c>
      <c r="H401" s="891"/>
      <c r="I401" s="893">
        <f t="shared" si="202"/>
        <v>0</v>
      </c>
      <c r="J401" s="894"/>
      <c r="K401" s="895"/>
      <c r="L401" s="3"/>
      <c r="M401" s="890" t="s">
        <v>32</v>
      </c>
      <c r="N401" s="891"/>
      <c r="O401" s="893">
        <f t="shared" si="203"/>
        <v>0</v>
      </c>
      <c r="P401" s="894"/>
      <c r="Q401" s="895"/>
      <c r="R401" s="3"/>
      <c r="S401" s="890" t="s">
        <v>32</v>
      </c>
      <c r="T401" s="891"/>
      <c r="U401" s="893">
        <f t="shared" si="204"/>
        <v>0</v>
      </c>
      <c r="V401" s="894"/>
      <c r="W401" s="895"/>
      <c r="Y401" s="890" t="s">
        <v>32</v>
      </c>
      <c r="Z401" s="891"/>
      <c r="AA401" s="893">
        <f t="shared" si="205"/>
        <v>0</v>
      </c>
      <c r="AB401" s="894"/>
      <c r="AC401" s="895"/>
    </row>
    <row r="402" spans="1:32" ht="27" customHeight="1">
      <c r="B402" s="896" t="str">
        <f>IF(入力用!W623="","",入力用!W623)</f>
        <v/>
      </c>
      <c r="C402" s="896"/>
      <c r="D402" s="896"/>
      <c r="E402" s="4"/>
      <c r="G402" s="897" t="s">
        <v>33</v>
      </c>
      <c r="H402" s="431"/>
      <c r="I402" s="883">
        <f t="shared" si="202"/>
        <v>0</v>
      </c>
      <c r="J402" s="884"/>
      <c r="K402" s="885"/>
      <c r="L402" s="3"/>
      <c r="M402" s="897" t="s">
        <v>33</v>
      </c>
      <c r="N402" s="431"/>
      <c r="O402" s="883">
        <f t="shared" si="203"/>
        <v>0</v>
      </c>
      <c r="P402" s="884"/>
      <c r="Q402" s="885"/>
      <c r="R402" s="3"/>
      <c r="S402" s="897" t="s">
        <v>33</v>
      </c>
      <c r="T402" s="431"/>
      <c r="U402" s="883">
        <f t="shared" si="204"/>
        <v>0</v>
      </c>
      <c r="V402" s="884"/>
      <c r="W402" s="885"/>
      <c r="Y402" s="897" t="s">
        <v>33</v>
      </c>
      <c r="Z402" s="431"/>
      <c r="AA402" s="883">
        <f t="shared" si="205"/>
        <v>0</v>
      </c>
      <c r="AB402" s="884"/>
      <c r="AC402" s="885"/>
    </row>
    <row r="403" spans="1:32" ht="27" customHeight="1" thickBot="1">
      <c r="G403" s="878" t="s">
        <v>35</v>
      </c>
      <c r="H403" s="879"/>
      <c r="I403" s="880">
        <f t="shared" si="202"/>
        <v>0</v>
      </c>
      <c r="J403" s="881"/>
      <c r="K403" s="882"/>
      <c r="L403" s="3"/>
      <c r="M403" s="878" t="s">
        <v>35</v>
      </c>
      <c r="N403" s="879"/>
      <c r="O403" s="883">
        <f t="shared" si="203"/>
        <v>0</v>
      </c>
      <c r="P403" s="884"/>
      <c r="Q403" s="885"/>
      <c r="R403" s="3"/>
      <c r="S403" s="878" t="s">
        <v>35</v>
      </c>
      <c r="T403" s="879"/>
      <c r="U403" s="883">
        <f t="shared" si="204"/>
        <v>0</v>
      </c>
      <c r="V403" s="884"/>
      <c r="W403" s="885"/>
      <c r="Y403" s="878" t="s">
        <v>35</v>
      </c>
      <c r="Z403" s="879"/>
      <c r="AA403" s="883">
        <f t="shared" si="205"/>
        <v>0</v>
      </c>
      <c r="AB403" s="884"/>
      <c r="AC403" s="885"/>
    </row>
    <row r="404" spans="1:32" ht="45" customHeight="1" thickBot="1">
      <c r="G404" s="886" t="s">
        <v>78</v>
      </c>
      <c r="H404" s="887"/>
      <c r="I404" s="888">
        <f>ROUNDDOWN(SUM(G395:L395),-2)</f>
        <v>0</v>
      </c>
      <c r="J404" s="889"/>
      <c r="K404" s="889"/>
      <c r="M404" s="886" t="s">
        <v>78</v>
      </c>
      <c r="N404" s="887"/>
      <c r="O404" s="888">
        <f>ROUNDDOWN(SUM(M395:R395),-2)</f>
        <v>0</v>
      </c>
      <c r="P404" s="889"/>
      <c r="Q404" s="889"/>
      <c r="S404" s="886" t="s">
        <v>78</v>
      </c>
      <c r="T404" s="887"/>
      <c r="U404" s="888">
        <f>ROUNDDOWN(SUM(S395:X395),-2)</f>
        <v>0</v>
      </c>
      <c r="V404" s="889"/>
      <c r="W404" s="889"/>
      <c r="Y404" s="886" t="s">
        <v>78</v>
      </c>
      <c r="Z404" s="887"/>
      <c r="AA404" s="888">
        <f>AE395-I404-O404-U404</f>
        <v>0</v>
      </c>
      <c r="AB404" s="889"/>
      <c r="AC404" s="889"/>
      <c r="AF404" s="14" t="s">
        <v>431</v>
      </c>
    </row>
    <row r="405" spans="1:32" ht="17.25" customHeight="1"/>
    <row r="406" spans="1:32" ht="17.25" customHeight="1"/>
    <row r="407" spans="1:32" ht="17.25" customHeight="1">
      <c r="A407" s="981" t="str">
        <f>$A$1</f>
        <v>様式第２号</v>
      </c>
      <c r="B407" s="981"/>
    </row>
    <row r="408" spans="1:32" ht="17.25" customHeight="1">
      <c r="A408" s="981"/>
      <c r="B408" s="981"/>
      <c r="Z408" s="982" t="str">
        <f>$Z$2</f>
        <v>令和</v>
      </c>
      <c r="AA408" s="966" t="str">
        <f>IF($AA$2="","",$AA$2)</f>
        <v/>
      </c>
      <c r="AB408" s="966" t="s">
        <v>8</v>
      </c>
      <c r="AC408" s="966" t="str">
        <f>IF($AC$2="","",$AC$2)</f>
        <v/>
      </c>
      <c r="AD408" s="966" t="s">
        <v>9</v>
      </c>
      <c r="AE408" s="966" t="str">
        <f>IF($AE$2="","",$AE$2)</f>
        <v/>
      </c>
      <c r="AF408" s="966" t="s">
        <v>10</v>
      </c>
    </row>
    <row r="409" spans="1:32" ht="17.25" customHeight="1">
      <c r="A409" s="967" t="s">
        <v>11</v>
      </c>
      <c r="B409" s="967"/>
      <c r="C409" s="967"/>
      <c r="D409" s="967"/>
      <c r="E409" s="967"/>
      <c r="F409" s="967"/>
      <c r="G409" s="967"/>
      <c r="H409" s="967"/>
      <c r="I409" s="967"/>
      <c r="L409" s="968" t="s">
        <v>12</v>
      </c>
      <c r="M409" s="968"/>
      <c r="N409" s="969">
        <v>15</v>
      </c>
      <c r="O409" s="969"/>
      <c r="P409" s="970" t="s">
        <v>13</v>
      </c>
      <c r="Q409" s="970"/>
      <c r="R409" s="5"/>
      <c r="S409" s="5"/>
      <c r="Y409" s="5"/>
      <c r="Z409" s="982"/>
      <c r="AA409" s="966"/>
      <c r="AB409" s="966"/>
      <c r="AC409" s="966"/>
      <c r="AD409" s="966"/>
      <c r="AE409" s="966"/>
      <c r="AF409" s="966"/>
    </row>
    <row r="410" spans="1:32" ht="17.25" customHeight="1">
      <c r="A410" s="967"/>
      <c r="B410" s="967"/>
      <c r="C410" s="967"/>
      <c r="D410" s="967"/>
      <c r="E410" s="967"/>
      <c r="F410" s="967"/>
      <c r="G410" s="967"/>
      <c r="H410" s="967"/>
      <c r="I410" s="967"/>
      <c r="L410" s="968"/>
      <c r="M410" s="968"/>
      <c r="N410" s="969"/>
      <c r="O410" s="969"/>
      <c r="P410" s="970"/>
      <c r="Q410" s="970"/>
      <c r="R410" s="5"/>
      <c r="S410" s="5"/>
      <c r="Z410" s="15"/>
      <c r="AA410" s="15"/>
      <c r="AB410" s="15"/>
      <c r="AC410" s="15"/>
      <c r="AD410" s="15"/>
      <c r="AE410" s="15"/>
      <c r="AF410" s="15"/>
    </row>
    <row r="411" spans="1:32" ht="17.25" customHeight="1">
      <c r="A411" s="967"/>
      <c r="B411" s="967"/>
      <c r="C411" s="967"/>
      <c r="D411" s="967"/>
      <c r="E411" s="967"/>
      <c r="F411" s="967"/>
      <c r="G411" s="967"/>
      <c r="H411" s="967"/>
      <c r="I411" s="967"/>
      <c r="L411" s="968"/>
      <c r="M411" s="968"/>
      <c r="N411" s="969"/>
      <c r="O411" s="969"/>
      <c r="P411" s="970"/>
      <c r="Q411" s="970"/>
      <c r="R411" s="5"/>
      <c r="S411" s="5"/>
    </row>
    <row r="412" spans="1:32" ht="17.25" customHeight="1" thickBot="1">
      <c r="D412" s="3"/>
      <c r="E412" s="3"/>
      <c r="F412" s="3"/>
      <c r="G412" s="3"/>
      <c r="H412" s="3"/>
      <c r="I412" s="3"/>
      <c r="J412" s="3"/>
      <c r="K412" s="3"/>
    </row>
    <row r="413" spans="1:32" ht="42" customHeight="1" thickBot="1">
      <c r="A413" s="971" t="s">
        <v>81</v>
      </c>
      <c r="B413" s="972"/>
      <c r="C413" s="973" t="str">
        <f>IF($C$7="","",$C$7)</f>
        <v/>
      </c>
      <c r="D413" s="973"/>
      <c r="E413" s="973"/>
      <c r="F413" s="973"/>
      <c r="G413" s="973"/>
      <c r="H413" s="973"/>
      <c r="I413" s="974"/>
      <c r="J413" s="4"/>
      <c r="K413" s="4"/>
    </row>
    <row r="414" spans="1:32" ht="17.25" customHeight="1">
      <c r="C414" s="6"/>
      <c r="D414" s="6"/>
      <c r="E414" s="16"/>
      <c r="F414" s="6"/>
      <c r="G414" s="6"/>
      <c r="H414" s="6"/>
      <c r="I414" s="6"/>
      <c r="J414" s="6"/>
    </row>
    <row r="415" spans="1:32" ht="17.25" customHeight="1" thickBot="1">
      <c r="E415" s="4"/>
    </row>
    <row r="416" spans="1:32" ht="24" customHeight="1" thickBot="1">
      <c r="A416" s="975" t="s">
        <v>14</v>
      </c>
      <c r="B416" s="976"/>
      <c r="C416" s="976"/>
      <c r="D416" s="977"/>
      <c r="E416" s="4"/>
      <c r="F416" s="319" t="s">
        <v>15</v>
      </c>
      <c r="G416" s="971" t="s">
        <v>16</v>
      </c>
      <c r="H416" s="972"/>
      <c r="I416" s="978" t="s">
        <v>17</v>
      </c>
      <c r="J416" s="972"/>
      <c r="K416" s="978" t="s">
        <v>18</v>
      </c>
      <c r="L416" s="979"/>
      <c r="M416" s="971" t="s">
        <v>19</v>
      </c>
      <c r="N416" s="972"/>
      <c r="O416" s="978" t="s">
        <v>20</v>
      </c>
      <c r="P416" s="972"/>
      <c r="Q416" s="978" t="s">
        <v>21</v>
      </c>
      <c r="R416" s="979"/>
      <c r="S416" s="971" t="s">
        <v>22</v>
      </c>
      <c r="T416" s="972"/>
      <c r="U416" s="978" t="s">
        <v>23</v>
      </c>
      <c r="V416" s="972"/>
      <c r="W416" s="978" t="s">
        <v>24</v>
      </c>
      <c r="X416" s="979"/>
      <c r="Y416" s="971" t="s">
        <v>25</v>
      </c>
      <c r="Z416" s="972"/>
      <c r="AA416" s="978" t="s">
        <v>26</v>
      </c>
      <c r="AB416" s="972"/>
      <c r="AC416" s="978" t="s">
        <v>27</v>
      </c>
      <c r="AD416" s="979"/>
      <c r="AE416" s="980" t="s">
        <v>28</v>
      </c>
      <c r="AF416" s="979"/>
    </row>
    <row r="417" spans="1:32" ht="37.5" customHeight="1" thickBot="1">
      <c r="A417" s="959" t="s">
        <v>86</v>
      </c>
      <c r="B417" s="960"/>
      <c r="C417" s="961" t="str">
        <f>IF(入力用!S561="","",入力用!S561)</f>
        <v/>
      </c>
      <c r="D417" s="962"/>
      <c r="E417" s="4"/>
      <c r="F417" s="307" t="s">
        <v>71</v>
      </c>
      <c r="G417" s="946">
        <f>入力用!S570</f>
        <v>0</v>
      </c>
      <c r="H417" s="946"/>
      <c r="I417" s="946">
        <f>入力用!T570</f>
        <v>0</v>
      </c>
      <c r="J417" s="946"/>
      <c r="K417" s="946">
        <f>入力用!U570</f>
        <v>0</v>
      </c>
      <c r="L417" s="946"/>
      <c r="M417" s="946">
        <f>入力用!V570</f>
        <v>0</v>
      </c>
      <c r="N417" s="946"/>
      <c r="O417" s="946">
        <f>入力用!W570</f>
        <v>0</v>
      </c>
      <c r="P417" s="946"/>
      <c r="Q417" s="946">
        <f>入力用!X570</f>
        <v>0</v>
      </c>
      <c r="R417" s="946"/>
      <c r="S417" s="946">
        <f>入力用!Y570</f>
        <v>0</v>
      </c>
      <c r="T417" s="946"/>
      <c r="U417" s="946">
        <f>入力用!Z570</f>
        <v>0</v>
      </c>
      <c r="V417" s="946"/>
      <c r="W417" s="946">
        <f>入力用!AA570</f>
        <v>0</v>
      </c>
      <c r="X417" s="946"/>
      <c r="Y417" s="946">
        <f>入力用!AB570</f>
        <v>0</v>
      </c>
      <c r="Z417" s="946"/>
      <c r="AA417" s="946">
        <f>入力用!AC570</f>
        <v>0</v>
      </c>
      <c r="AB417" s="946"/>
      <c r="AC417" s="947">
        <f>入力用!AD570</f>
        <v>0</v>
      </c>
      <c r="AD417" s="948"/>
      <c r="AE417" s="935">
        <f t="shared" ref="AE417:AE421" si="206">SUM(G417:AD417)</f>
        <v>0</v>
      </c>
      <c r="AF417" s="936"/>
    </row>
    <row r="418" spans="1:32" ht="37.5" customHeight="1" thickBot="1">
      <c r="A418" s="963" t="s">
        <v>30</v>
      </c>
      <c r="B418" s="964"/>
      <c r="C418" s="949" t="str">
        <f>IF(入力用!S562="","",入力用!S562)</f>
        <v/>
      </c>
      <c r="D418" s="950"/>
      <c r="E418" s="4"/>
      <c r="F418" s="8" t="s">
        <v>72</v>
      </c>
      <c r="G418" s="946">
        <f>入力用!S571</f>
        <v>0</v>
      </c>
      <c r="H418" s="946"/>
      <c r="I418" s="946">
        <f>入力用!T571</f>
        <v>0</v>
      </c>
      <c r="J418" s="946"/>
      <c r="K418" s="946">
        <f>入力用!U571</f>
        <v>0</v>
      </c>
      <c r="L418" s="946"/>
      <c r="M418" s="946">
        <f>入力用!V571</f>
        <v>0</v>
      </c>
      <c r="N418" s="946"/>
      <c r="O418" s="946">
        <f>入力用!W571</f>
        <v>0</v>
      </c>
      <c r="P418" s="946"/>
      <c r="Q418" s="946">
        <f>入力用!X571</f>
        <v>0</v>
      </c>
      <c r="R418" s="946"/>
      <c r="S418" s="946">
        <f>入力用!Y571</f>
        <v>0</v>
      </c>
      <c r="T418" s="946"/>
      <c r="U418" s="946">
        <f>入力用!Z571</f>
        <v>0</v>
      </c>
      <c r="V418" s="946"/>
      <c r="W418" s="946">
        <f>入力用!AA571</f>
        <v>0</v>
      </c>
      <c r="X418" s="946"/>
      <c r="Y418" s="946">
        <f>入力用!AB571</f>
        <v>0</v>
      </c>
      <c r="Z418" s="946"/>
      <c r="AA418" s="946">
        <f>入力用!AC571</f>
        <v>0</v>
      </c>
      <c r="AB418" s="946"/>
      <c r="AC418" s="947">
        <f>入力用!AD571</f>
        <v>0</v>
      </c>
      <c r="AD418" s="948"/>
      <c r="AE418" s="935">
        <f t="shared" si="206"/>
        <v>0</v>
      </c>
      <c r="AF418" s="936"/>
    </row>
    <row r="419" spans="1:32" ht="37.5" customHeight="1">
      <c r="A419" s="965"/>
      <c r="B419" s="964"/>
      <c r="C419" s="951" t="str">
        <f>IF(入力用!S563="","",入力用!S563)</f>
        <v/>
      </c>
      <c r="D419" s="952"/>
      <c r="E419" s="4"/>
      <c r="F419" s="8" t="s">
        <v>73</v>
      </c>
      <c r="G419" s="946">
        <f>入力用!S572</f>
        <v>0</v>
      </c>
      <c r="H419" s="946"/>
      <c r="I419" s="946">
        <f>入力用!T572</f>
        <v>0</v>
      </c>
      <c r="J419" s="946"/>
      <c r="K419" s="946">
        <f>入力用!U572</f>
        <v>0</v>
      </c>
      <c r="L419" s="946"/>
      <c r="M419" s="946">
        <f>入力用!V572</f>
        <v>0</v>
      </c>
      <c r="N419" s="946"/>
      <c r="O419" s="946">
        <f>入力用!W572</f>
        <v>0</v>
      </c>
      <c r="P419" s="946"/>
      <c r="Q419" s="946">
        <f>入力用!X572</f>
        <v>0</v>
      </c>
      <c r="R419" s="946"/>
      <c r="S419" s="946">
        <f>入力用!Y572</f>
        <v>0</v>
      </c>
      <c r="T419" s="946"/>
      <c r="U419" s="946">
        <f>入力用!Z572</f>
        <v>0</v>
      </c>
      <c r="V419" s="946"/>
      <c r="W419" s="946">
        <f>入力用!AA572</f>
        <v>0</v>
      </c>
      <c r="X419" s="946"/>
      <c r="Y419" s="946">
        <f>入力用!AB572</f>
        <v>0</v>
      </c>
      <c r="Z419" s="946"/>
      <c r="AA419" s="946">
        <f>入力用!AC572</f>
        <v>0</v>
      </c>
      <c r="AB419" s="946"/>
      <c r="AC419" s="947">
        <f>入力用!AD572</f>
        <v>0</v>
      </c>
      <c r="AD419" s="948"/>
      <c r="AE419" s="935">
        <f t="shared" si="206"/>
        <v>0</v>
      </c>
      <c r="AF419" s="936"/>
    </row>
    <row r="420" spans="1:32" ht="37.5" customHeight="1">
      <c r="A420" s="965"/>
      <c r="B420" s="964"/>
      <c r="C420" s="949" t="str">
        <f>IF(入力用!S563="","",入力用!S563)</f>
        <v/>
      </c>
      <c r="D420" s="950"/>
      <c r="E420" s="4"/>
      <c r="F420" s="9" t="s">
        <v>74</v>
      </c>
      <c r="G420" s="953">
        <v>0</v>
      </c>
      <c r="H420" s="953"/>
      <c r="I420" s="954">
        <v>0</v>
      </c>
      <c r="J420" s="955"/>
      <c r="K420" s="954">
        <v>0</v>
      </c>
      <c r="L420" s="955"/>
      <c r="M420" s="954">
        <v>0</v>
      </c>
      <c r="N420" s="955"/>
      <c r="O420" s="954">
        <v>0</v>
      </c>
      <c r="P420" s="955"/>
      <c r="Q420" s="954">
        <v>0</v>
      </c>
      <c r="R420" s="955"/>
      <c r="S420" s="954">
        <v>0</v>
      </c>
      <c r="T420" s="955"/>
      <c r="U420" s="954">
        <v>0</v>
      </c>
      <c r="V420" s="955"/>
      <c r="W420" s="954">
        <v>0</v>
      </c>
      <c r="X420" s="955"/>
      <c r="Y420" s="954">
        <v>0</v>
      </c>
      <c r="Z420" s="955"/>
      <c r="AA420" s="954">
        <v>0</v>
      </c>
      <c r="AB420" s="955"/>
      <c r="AC420" s="954">
        <v>0</v>
      </c>
      <c r="AD420" s="956"/>
      <c r="AE420" s="957">
        <f t="shared" si="206"/>
        <v>0</v>
      </c>
      <c r="AF420" s="958"/>
    </row>
    <row r="421" spans="1:32" ht="37.5" customHeight="1" thickBot="1">
      <c r="A421" s="965"/>
      <c r="B421" s="964"/>
      <c r="C421" s="951" t="str">
        <f>IF(入力用!S565="","",入力用!S565)</f>
        <v/>
      </c>
      <c r="D421" s="952"/>
      <c r="E421" s="4"/>
      <c r="F421" s="10" t="s">
        <v>75</v>
      </c>
      <c r="G421" s="932">
        <f>入力用!S573</f>
        <v>0</v>
      </c>
      <c r="H421" s="933"/>
      <c r="I421" s="932">
        <f>入力用!T573</f>
        <v>0</v>
      </c>
      <c r="J421" s="933"/>
      <c r="K421" s="932">
        <f>入力用!U573</f>
        <v>0</v>
      </c>
      <c r="L421" s="933"/>
      <c r="M421" s="932">
        <f>入力用!V573</f>
        <v>0</v>
      </c>
      <c r="N421" s="933"/>
      <c r="O421" s="932">
        <f>入力用!W573</f>
        <v>0</v>
      </c>
      <c r="P421" s="933"/>
      <c r="Q421" s="932">
        <f>入力用!X573</f>
        <v>0</v>
      </c>
      <c r="R421" s="933"/>
      <c r="S421" s="932">
        <f>入力用!Y573</f>
        <v>0</v>
      </c>
      <c r="T421" s="933"/>
      <c r="U421" s="932">
        <f>入力用!Z573</f>
        <v>0</v>
      </c>
      <c r="V421" s="933"/>
      <c r="W421" s="932">
        <f>入力用!AA573</f>
        <v>0</v>
      </c>
      <c r="X421" s="933"/>
      <c r="Y421" s="932">
        <f>入力用!AB573</f>
        <v>0</v>
      </c>
      <c r="Z421" s="933"/>
      <c r="AA421" s="932">
        <f>入力用!AC573</f>
        <v>0</v>
      </c>
      <c r="AB421" s="933"/>
      <c r="AC421" s="932">
        <f>入力用!AD573</f>
        <v>0</v>
      </c>
      <c r="AD421" s="934"/>
      <c r="AE421" s="935">
        <f t="shared" si="206"/>
        <v>0</v>
      </c>
      <c r="AF421" s="936"/>
    </row>
    <row r="422" spans="1:32" ht="37.5" customHeight="1" thickTop="1" thickBot="1">
      <c r="A422" s="937" t="s">
        <v>34</v>
      </c>
      <c r="B422" s="938"/>
      <c r="C422" s="918" t="str">
        <f>IF(入力用!S564="","",入力用!S564)</f>
        <v/>
      </c>
      <c r="D422" s="919"/>
      <c r="E422" s="4"/>
      <c r="F422" s="11" t="s">
        <v>76</v>
      </c>
      <c r="G422" s="939">
        <f>SUM(G417:H420)-G421</f>
        <v>0</v>
      </c>
      <c r="H422" s="940"/>
      <c r="I422" s="939">
        <f>SUM(I417:J420)-I421</f>
        <v>0</v>
      </c>
      <c r="J422" s="940"/>
      <c r="K422" s="939">
        <f t="shared" ref="K422" si="207">SUM(K417:L420)-K421</f>
        <v>0</v>
      </c>
      <c r="L422" s="941"/>
      <c r="M422" s="942">
        <f t="shared" ref="M422" si="208">SUM(M417:N420)-M421</f>
        <v>0</v>
      </c>
      <c r="N422" s="940"/>
      <c r="O422" s="939">
        <f t="shared" ref="O422" si="209">SUM(O417:P420)-O421</f>
        <v>0</v>
      </c>
      <c r="P422" s="940"/>
      <c r="Q422" s="939">
        <f t="shared" ref="Q422" si="210">SUM(Q417:R420)-Q421</f>
        <v>0</v>
      </c>
      <c r="R422" s="941"/>
      <c r="S422" s="942">
        <f t="shared" ref="S422" si="211">SUM(S417:T420)-S421</f>
        <v>0</v>
      </c>
      <c r="T422" s="940"/>
      <c r="U422" s="939">
        <f t="shared" ref="U422" si="212">SUM(U417:V420)-U421</f>
        <v>0</v>
      </c>
      <c r="V422" s="940"/>
      <c r="W422" s="939">
        <f t="shared" ref="W422" si="213">SUM(W417:X420)-W421</f>
        <v>0</v>
      </c>
      <c r="X422" s="941"/>
      <c r="Y422" s="942">
        <f t="shared" ref="Y422" si="214">SUM(Y417:Z420)-Y421</f>
        <v>0</v>
      </c>
      <c r="Z422" s="940"/>
      <c r="AA422" s="939">
        <f>SUM(AA417:AB420)-AA421</f>
        <v>0</v>
      </c>
      <c r="AB422" s="940"/>
      <c r="AC422" s="939">
        <f t="shared" ref="AC422" si="215">SUM(AC417:AD420)-AC421</f>
        <v>0</v>
      </c>
      <c r="AD422" s="943"/>
      <c r="AE422" s="944">
        <f>SUM(G422:AD422)</f>
        <v>0</v>
      </c>
      <c r="AF422" s="945"/>
    </row>
    <row r="423" spans="1:32" ht="50.25" customHeight="1" thickTop="1" thickBot="1">
      <c r="A423" s="916" t="s">
        <v>87</v>
      </c>
      <c r="B423" s="917"/>
      <c r="C423" s="918" t="str">
        <f>IF(入力用!S565="","",入力用!S565)</f>
        <v/>
      </c>
      <c r="D423" s="919"/>
      <c r="E423" s="4"/>
      <c r="F423" s="12" t="s">
        <v>77</v>
      </c>
      <c r="G423" s="920">
        <f>IF(入力用!P564=1,IF(AND(入力用!P570&gt;0,入力用!P570&lt;=4),IF(G422&gt;=63000,63000,G422),IF(G422&gt;=82000,82000,G422)),IF(G422&gt;=63000,63000,G422))</f>
        <v>0</v>
      </c>
      <c r="H423" s="921"/>
      <c r="I423" s="920">
        <f>IF(入力用!P564=1,IF(AND(入力用!P570&gt;0,入力用!P570&lt;=4),IF(I422&gt;=63000,63000,I422),IF(I422&gt;=82000,82000,I422)),IF(I422&gt;=63000,63000,I422))</f>
        <v>0</v>
      </c>
      <c r="J423" s="921"/>
      <c r="K423" s="920">
        <f>IF(入力用!P564=1,IF(AND(入力用!P570&gt;0,入力用!P570&lt;=4),IF(K422&gt;=63000,63000,K422),IF(K422&gt;=82000,82000,K422)),IF(K422&gt;=63000,63000,K422))</f>
        <v>0</v>
      </c>
      <c r="L423" s="921"/>
      <c r="M423" s="920">
        <f>IF(入力用!P564=1,IF(AND(入力用!P570&gt;0,入力用!P570&lt;=4),IF(M422&gt;=63000,63000,M422),IF(M422&gt;=82000,82000,M422)),IF(M422&gt;=63000,63000,M422))</f>
        <v>0</v>
      </c>
      <c r="N423" s="921"/>
      <c r="O423" s="920">
        <f>IF(入力用!P564=1,IF(AND(入力用!P570&gt;0,入力用!P570&lt;=4),IF(O422&gt;=63000,63000,O422),IF(O422&gt;=82000,82000,O422)),IF(O422&gt;=63000,63000,O422))</f>
        <v>0</v>
      </c>
      <c r="P423" s="921"/>
      <c r="Q423" s="920">
        <f>IF(入力用!P564=1,IF(AND(入力用!P570&gt;0,入力用!P570&lt;=4),IF(Q422&gt;=63000,63000,Q422),IF(Q422&gt;=82000,82000,Q422)),IF(Q422&gt;=63000,63000,Q422))</f>
        <v>0</v>
      </c>
      <c r="R423" s="921"/>
      <c r="S423" s="920">
        <f>IF(入力用!P564=1,IF(AND(入力用!P570&gt;0,入力用!P570&lt;=4),IF(S422&gt;=63000,63000,S422),IF(S422&gt;=82000,82000,S422)),IF(S422&gt;=63000,63000,S422))</f>
        <v>0</v>
      </c>
      <c r="T423" s="921"/>
      <c r="U423" s="920">
        <f>IF(入力用!P564=1,IF(AND(入力用!P570&gt;0,入力用!P570&lt;=4),IF(U422&gt;=63000,63000,U422),IF(U422&gt;=82000,82000,U422)),IF(U422&gt;=63000,63000,U422))</f>
        <v>0</v>
      </c>
      <c r="V423" s="921"/>
      <c r="W423" s="920">
        <f>IF(入力用!P564=1,IF(AND(入力用!P570&gt;0,入力用!P570&lt;=4),IF(W422&gt;=63000,63000,W422),IF(W422&gt;=82000,82000,W422)),IF(W422&gt;=63000,63000,W422))</f>
        <v>0</v>
      </c>
      <c r="X423" s="921"/>
      <c r="Y423" s="920">
        <f>IF(入力用!P564=1,IF(AND(入力用!P570&gt;0,入力用!P570&lt;=4),IF(Y422&gt;=63000,63000,Y422),IF(Y422&gt;=82000,82000,Y422)),IF(Y422&gt;=63000,63000,Y422))</f>
        <v>0</v>
      </c>
      <c r="Z423" s="921"/>
      <c r="AA423" s="920">
        <f>IF(入力用!P564=1,IF(AND(入力用!P570&gt;0,入力用!P570&lt;=4),IF(AA422&gt;=63000,63000,AA422),IF(AA422&gt;=82000,82000,AA422)),IF(AA422&gt;=63000,63000,AA422))</f>
        <v>0</v>
      </c>
      <c r="AB423" s="921"/>
      <c r="AC423" s="920">
        <f>IF(入力用!P564=1,IF(AND(入力用!P570&gt;0,入力用!P570&lt;=4),IF(AC422&gt;=63000,63000,AC422),IF(AC422&gt;=82000,82000,AC422)),IF(AC422&gt;=63000,63000,AC422))</f>
        <v>0</v>
      </c>
      <c r="AD423" s="921"/>
      <c r="AE423" s="922"/>
      <c r="AF423" s="923"/>
    </row>
    <row r="424" spans="1:32" ht="50.25" customHeight="1" thickBot="1">
      <c r="A424" s="924" t="s">
        <v>88</v>
      </c>
      <c r="B424" s="925"/>
      <c r="C424" s="918" t="str">
        <f>IF(入力用!S566="","",入力用!S566)</f>
        <v/>
      </c>
      <c r="D424" s="919"/>
      <c r="E424" s="4"/>
      <c r="F424" s="13" t="s">
        <v>262</v>
      </c>
      <c r="G424" s="926">
        <f>ROUNDDOWN(G423*3/4,0)</f>
        <v>0</v>
      </c>
      <c r="H424" s="926"/>
      <c r="I424" s="926">
        <f>ROUNDDOWN(I423*3/4,0)</f>
        <v>0</v>
      </c>
      <c r="J424" s="926"/>
      <c r="K424" s="926">
        <f>ROUNDDOWN(K423*3/4,0)</f>
        <v>0</v>
      </c>
      <c r="L424" s="927"/>
      <c r="M424" s="928">
        <f>ROUNDDOWN(M423*3/4,0)</f>
        <v>0</v>
      </c>
      <c r="N424" s="926"/>
      <c r="O424" s="926">
        <f>ROUNDDOWN(O423*3/4,0)</f>
        <v>0</v>
      </c>
      <c r="P424" s="926"/>
      <c r="Q424" s="926">
        <f>ROUNDDOWN(Q423*3/4,0)</f>
        <v>0</v>
      </c>
      <c r="R424" s="927"/>
      <c r="S424" s="928">
        <f>ROUNDDOWN(S423*3/4,0)</f>
        <v>0</v>
      </c>
      <c r="T424" s="926"/>
      <c r="U424" s="926">
        <f>ROUNDDOWN(U423*3/4,0)</f>
        <v>0</v>
      </c>
      <c r="V424" s="926"/>
      <c r="W424" s="926">
        <f>ROUNDDOWN(W423*3/4,0)</f>
        <v>0</v>
      </c>
      <c r="X424" s="927"/>
      <c r="Y424" s="928">
        <f>ROUNDDOWN(Y423*3/4,0)</f>
        <v>0</v>
      </c>
      <c r="Z424" s="926"/>
      <c r="AA424" s="926">
        <f>ROUNDDOWN(AA423*3/4,0)</f>
        <v>0</v>
      </c>
      <c r="AB424" s="926"/>
      <c r="AC424" s="926">
        <f>ROUNDDOWN(AC423*3/4,0)</f>
        <v>0</v>
      </c>
      <c r="AD424" s="929"/>
      <c r="AE424" s="930">
        <f>ROUNDDOWN(SUM(G424:AD424),-2)</f>
        <v>0</v>
      </c>
      <c r="AF424" s="931"/>
    </row>
    <row r="425" spans="1:32" ht="17.25" customHeight="1">
      <c r="A425" s="898" t="s">
        <v>85</v>
      </c>
      <c r="B425" s="900" t="str">
        <f>IF(入力用!S567="","",入力用!S567)</f>
        <v/>
      </c>
      <c r="C425" s="901"/>
      <c r="D425" s="902"/>
      <c r="E425" s="4"/>
    </row>
    <row r="426" spans="1:32" ht="34.5" customHeight="1">
      <c r="A426" s="899"/>
      <c r="B426" s="903"/>
      <c r="C426" s="904"/>
      <c r="D426" s="905"/>
      <c r="E426" s="4"/>
      <c r="G426" s="909"/>
      <c r="H426" s="910"/>
      <c r="I426" s="911" t="s">
        <v>36</v>
      </c>
      <c r="J426" s="912"/>
      <c r="K426" s="913"/>
      <c r="L426" s="4"/>
      <c r="M426" s="914"/>
      <c r="N426" s="914"/>
      <c r="O426" s="915" t="s">
        <v>37</v>
      </c>
      <c r="P426" s="914"/>
      <c r="Q426" s="914"/>
      <c r="R426" s="4"/>
      <c r="S426" s="914"/>
      <c r="T426" s="914"/>
      <c r="U426" s="915" t="s">
        <v>38</v>
      </c>
      <c r="V426" s="914"/>
      <c r="W426" s="914"/>
      <c r="X426" s="4"/>
      <c r="Y426" s="914"/>
      <c r="Z426" s="914"/>
      <c r="AA426" s="915" t="s">
        <v>39</v>
      </c>
      <c r="AB426" s="914"/>
      <c r="AC426" s="914"/>
      <c r="AD426" s="4"/>
      <c r="AE426" s="3"/>
      <c r="AF426" s="3"/>
    </row>
    <row r="427" spans="1:32" ht="27" customHeight="1">
      <c r="A427" s="899"/>
      <c r="B427" s="903"/>
      <c r="C427" s="904"/>
      <c r="D427" s="905"/>
      <c r="E427" s="4"/>
      <c r="G427" s="897" t="s">
        <v>29</v>
      </c>
      <c r="H427" s="431"/>
      <c r="I427" s="883">
        <f t="shared" ref="I427:I432" si="216">SUM(G417:L417)</f>
        <v>0</v>
      </c>
      <c r="J427" s="884"/>
      <c r="K427" s="885"/>
      <c r="L427" s="3"/>
      <c r="M427" s="897" t="s">
        <v>29</v>
      </c>
      <c r="N427" s="431"/>
      <c r="O427" s="883">
        <f t="shared" ref="O427:O432" si="217">SUM(M417:R417)</f>
        <v>0</v>
      </c>
      <c r="P427" s="884"/>
      <c r="Q427" s="885"/>
      <c r="R427" s="3"/>
      <c r="S427" s="897" t="s">
        <v>29</v>
      </c>
      <c r="T427" s="431"/>
      <c r="U427" s="883">
        <f t="shared" ref="U427:U432" si="218">SUM(S417:X417)</f>
        <v>0</v>
      </c>
      <c r="V427" s="884"/>
      <c r="W427" s="885"/>
      <c r="Y427" s="897" t="s">
        <v>29</v>
      </c>
      <c r="Z427" s="431"/>
      <c r="AA427" s="883">
        <f t="shared" ref="AA427:AA432" si="219">SUM(Y417:AD417)</f>
        <v>0</v>
      </c>
      <c r="AB427" s="884"/>
      <c r="AC427" s="885"/>
    </row>
    <row r="428" spans="1:32" ht="27" customHeight="1">
      <c r="A428" s="899"/>
      <c r="B428" s="903"/>
      <c r="C428" s="904"/>
      <c r="D428" s="905"/>
      <c r="E428" s="4"/>
      <c r="G428" s="890" t="s">
        <v>31</v>
      </c>
      <c r="H428" s="891"/>
      <c r="I428" s="883">
        <f t="shared" si="216"/>
        <v>0</v>
      </c>
      <c r="J428" s="884"/>
      <c r="K428" s="885"/>
      <c r="L428" s="3"/>
      <c r="M428" s="890" t="s">
        <v>31</v>
      </c>
      <c r="N428" s="891"/>
      <c r="O428" s="883">
        <f t="shared" si="217"/>
        <v>0</v>
      </c>
      <c r="P428" s="884"/>
      <c r="Q428" s="885"/>
      <c r="R428" s="3"/>
      <c r="S428" s="890" t="s">
        <v>31</v>
      </c>
      <c r="T428" s="891"/>
      <c r="U428" s="883">
        <f t="shared" si="218"/>
        <v>0</v>
      </c>
      <c r="V428" s="884"/>
      <c r="W428" s="885"/>
      <c r="Y428" s="890" t="s">
        <v>31</v>
      </c>
      <c r="Z428" s="891"/>
      <c r="AA428" s="883">
        <f t="shared" si="219"/>
        <v>0</v>
      </c>
      <c r="AB428" s="884"/>
      <c r="AC428" s="885"/>
    </row>
    <row r="429" spans="1:32" ht="27" customHeight="1">
      <c r="A429" s="899"/>
      <c r="B429" s="906"/>
      <c r="C429" s="907"/>
      <c r="D429" s="908"/>
      <c r="E429" s="4"/>
      <c r="G429" s="890" t="s">
        <v>40</v>
      </c>
      <c r="H429" s="891"/>
      <c r="I429" s="883">
        <f t="shared" si="216"/>
        <v>0</v>
      </c>
      <c r="J429" s="884"/>
      <c r="K429" s="885"/>
      <c r="L429" s="3"/>
      <c r="M429" s="890" t="s">
        <v>40</v>
      </c>
      <c r="N429" s="891"/>
      <c r="O429" s="883">
        <f t="shared" si="217"/>
        <v>0</v>
      </c>
      <c r="P429" s="884"/>
      <c r="Q429" s="885"/>
      <c r="R429" s="3"/>
      <c r="S429" s="890" t="s">
        <v>40</v>
      </c>
      <c r="T429" s="891"/>
      <c r="U429" s="883">
        <f t="shared" si="218"/>
        <v>0</v>
      </c>
      <c r="V429" s="884"/>
      <c r="W429" s="885"/>
      <c r="Y429" s="890" t="s">
        <v>40</v>
      </c>
      <c r="Z429" s="891"/>
      <c r="AA429" s="883">
        <f t="shared" si="219"/>
        <v>0</v>
      </c>
      <c r="AB429" s="884"/>
      <c r="AC429" s="885"/>
    </row>
    <row r="430" spans="1:32" ht="27" customHeight="1">
      <c r="B430" s="892" t="str">
        <f>IF(入力用!S652="","",入力用!S652)</f>
        <v/>
      </c>
      <c r="C430" s="892"/>
      <c r="D430" s="892"/>
      <c r="E430" s="4"/>
      <c r="G430" s="890" t="s">
        <v>32</v>
      </c>
      <c r="H430" s="891"/>
      <c r="I430" s="893">
        <f t="shared" si="216"/>
        <v>0</v>
      </c>
      <c r="J430" s="894"/>
      <c r="K430" s="895"/>
      <c r="L430" s="3"/>
      <c r="M430" s="890" t="s">
        <v>32</v>
      </c>
      <c r="N430" s="891"/>
      <c r="O430" s="893">
        <f t="shared" si="217"/>
        <v>0</v>
      </c>
      <c r="P430" s="894"/>
      <c r="Q430" s="895"/>
      <c r="R430" s="3"/>
      <c r="S430" s="890" t="s">
        <v>32</v>
      </c>
      <c r="T430" s="891"/>
      <c r="U430" s="893">
        <f t="shared" si="218"/>
        <v>0</v>
      </c>
      <c r="V430" s="894"/>
      <c r="W430" s="895"/>
      <c r="Y430" s="890" t="s">
        <v>32</v>
      </c>
      <c r="Z430" s="891"/>
      <c r="AA430" s="893">
        <f t="shared" si="219"/>
        <v>0</v>
      </c>
      <c r="AB430" s="894"/>
      <c r="AC430" s="895"/>
    </row>
    <row r="431" spans="1:32" ht="27" customHeight="1">
      <c r="B431" s="896" t="str">
        <f>IF(入力用!W652="","",入力用!W652)</f>
        <v/>
      </c>
      <c r="C431" s="896"/>
      <c r="D431" s="896"/>
      <c r="E431" s="4"/>
      <c r="G431" s="897" t="s">
        <v>33</v>
      </c>
      <c r="H431" s="431"/>
      <c r="I431" s="883">
        <f t="shared" si="216"/>
        <v>0</v>
      </c>
      <c r="J431" s="884"/>
      <c r="K431" s="885"/>
      <c r="L431" s="3"/>
      <c r="M431" s="897" t="s">
        <v>33</v>
      </c>
      <c r="N431" s="431"/>
      <c r="O431" s="883">
        <f t="shared" si="217"/>
        <v>0</v>
      </c>
      <c r="P431" s="884"/>
      <c r="Q431" s="885"/>
      <c r="R431" s="3"/>
      <c r="S431" s="897" t="s">
        <v>33</v>
      </c>
      <c r="T431" s="431"/>
      <c r="U431" s="883">
        <f t="shared" si="218"/>
        <v>0</v>
      </c>
      <c r="V431" s="884"/>
      <c r="W431" s="885"/>
      <c r="Y431" s="897" t="s">
        <v>33</v>
      </c>
      <c r="Z431" s="431"/>
      <c r="AA431" s="883">
        <f t="shared" si="219"/>
        <v>0</v>
      </c>
      <c r="AB431" s="884"/>
      <c r="AC431" s="885"/>
    </row>
    <row r="432" spans="1:32" ht="27" customHeight="1" thickBot="1">
      <c r="G432" s="878" t="s">
        <v>35</v>
      </c>
      <c r="H432" s="879"/>
      <c r="I432" s="880">
        <f t="shared" si="216"/>
        <v>0</v>
      </c>
      <c r="J432" s="881"/>
      <c r="K432" s="882"/>
      <c r="L432" s="3"/>
      <c r="M432" s="878" t="s">
        <v>35</v>
      </c>
      <c r="N432" s="879"/>
      <c r="O432" s="883">
        <f t="shared" si="217"/>
        <v>0</v>
      </c>
      <c r="P432" s="884"/>
      <c r="Q432" s="885"/>
      <c r="R432" s="3"/>
      <c r="S432" s="878" t="s">
        <v>35</v>
      </c>
      <c r="T432" s="879"/>
      <c r="U432" s="883">
        <f t="shared" si="218"/>
        <v>0</v>
      </c>
      <c r="V432" s="884"/>
      <c r="W432" s="885"/>
      <c r="Y432" s="878" t="s">
        <v>35</v>
      </c>
      <c r="Z432" s="879"/>
      <c r="AA432" s="883">
        <f t="shared" si="219"/>
        <v>0</v>
      </c>
      <c r="AB432" s="884"/>
      <c r="AC432" s="885"/>
    </row>
    <row r="433" spans="7:32" ht="45" customHeight="1" thickBot="1">
      <c r="G433" s="886" t="s">
        <v>78</v>
      </c>
      <c r="H433" s="887"/>
      <c r="I433" s="888">
        <f>ROUNDDOWN(SUM(G424:L424),-2)</f>
        <v>0</v>
      </c>
      <c r="J433" s="889"/>
      <c r="K433" s="889"/>
      <c r="M433" s="886" t="s">
        <v>78</v>
      </c>
      <c r="N433" s="887"/>
      <c r="O433" s="888">
        <f>ROUNDDOWN(SUM(M424:R424),-2)</f>
        <v>0</v>
      </c>
      <c r="P433" s="889"/>
      <c r="Q433" s="889"/>
      <c r="S433" s="886" t="s">
        <v>78</v>
      </c>
      <c r="T433" s="887"/>
      <c r="U433" s="888">
        <f>ROUNDDOWN(SUM(S424:X424),-2)</f>
        <v>0</v>
      </c>
      <c r="V433" s="889"/>
      <c r="W433" s="889"/>
      <c r="Y433" s="886" t="s">
        <v>78</v>
      </c>
      <c r="Z433" s="887"/>
      <c r="AA433" s="888">
        <f>AE424-I433-O433-U433</f>
        <v>0</v>
      </c>
      <c r="AB433" s="889"/>
      <c r="AC433" s="889"/>
      <c r="AF433" s="14" t="s">
        <v>432</v>
      </c>
    </row>
    <row r="434" spans="7:32" ht="17.25" customHeight="1"/>
    <row r="435" spans="7:32" ht="17.25" customHeight="1"/>
  </sheetData>
  <sheetProtection sheet="1" formatCells="0" selectLockedCells="1"/>
  <mergeCells count="3165">
    <mergeCell ref="C72:D73"/>
    <mergeCell ref="C99:D100"/>
    <mergeCell ref="C101:D102"/>
    <mergeCell ref="C128:D129"/>
    <mergeCell ref="C130:D131"/>
    <mergeCell ref="C157:D158"/>
    <mergeCell ref="C159:D160"/>
    <mergeCell ref="C186:D187"/>
    <mergeCell ref="C188:D189"/>
    <mergeCell ref="C215:D216"/>
    <mergeCell ref="C217:D218"/>
    <mergeCell ref="C244:D245"/>
    <mergeCell ref="C246:D247"/>
    <mergeCell ref="C273:D274"/>
    <mergeCell ref="C275:D276"/>
    <mergeCell ref="A7:B7"/>
    <mergeCell ref="C7:I7"/>
    <mergeCell ref="A36:B36"/>
    <mergeCell ref="C36:I36"/>
    <mergeCell ref="A65:B65"/>
    <mergeCell ref="C65:I65"/>
    <mergeCell ref="A94:B94"/>
    <mergeCell ref="C94:I94"/>
    <mergeCell ref="A123:B123"/>
    <mergeCell ref="C123:I123"/>
    <mergeCell ref="A152:B152"/>
    <mergeCell ref="C152:I152"/>
    <mergeCell ref="A181:B181"/>
    <mergeCell ref="C181:I181"/>
    <mergeCell ref="G276:H276"/>
    <mergeCell ref="I276:J276"/>
    <mergeCell ref="A272:B272"/>
    <mergeCell ref="A1:B2"/>
    <mergeCell ref="A30:B31"/>
    <mergeCell ref="A59:B60"/>
    <mergeCell ref="A88:B89"/>
    <mergeCell ref="A117:B118"/>
    <mergeCell ref="A146:B147"/>
    <mergeCell ref="A175:B176"/>
    <mergeCell ref="A17:B17"/>
    <mergeCell ref="A18:B18"/>
    <mergeCell ref="A46:B46"/>
    <mergeCell ref="A47:B47"/>
    <mergeCell ref="A75:B75"/>
    <mergeCell ref="A76:B76"/>
    <mergeCell ref="A104:B104"/>
    <mergeCell ref="A105:B105"/>
    <mergeCell ref="A133:B133"/>
    <mergeCell ref="A134:B134"/>
    <mergeCell ref="A162:B162"/>
    <mergeCell ref="A68:D68"/>
    <mergeCell ref="C161:D161"/>
    <mergeCell ref="C162:D162"/>
    <mergeCell ref="C163:D163"/>
    <mergeCell ref="A97:D97"/>
    <mergeCell ref="C74:D74"/>
    <mergeCell ref="A70:B73"/>
    <mergeCell ref="A74:B74"/>
    <mergeCell ref="A48:A52"/>
    <mergeCell ref="B48:D52"/>
    <mergeCell ref="A39:D39"/>
    <mergeCell ref="C17:D17"/>
    <mergeCell ref="A12:B15"/>
    <mergeCell ref="C70:D71"/>
    <mergeCell ref="G287:H287"/>
    <mergeCell ref="I287:K287"/>
    <mergeCell ref="M287:N287"/>
    <mergeCell ref="O287:Q287"/>
    <mergeCell ref="S287:T287"/>
    <mergeCell ref="U287:W287"/>
    <mergeCell ref="Y287:Z287"/>
    <mergeCell ref="A280:A284"/>
    <mergeCell ref="B280:D284"/>
    <mergeCell ref="G281:H281"/>
    <mergeCell ref="I281:K281"/>
    <mergeCell ref="M281:N281"/>
    <mergeCell ref="O281:Q281"/>
    <mergeCell ref="S281:T281"/>
    <mergeCell ref="U281:W281"/>
    <mergeCell ref="Y281:Z281"/>
    <mergeCell ref="U284:W284"/>
    <mergeCell ref="B286:D286"/>
    <mergeCell ref="AA287:AC287"/>
    <mergeCell ref="G288:H288"/>
    <mergeCell ref="I288:K288"/>
    <mergeCell ref="M288:N288"/>
    <mergeCell ref="O288:Q288"/>
    <mergeCell ref="S288:T288"/>
    <mergeCell ref="U288:W288"/>
    <mergeCell ref="Y288:Z288"/>
    <mergeCell ref="AA288:AC288"/>
    <mergeCell ref="Y284:Z284"/>
    <mergeCell ref="AA284:AC284"/>
    <mergeCell ref="G285:H285"/>
    <mergeCell ref="I285:K285"/>
    <mergeCell ref="M285:N285"/>
    <mergeCell ref="O285:Q285"/>
    <mergeCell ref="S285:T285"/>
    <mergeCell ref="U285:W285"/>
    <mergeCell ref="Y285:Z285"/>
    <mergeCell ref="AA285:AC285"/>
    <mergeCell ref="G286:H286"/>
    <mergeCell ref="I286:K286"/>
    <mergeCell ref="M286:N286"/>
    <mergeCell ref="O286:Q286"/>
    <mergeCell ref="S286:T286"/>
    <mergeCell ref="U286:W286"/>
    <mergeCell ref="Y286:Z286"/>
    <mergeCell ref="AA286:AC286"/>
    <mergeCell ref="G284:H284"/>
    <mergeCell ref="I284:K284"/>
    <mergeCell ref="M284:N284"/>
    <mergeCell ref="O284:Q284"/>
    <mergeCell ref="S284:T284"/>
    <mergeCell ref="AA281:AC281"/>
    <mergeCell ref="G282:H282"/>
    <mergeCell ref="I282:K282"/>
    <mergeCell ref="M282:N282"/>
    <mergeCell ref="O282:Q282"/>
    <mergeCell ref="S282:T282"/>
    <mergeCell ref="U282:W282"/>
    <mergeCell ref="Y282:Z282"/>
    <mergeCell ref="AA282:AC282"/>
    <mergeCell ref="G283:H283"/>
    <mergeCell ref="I283:K283"/>
    <mergeCell ref="M283:N283"/>
    <mergeCell ref="O283:Q283"/>
    <mergeCell ref="S283:T283"/>
    <mergeCell ref="U283:W283"/>
    <mergeCell ref="Y283:Z283"/>
    <mergeCell ref="AA283:AC283"/>
    <mergeCell ref="AA278:AB278"/>
    <mergeCell ref="AC278:AD278"/>
    <mergeCell ref="AE278:AF278"/>
    <mergeCell ref="A279:B279"/>
    <mergeCell ref="C279:D279"/>
    <mergeCell ref="G279:H279"/>
    <mergeCell ref="I279:J279"/>
    <mergeCell ref="K279:L279"/>
    <mergeCell ref="M279:N279"/>
    <mergeCell ref="O279:P279"/>
    <mergeCell ref="Q279:R279"/>
    <mergeCell ref="S279:T279"/>
    <mergeCell ref="U279:V279"/>
    <mergeCell ref="W279:X279"/>
    <mergeCell ref="Y279:Z279"/>
    <mergeCell ref="AA279:AB279"/>
    <mergeCell ref="AC279:AD279"/>
    <mergeCell ref="AE279:AF279"/>
    <mergeCell ref="A278:B278"/>
    <mergeCell ref="C278:D278"/>
    <mergeCell ref="G278:H278"/>
    <mergeCell ref="I278:J278"/>
    <mergeCell ref="K278:L278"/>
    <mergeCell ref="M278:N278"/>
    <mergeCell ref="O278:P278"/>
    <mergeCell ref="Q278:R278"/>
    <mergeCell ref="S278:T278"/>
    <mergeCell ref="U278:V278"/>
    <mergeCell ref="W278:X278"/>
    <mergeCell ref="Y278:Z278"/>
    <mergeCell ref="K276:L276"/>
    <mergeCell ref="M276:N276"/>
    <mergeCell ref="O276:P276"/>
    <mergeCell ref="Q276:R276"/>
    <mergeCell ref="S276:T276"/>
    <mergeCell ref="U276:V276"/>
    <mergeCell ref="W276:X276"/>
    <mergeCell ref="Y276:Z276"/>
    <mergeCell ref="AA276:AB276"/>
    <mergeCell ref="AC276:AD276"/>
    <mergeCell ref="AE276:AF276"/>
    <mergeCell ref="A277:B277"/>
    <mergeCell ref="C277:D277"/>
    <mergeCell ref="G277:H277"/>
    <mergeCell ref="I277:J277"/>
    <mergeCell ref="K277:L277"/>
    <mergeCell ref="M277:N277"/>
    <mergeCell ref="O277:P277"/>
    <mergeCell ref="Q277:R277"/>
    <mergeCell ref="S277:T277"/>
    <mergeCell ref="U277:V277"/>
    <mergeCell ref="W277:X277"/>
    <mergeCell ref="Y277:Z277"/>
    <mergeCell ref="AA277:AB277"/>
    <mergeCell ref="AC277:AD277"/>
    <mergeCell ref="AE277:AF277"/>
    <mergeCell ref="O274:P274"/>
    <mergeCell ref="Q274:R274"/>
    <mergeCell ref="S274:T274"/>
    <mergeCell ref="U274:V274"/>
    <mergeCell ref="W274:X274"/>
    <mergeCell ref="Y274:Z274"/>
    <mergeCell ref="AA274:AB274"/>
    <mergeCell ref="AC274:AD274"/>
    <mergeCell ref="AE274:AF274"/>
    <mergeCell ref="G275:H275"/>
    <mergeCell ref="I275:J275"/>
    <mergeCell ref="K275:L275"/>
    <mergeCell ref="M275:N275"/>
    <mergeCell ref="O275:P275"/>
    <mergeCell ref="Q275:R275"/>
    <mergeCell ref="S275:T275"/>
    <mergeCell ref="U275:V275"/>
    <mergeCell ref="W275:X275"/>
    <mergeCell ref="Y275:Z275"/>
    <mergeCell ref="AA275:AB275"/>
    <mergeCell ref="AC275:AD275"/>
    <mergeCell ref="AE275:AF275"/>
    <mergeCell ref="C272:D272"/>
    <mergeCell ref="G272:H272"/>
    <mergeCell ref="I272:J272"/>
    <mergeCell ref="K272:L272"/>
    <mergeCell ref="M272:N272"/>
    <mergeCell ref="O272:P272"/>
    <mergeCell ref="Q272:R272"/>
    <mergeCell ref="S272:T272"/>
    <mergeCell ref="U272:V272"/>
    <mergeCell ref="W272:X272"/>
    <mergeCell ref="Y272:Z272"/>
    <mergeCell ref="AA272:AB272"/>
    <mergeCell ref="AC272:AD272"/>
    <mergeCell ref="AE272:AF272"/>
    <mergeCell ref="A273:B276"/>
    <mergeCell ref="G273:H273"/>
    <mergeCell ref="I273:J273"/>
    <mergeCell ref="K273:L273"/>
    <mergeCell ref="M273:N273"/>
    <mergeCell ref="O273:P273"/>
    <mergeCell ref="Q273:R273"/>
    <mergeCell ref="S273:T273"/>
    <mergeCell ref="U273:V273"/>
    <mergeCell ref="W273:X273"/>
    <mergeCell ref="Y273:Z273"/>
    <mergeCell ref="AA273:AB273"/>
    <mergeCell ref="AC273:AD273"/>
    <mergeCell ref="AE273:AF273"/>
    <mergeCell ref="G274:H274"/>
    <mergeCell ref="I274:J274"/>
    <mergeCell ref="K274:L274"/>
    <mergeCell ref="M274:N274"/>
    <mergeCell ref="AD263:AD264"/>
    <mergeCell ref="AE263:AE264"/>
    <mergeCell ref="AF263:AF264"/>
    <mergeCell ref="A264:I266"/>
    <mergeCell ref="L264:M266"/>
    <mergeCell ref="N264:O266"/>
    <mergeCell ref="P264:Q266"/>
    <mergeCell ref="A271:D271"/>
    <mergeCell ref="G271:H271"/>
    <mergeCell ref="I271:J271"/>
    <mergeCell ref="K271:L271"/>
    <mergeCell ref="M271:N271"/>
    <mergeCell ref="O271:P271"/>
    <mergeCell ref="Q271:R271"/>
    <mergeCell ref="S271:T271"/>
    <mergeCell ref="U271:V271"/>
    <mergeCell ref="W271:X271"/>
    <mergeCell ref="Y271:Z271"/>
    <mergeCell ref="AA271:AB271"/>
    <mergeCell ref="AC271:AD271"/>
    <mergeCell ref="AE271:AF271"/>
    <mergeCell ref="A268:B268"/>
    <mergeCell ref="C268:I268"/>
    <mergeCell ref="A262:B263"/>
    <mergeCell ref="G258:H258"/>
    <mergeCell ref="I258:K258"/>
    <mergeCell ref="M258:N258"/>
    <mergeCell ref="O258:Q258"/>
    <mergeCell ref="S258:T258"/>
    <mergeCell ref="U258:W258"/>
    <mergeCell ref="Y258:Z258"/>
    <mergeCell ref="AA258:AC258"/>
    <mergeCell ref="G259:H259"/>
    <mergeCell ref="I259:K259"/>
    <mergeCell ref="M259:N259"/>
    <mergeCell ref="O259:Q259"/>
    <mergeCell ref="S259:T259"/>
    <mergeCell ref="U259:W259"/>
    <mergeCell ref="Y259:Z259"/>
    <mergeCell ref="AA259:AC259"/>
    <mergeCell ref="Z263:Z264"/>
    <mergeCell ref="AA263:AA264"/>
    <mergeCell ref="AB263:AB264"/>
    <mergeCell ref="AC263:AC264"/>
    <mergeCell ref="Y255:Z255"/>
    <mergeCell ref="AA255:AC255"/>
    <mergeCell ref="G256:H256"/>
    <mergeCell ref="I256:K256"/>
    <mergeCell ref="M256:N256"/>
    <mergeCell ref="O256:Q256"/>
    <mergeCell ref="S256:T256"/>
    <mergeCell ref="U256:W256"/>
    <mergeCell ref="Y256:Z256"/>
    <mergeCell ref="AA256:AC256"/>
    <mergeCell ref="G257:H257"/>
    <mergeCell ref="I257:K257"/>
    <mergeCell ref="M257:N257"/>
    <mergeCell ref="O257:Q257"/>
    <mergeCell ref="S257:T257"/>
    <mergeCell ref="U257:W257"/>
    <mergeCell ref="Y257:Z257"/>
    <mergeCell ref="AA257:AC257"/>
    <mergeCell ref="A251:A255"/>
    <mergeCell ref="B251:D255"/>
    <mergeCell ref="G252:H252"/>
    <mergeCell ref="I252:K252"/>
    <mergeCell ref="M252:N252"/>
    <mergeCell ref="O252:Q252"/>
    <mergeCell ref="S252:T252"/>
    <mergeCell ref="U252:W252"/>
    <mergeCell ref="Y252:Z252"/>
    <mergeCell ref="AA252:AC252"/>
    <mergeCell ref="G253:H253"/>
    <mergeCell ref="I253:K253"/>
    <mergeCell ref="M253:N253"/>
    <mergeCell ref="O253:Q253"/>
    <mergeCell ref="S253:T253"/>
    <mergeCell ref="U253:W253"/>
    <mergeCell ref="Y253:Z253"/>
    <mergeCell ref="AA253:AC253"/>
    <mergeCell ref="G254:H254"/>
    <mergeCell ref="I254:K254"/>
    <mergeCell ref="M254:N254"/>
    <mergeCell ref="O254:Q254"/>
    <mergeCell ref="S254:T254"/>
    <mergeCell ref="U254:W254"/>
    <mergeCell ref="Y254:Z254"/>
    <mergeCell ref="AA254:AC254"/>
    <mergeCell ref="G255:H255"/>
    <mergeCell ref="I255:K255"/>
    <mergeCell ref="M255:N255"/>
    <mergeCell ref="O255:Q255"/>
    <mergeCell ref="S255:T255"/>
    <mergeCell ref="U255:W255"/>
    <mergeCell ref="A249:B249"/>
    <mergeCell ref="C249:D249"/>
    <mergeCell ref="G249:H249"/>
    <mergeCell ref="I249:J249"/>
    <mergeCell ref="K249:L249"/>
    <mergeCell ref="M249:N249"/>
    <mergeCell ref="O249:P249"/>
    <mergeCell ref="Q249:R249"/>
    <mergeCell ref="S249:T249"/>
    <mergeCell ref="U249:V249"/>
    <mergeCell ref="W249:X249"/>
    <mergeCell ref="Y249:Z249"/>
    <mergeCell ref="AA249:AB249"/>
    <mergeCell ref="AC249:AD249"/>
    <mergeCell ref="AE249:AF249"/>
    <mergeCell ref="A250:B250"/>
    <mergeCell ref="C250:D250"/>
    <mergeCell ref="G250:H250"/>
    <mergeCell ref="I250:J250"/>
    <mergeCell ref="K250:L250"/>
    <mergeCell ref="M250:N250"/>
    <mergeCell ref="O250:P250"/>
    <mergeCell ref="Q250:R250"/>
    <mergeCell ref="S250:T250"/>
    <mergeCell ref="U250:V250"/>
    <mergeCell ref="W250:X250"/>
    <mergeCell ref="Y250:Z250"/>
    <mergeCell ref="AA250:AB250"/>
    <mergeCell ref="AC250:AD250"/>
    <mergeCell ref="AE250:AF250"/>
    <mergeCell ref="G247:H247"/>
    <mergeCell ref="I247:J247"/>
    <mergeCell ref="K247:L247"/>
    <mergeCell ref="M247:N247"/>
    <mergeCell ref="O247:P247"/>
    <mergeCell ref="Q247:R247"/>
    <mergeCell ref="S247:T247"/>
    <mergeCell ref="U247:V247"/>
    <mergeCell ref="W247:X247"/>
    <mergeCell ref="Y247:Z247"/>
    <mergeCell ref="AA247:AB247"/>
    <mergeCell ref="AC247:AD247"/>
    <mergeCell ref="AE247:AF247"/>
    <mergeCell ref="A248:B248"/>
    <mergeCell ref="C248:D248"/>
    <mergeCell ref="G248:H248"/>
    <mergeCell ref="I248:J248"/>
    <mergeCell ref="K248:L248"/>
    <mergeCell ref="M248:N248"/>
    <mergeCell ref="O248:P248"/>
    <mergeCell ref="Q248:R248"/>
    <mergeCell ref="S248:T248"/>
    <mergeCell ref="U248:V248"/>
    <mergeCell ref="W248:X248"/>
    <mergeCell ref="Y248:Z248"/>
    <mergeCell ref="AA248:AB248"/>
    <mergeCell ref="AC248:AD248"/>
    <mergeCell ref="AE248:AF248"/>
    <mergeCell ref="M245:N245"/>
    <mergeCell ref="O245:P245"/>
    <mergeCell ref="Q245:R245"/>
    <mergeCell ref="S245:T245"/>
    <mergeCell ref="U245:V245"/>
    <mergeCell ref="W245:X245"/>
    <mergeCell ref="Y245:Z245"/>
    <mergeCell ref="AA245:AB245"/>
    <mergeCell ref="AC245:AD245"/>
    <mergeCell ref="AE245:AF245"/>
    <mergeCell ref="G246:H246"/>
    <mergeCell ref="I246:J246"/>
    <mergeCell ref="K246:L246"/>
    <mergeCell ref="M246:N246"/>
    <mergeCell ref="O246:P246"/>
    <mergeCell ref="Q246:R246"/>
    <mergeCell ref="S246:T246"/>
    <mergeCell ref="U246:V246"/>
    <mergeCell ref="W246:X246"/>
    <mergeCell ref="Y246:Z246"/>
    <mergeCell ref="AA246:AB246"/>
    <mergeCell ref="AC246:AD246"/>
    <mergeCell ref="AE246:AF246"/>
    <mergeCell ref="A243:B243"/>
    <mergeCell ref="C243:D243"/>
    <mergeCell ref="G243:H243"/>
    <mergeCell ref="I243:J243"/>
    <mergeCell ref="K243:L243"/>
    <mergeCell ref="M243:N243"/>
    <mergeCell ref="O243:P243"/>
    <mergeCell ref="Q243:R243"/>
    <mergeCell ref="S243:T243"/>
    <mergeCell ref="U243:V243"/>
    <mergeCell ref="W243:X243"/>
    <mergeCell ref="Y243:Z243"/>
    <mergeCell ref="AA243:AB243"/>
    <mergeCell ref="AC243:AD243"/>
    <mergeCell ref="AE243:AF243"/>
    <mergeCell ref="A244:B247"/>
    <mergeCell ref="G244:H244"/>
    <mergeCell ref="I244:J244"/>
    <mergeCell ref="K244:L244"/>
    <mergeCell ref="M244:N244"/>
    <mergeCell ref="O244:P244"/>
    <mergeCell ref="Q244:R244"/>
    <mergeCell ref="S244:T244"/>
    <mergeCell ref="U244:V244"/>
    <mergeCell ref="W244:X244"/>
    <mergeCell ref="Y244:Z244"/>
    <mergeCell ref="AA244:AB244"/>
    <mergeCell ref="AC244:AD244"/>
    <mergeCell ref="AE244:AF244"/>
    <mergeCell ref="G245:H245"/>
    <mergeCell ref="I245:J245"/>
    <mergeCell ref="K245:L245"/>
    <mergeCell ref="AD234:AD235"/>
    <mergeCell ref="AE234:AE235"/>
    <mergeCell ref="AF234:AF235"/>
    <mergeCell ref="A235:I237"/>
    <mergeCell ref="L235:M237"/>
    <mergeCell ref="N235:O237"/>
    <mergeCell ref="P235:Q237"/>
    <mergeCell ref="A242:D242"/>
    <mergeCell ref="G242:H242"/>
    <mergeCell ref="I242:J242"/>
    <mergeCell ref="K242:L242"/>
    <mergeCell ref="M242:N242"/>
    <mergeCell ref="O242:P242"/>
    <mergeCell ref="Q242:R242"/>
    <mergeCell ref="S242:T242"/>
    <mergeCell ref="U242:V242"/>
    <mergeCell ref="W242:X242"/>
    <mergeCell ref="Y242:Z242"/>
    <mergeCell ref="AA242:AB242"/>
    <mergeCell ref="AC242:AD242"/>
    <mergeCell ref="AE242:AF242"/>
    <mergeCell ref="A239:B239"/>
    <mergeCell ref="C239:I239"/>
    <mergeCell ref="A233:B234"/>
    <mergeCell ref="G229:H229"/>
    <mergeCell ref="I229:K229"/>
    <mergeCell ref="M229:N229"/>
    <mergeCell ref="O229:Q229"/>
    <mergeCell ref="S229:T229"/>
    <mergeCell ref="U229:W229"/>
    <mergeCell ref="Y229:Z229"/>
    <mergeCell ref="AA229:AC229"/>
    <mergeCell ref="G230:H230"/>
    <mergeCell ref="I230:K230"/>
    <mergeCell ref="M230:N230"/>
    <mergeCell ref="O230:Q230"/>
    <mergeCell ref="S230:T230"/>
    <mergeCell ref="U230:W230"/>
    <mergeCell ref="Y230:Z230"/>
    <mergeCell ref="AA230:AC230"/>
    <mergeCell ref="Z234:Z235"/>
    <mergeCell ref="AA234:AA235"/>
    <mergeCell ref="AB234:AB235"/>
    <mergeCell ref="AC234:AC235"/>
    <mergeCell ref="Y226:Z226"/>
    <mergeCell ref="AA226:AC226"/>
    <mergeCell ref="G227:H227"/>
    <mergeCell ref="I227:K227"/>
    <mergeCell ref="M227:N227"/>
    <mergeCell ref="O227:Q227"/>
    <mergeCell ref="S227:T227"/>
    <mergeCell ref="U227:W227"/>
    <mergeCell ref="Y227:Z227"/>
    <mergeCell ref="AA227:AC227"/>
    <mergeCell ref="G228:H228"/>
    <mergeCell ref="I228:K228"/>
    <mergeCell ref="M228:N228"/>
    <mergeCell ref="O228:Q228"/>
    <mergeCell ref="S228:T228"/>
    <mergeCell ref="U228:W228"/>
    <mergeCell ref="Y228:Z228"/>
    <mergeCell ref="AA228:AC228"/>
    <mergeCell ref="A222:A226"/>
    <mergeCell ref="B222:D226"/>
    <mergeCell ref="G223:H223"/>
    <mergeCell ref="I223:K223"/>
    <mergeCell ref="M223:N223"/>
    <mergeCell ref="O223:Q223"/>
    <mergeCell ref="S223:T223"/>
    <mergeCell ref="U223:W223"/>
    <mergeCell ref="Y223:Z223"/>
    <mergeCell ref="AA223:AC223"/>
    <mergeCell ref="G224:H224"/>
    <mergeCell ref="I224:K224"/>
    <mergeCell ref="M224:N224"/>
    <mergeCell ref="O224:Q224"/>
    <mergeCell ref="S224:T224"/>
    <mergeCell ref="U224:W224"/>
    <mergeCell ref="Y224:Z224"/>
    <mergeCell ref="AA224:AC224"/>
    <mergeCell ref="G225:H225"/>
    <mergeCell ref="I225:K225"/>
    <mergeCell ref="M225:N225"/>
    <mergeCell ref="O225:Q225"/>
    <mergeCell ref="S225:T225"/>
    <mergeCell ref="U225:W225"/>
    <mergeCell ref="Y225:Z225"/>
    <mergeCell ref="AA225:AC225"/>
    <mergeCell ref="G226:H226"/>
    <mergeCell ref="I226:K226"/>
    <mergeCell ref="M226:N226"/>
    <mergeCell ref="O226:Q226"/>
    <mergeCell ref="S226:T226"/>
    <mergeCell ref="U226:W226"/>
    <mergeCell ref="A220:B220"/>
    <mergeCell ref="C220:D220"/>
    <mergeCell ref="G220:H220"/>
    <mergeCell ref="I220:J220"/>
    <mergeCell ref="K220:L220"/>
    <mergeCell ref="M220:N220"/>
    <mergeCell ref="O220:P220"/>
    <mergeCell ref="Q220:R220"/>
    <mergeCell ref="S220:T220"/>
    <mergeCell ref="U220:V220"/>
    <mergeCell ref="W220:X220"/>
    <mergeCell ref="Y220:Z220"/>
    <mergeCell ref="AA220:AB220"/>
    <mergeCell ref="AC220:AD220"/>
    <mergeCell ref="AE220:AF220"/>
    <mergeCell ref="A221:B221"/>
    <mergeCell ref="C221:D221"/>
    <mergeCell ref="G221:H221"/>
    <mergeCell ref="I221:J221"/>
    <mergeCell ref="K221:L221"/>
    <mergeCell ref="M221:N221"/>
    <mergeCell ref="O221:P221"/>
    <mergeCell ref="Q221:R221"/>
    <mergeCell ref="S221:T221"/>
    <mergeCell ref="U221:V221"/>
    <mergeCell ref="W221:X221"/>
    <mergeCell ref="Y221:Z221"/>
    <mergeCell ref="AA221:AB221"/>
    <mergeCell ref="AC221:AD221"/>
    <mergeCell ref="AE221:AF221"/>
    <mergeCell ref="G218:H218"/>
    <mergeCell ref="I218:J218"/>
    <mergeCell ref="K218:L218"/>
    <mergeCell ref="M218:N218"/>
    <mergeCell ref="O218:P218"/>
    <mergeCell ref="Q218:R218"/>
    <mergeCell ref="S218:T218"/>
    <mergeCell ref="U218:V218"/>
    <mergeCell ref="W218:X218"/>
    <mergeCell ref="Y218:Z218"/>
    <mergeCell ref="AA218:AB218"/>
    <mergeCell ref="AC218:AD218"/>
    <mergeCell ref="AE218:AF218"/>
    <mergeCell ref="A219:B219"/>
    <mergeCell ref="C219:D219"/>
    <mergeCell ref="G219:H219"/>
    <mergeCell ref="I219:J219"/>
    <mergeCell ref="K219:L219"/>
    <mergeCell ref="M219:N219"/>
    <mergeCell ref="O219:P219"/>
    <mergeCell ref="Q219:R219"/>
    <mergeCell ref="S219:T219"/>
    <mergeCell ref="U219:V219"/>
    <mergeCell ref="W219:X219"/>
    <mergeCell ref="Y219:Z219"/>
    <mergeCell ref="AA219:AB219"/>
    <mergeCell ref="AC219:AD219"/>
    <mergeCell ref="AE219:AF219"/>
    <mergeCell ref="M216:N216"/>
    <mergeCell ref="O216:P216"/>
    <mergeCell ref="Q216:R216"/>
    <mergeCell ref="S216:T216"/>
    <mergeCell ref="U216:V216"/>
    <mergeCell ref="W216:X216"/>
    <mergeCell ref="Y216:Z216"/>
    <mergeCell ref="AA216:AB216"/>
    <mergeCell ref="AC216:AD216"/>
    <mergeCell ref="AE216:AF216"/>
    <mergeCell ref="G217:H217"/>
    <mergeCell ref="I217:J217"/>
    <mergeCell ref="K217:L217"/>
    <mergeCell ref="M217:N217"/>
    <mergeCell ref="O217:P217"/>
    <mergeCell ref="Q217:R217"/>
    <mergeCell ref="S217:T217"/>
    <mergeCell ref="U217:V217"/>
    <mergeCell ref="W217:X217"/>
    <mergeCell ref="Y217:Z217"/>
    <mergeCell ref="AA217:AB217"/>
    <mergeCell ref="AC217:AD217"/>
    <mergeCell ref="AE217:AF217"/>
    <mergeCell ref="A214:B214"/>
    <mergeCell ref="C214:D214"/>
    <mergeCell ref="G214:H214"/>
    <mergeCell ref="I214:J214"/>
    <mergeCell ref="K214:L214"/>
    <mergeCell ref="M214:N214"/>
    <mergeCell ref="O214:P214"/>
    <mergeCell ref="Q214:R214"/>
    <mergeCell ref="S214:T214"/>
    <mergeCell ref="U214:V214"/>
    <mergeCell ref="W214:X214"/>
    <mergeCell ref="Y214:Z214"/>
    <mergeCell ref="AA214:AB214"/>
    <mergeCell ref="AC214:AD214"/>
    <mergeCell ref="AE214:AF214"/>
    <mergeCell ref="A215:B218"/>
    <mergeCell ref="G215:H215"/>
    <mergeCell ref="I215:J215"/>
    <mergeCell ref="K215:L215"/>
    <mergeCell ref="M215:N215"/>
    <mergeCell ref="O215:P215"/>
    <mergeCell ref="Q215:R215"/>
    <mergeCell ref="S215:T215"/>
    <mergeCell ref="U215:V215"/>
    <mergeCell ref="W215:X215"/>
    <mergeCell ref="Y215:Z215"/>
    <mergeCell ref="AA215:AB215"/>
    <mergeCell ref="AC215:AD215"/>
    <mergeCell ref="AE215:AF215"/>
    <mergeCell ref="G216:H216"/>
    <mergeCell ref="I216:J216"/>
    <mergeCell ref="K216:L216"/>
    <mergeCell ref="AD205:AD206"/>
    <mergeCell ref="AE205:AE206"/>
    <mergeCell ref="AF205:AF206"/>
    <mergeCell ref="A206:I208"/>
    <mergeCell ref="L206:M208"/>
    <mergeCell ref="N206:O208"/>
    <mergeCell ref="P206:Q208"/>
    <mergeCell ref="A213:D213"/>
    <mergeCell ref="G213:H213"/>
    <mergeCell ref="I213:J213"/>
    <mergeCell ref="K213:L213"/>
    <mergeCell ref="M213:N213"/>
    <mergeCell ref="O213:P213"/>
    <mergeCell ref="Q213:R213"/>
    <mergeCell ref="S213:T213"/>
    <mergeCell ref="U213:V213"/>
    <mergeCell ref="W213:X213"/>
    <mergeCell ref="Y213:Z213"/>
    <mergeCell ref="AA213:AB213"/>
    <mergeCell ref="AC213:AD213"/>
    <mergeCell ref="AE213:AF213"/>
    <mergeCell ref="A210:B210"/>
    <mergeCell ref="C210:I210"/>
    <mergeCell ref="A204:B205"/>
    <mergeCell ref="G200:H200"/>
    <mergeCell ref="I200:K200"/>
    <mergeCell ref="M200:N200"/>
    <mergeCell ref="O200:Q200"/>
    <mergeCell ref="S200:T200"/>
    <mergeCell ref="U200:W200"/>
    <mergeCell ref="Y200:Z200"/>
    <mergeCell ref="AA200:AC200"/>
    <mergeCell ref="G201:H201"/>
    <mergeCell ref="I201:K201"/>
    <mergeCell ref="M201:N201"/>
    <mergeCell ref="O201:Q201"/>
    <mergeCell ref="S201:T201"/>
    <mergeCell ref="U201:W201"/>
    <mergeCell ref="Y201:Z201"/>
    <mergeCell ref="AA201:AC201"/>
    <mergeCell ref="Z205:Z206"/>
    <mergeCell ref="AA205:AA206"/>
    <mergeCell ref="AB205:AB206"/>
    <mergeCell ref="AC205:AC206"/>
    <mergeCell ref="Y197:Z197"/>
    <mergeCell ref="AA197:AC197"/>
    <mergeCell ref="G198:H198"/>
    <mergeCell ref="I198:K198"/>
    <mergeCell ref="M198:N198"/>
    <mergeCell ref="O198:Q198"/>
    <mergeCell ref="S198:T198"/>
    <mergeCell ref="U198:W198"/>
    <mergeCell ref="Y198:Z198"/>
    <mergeCell ref="AA198:AC198"/>
    <mergeCell ref="G199:H199"/>
    <mergeCell ref="I199:K199"/>
    <mergeCell ref="M199:N199"/>
    <mergeCell ref="O199:Q199"/>
    <mergeCell ref="S199:T199"/>
    <mergeCell ref="U199:W199"/>
    <mergeCell ref="Y199:Z199"/>
    <mergeCell ref="AA199:AC199"/>
    <mergeCell ref="A193:A197"/>
    <mergeCell ref="B193:D197"/>
    <mergeCell ref="G194:H194"/>
    <mergeCell ref="I194:K194"/>
    <mergeCell ref="M194:N194"/>
    <mergeCell ref="O194:Q194"/>
    <mergeCell ref="S194:T194"/>
    <mergeCell ref="U194:W194"/>
    <mergeCell ref="Y194:Z194"/>
    <mergeCell ref="AA194:AC194"/>
    <mergeCell ref="G195:H195"/>
    <mergeCell ref="I195:K195"/>
    <mergeCell ref="M195:N195"/>
    <mergeCell ref="O195:Q195"/>
    <mergeCell ref="S195:T195"/>
    <mergeCell ref="U195:W195"/>
    <mergeCell ref="Y195:Z195"/>
    <mergeCell ref="AA195:AC195"/>
    <mergeCell ref="G196:H196"/>
    <mergeCell ref="I196:K196"/>
    <mergeCell ref="M196:N196"/>
    <mergeCell ref="O196:Q196"/>
    <mergeCell ref="S196:T196"/>
    <mergeCell ref="U196:W196"/>
    <mergeCell ref="Y196:Z196"/>
    <mergeCell ref="AA196:AC196"/>
    <mergeCell ref="G197:H197"/>
    <mergeCell ref="I197:K197"/>
    <mergeCell ref="M197:N197"/>
    <mergeCell ref="O197:Q197"/>
    <mergeCell ref="S197:T197"/>
    <mergeCell ref="U197:W197"/>
    <mergeCell ref="C191:D191"/>
    <mergeCell ref="G191:H191"/>
    <mergeCell ref="I191:J191"/>
    <mergeCell ref="K191:L191"/>
    <mergeCell ref="M191:N191"/>
    <mergeCell ref="O191:P191"/>
    <mergeCell ref="Q191:R191"/>
    <mergeCell ref="S191:T191"/>
    <mergeCell ref="U191:V191"/>
    <mergeCell ref="W191:X191"/>
    <mergeCell ref="Y191:Z191"/>
    <mergeCell ref="AA191:AB191"/>
    <mergeCell ref="AC191:AD191"/>
    <mergeCell ref="AE191:AF191"/>
    <mergeCell ref="A192:B192"/>
    <mergeCell ref="C192:D192"/>
    <mergeCell ref="G192:H192"/>
    <mergeCell ref="I192:J192"/>
    <mergeCell ref="K192:L192"/>
    <mergeCell ref="M192:N192"/>
    <mergeCell ref="O192:P192"/>
    <mergeCell ref="Q192:R192"/>
    <mergeCell ref="S192:T192"/>
    <mergeCell ref="U192:V192"/>
    <mergeCell ref="W192:X192"/>
    <mergeCell ref="Y192:Z192"/>
    <mergeCell ref="AA192:AB192"/>
    <mergeCell ref="AC192:AD192"/>
    <mergeCell ref="AE192:AF192"/>
    <mergeCell ref="G189:H189"/>
    <mergeCell ref="I189:J189"/>
    <mergeCell ref="K189:L189"/>
    <mergeCell ref="M189:N189"/>
    <mergeCell ref="O189:P189"/>
    <mergeCell ref="Q189:R189"/>
    <mergeCell ref="S189:T189"/>
    <mergeCell ref="U189:V189"/>
    <mergeCell ref="W189:X189"/>
    <mergeCell ref="Y189:Z189"/>
    <mergeCell ref="AA189:AB189"/>
    <mergeCell ref="AC189:AD189"/>
    <mergeCell ref="AE189:AF189"/>
    <mergeCell ref="A190:B190"/>
    <mergeCell ref="C190:D190"/>
    <mergeCell ref="G190:H190"/>
    <mergeCell ref="I190:J190"/>
    <mergeCell ref="K190:L190"/>
    <mergeCell ref="M190:N190"/>
    <mergeCell ref="O190:P190"/>
    <mergeCell ref="Q190:R190"/>
    <mergeCell ref="S190:T190"/>
    <mergeCell ref="U190:V190"/>
    <mergeCell ref="W190:X190"/>
    <mergeCell ref="Y190:Z190"/>
    <mergeCell ref="AA190:AB190"/>
    <mergeCell ref="AC190:AD190"/>
    <mergeCell ref="AE190:AF190"/>
    <mergeCell ref="Q187:R187"/>
    <mergeCell ref="S187:T187"/>
    <mergeCell ref="U187:V187"/>
    <mergeCell ref="W187:X187"/>
    <mergeCell ref="Y187:Z187"/>
    <mergeCell ref="AA187:AB187"/>
    <mergeCell ref="AC187:AD187"/>
    <mergeCell ref="AE187:AF187"/>
    <mergeCell ref="G188:H188"/>
    <mergeCell ref="I188:J188"/>
    <mergeCell ref="K188:L188"/>
    <mergeCell ref="M188:N188"/>
    <mergeCell ref="O188:P188"/>
    <mergeCell ref="Q188:R188"/>
    <mergeCell ref="S188:T188"/>
    <mergeCell ref="U188:V188"/>
    <mergeCell ref="W188:X188"/>
    <mergeCell ref="Y188:Z188"/>
    <mergeCell ref="AA188:AB188"/>
    <mergeCell ref="AC188:AD188"/>
    <mergeCell ref="AE188:AF188"/>
    <mergeCell ref="G185:H185"/>
    <mergeCell ref="I185:J185"/>
    <mergeCell ref="K185:L185"/>
    <mergeCell ref="M185:N185"/>
    <mergeCell ref="O185:P185"/>
    <mergeCell ref="Q185:R185"/>
    <mergeCell ref="S185:T185"/>
    <mergeCell ref="U185:V185"/>
    <mergeCell ref="W185:X185"/>
    <mergeCell ref="Y185:Z185"/>
    <mergeCell ref="AA185:AB185"/>
    <mergeCell ref="AC185:AD185"/>
    <mergeCell ref="AE185:AF185"/>
    <mergeCell ref="A186:B189"/>
    <mergeCell ref="G186:H186"/>
    <mergeCell ref="I186:J186"/>
    <mergeCell ref="K186:L186"/>
    <mergeCell ref="M186:N186"/>
    <mergeCell ref="O186:P186"/>
    <mergeCell ref="Q186:R186"/>
    <mergeCell ref="S186:T186"/>
    <mergeCell ref="U186:V186"/>
    <mergeCell ref="W186:X186"/>
    <mergeCell ref="Y186:Z186"/>
    <mergeCell ref="AA186:AB186"/>
    <mergeCell ref="AC186:AD186"/>
    <mergeCell ref="AE186:AF186"/>
    <mergeCell ref="G187:H187"/>
    <mergeCell ref="I187:J187"/>
    <mergeCell ref="K187:L187"/>
    <mergeCell ref="M187:N187"/>
    <mergeCell ref="O187:P187"/>
    <mergeCell ref="Z176:Z177"/>
    <mergeCell ref="AA176:AA177"/>
    <mergeCell ref="AB176:AB177"/>
    <mergeCell ref="AC176:AC177"/>
    <mergeCell ref="AD176:AD177"/>
    <mergeCell ref="AE176:AE177"/>
    <mergeCell ref="AF176:AF177"/>
    <mergeCell ref="A177:I179"/>
    <mergeCell ref="L177:M179"/>
    <mergeCell ref="N177:O179"/>
    <mergeCell ref="P177:Q179"/>
    <mergeCell ref="A184:D184"/>
    <mergeCell ref="G184:H184"/>
    <mergeCell ref="I184:J184"/>
    <mergeCell ref="K184:L184"/>
    <mergeCell ref="M184:N184"/>
    <mergeCell ref="O184:P184"/>
    <mergeCell ref="Q184:R184"/>
    <mergeCell ref="S184:T184"/>
    <mergeCell ref="U184:V184"/>
    <mergeCell ref="W184:X184"/>
    <mergeCell ref="Y184:Z184"/>
    <mergeCell ref="AA184:AB184"/>
    <mergeCell ref="AC184:AD184"/>
    <mergeCell ref="AE184:AF184"/>
    <mergeCell ref="G169:H169"/>
    <mergeCell ref="I169:K169"/>
    <mergeCell ref="M169:N169"/>
    <mergeCell ref="O169:Q169"/>
    <mergeCell ref="S169:T169"/>
    <mergeCell ref="U169:W169"/>
    <mergeCell ref="Y169:Z169"/>
    <mergeCell ref="AA169:AC169"/>
    <mergeCell ref="G159:H159"/>
    <mergeCell ref="I159:J159"/>
    <mergeCell ref="K159:L159"/>
    <mergeCell ref="M159:N159"/>
    <mergeCell ref="O159:P159"/>
    <mergeCell ref="Q159:R159"/>
    <mergeCell ref="S159:T159"/>
    <mergeCell ref="U159:V159"/>
    <mergeCell ref="W159:X159"/>
    <mergeCell ref="Y159:Z159"/>
    <mergeCell ref="AC159:AD159"/>
    <mergeCell ref="Y168:Z168"/>
    <mergeCell ref="Y162:Z162"/>
    <mergeCell ref="G165:H165"/>
    <mergeCell ref="M165:N165"/>
    <mergeCell ref="S165:T165"/>
    <mergeCell ref="Y161:Z161"/>
    <mergeCell ref="AA161:AB161"/>
    <mergeCell ref="AC161:AD161"/>
    <mergeCell ref="I165:K165"/>
    <mergeCell ref="O165:Q165"/>
    <mergeCell ref="U165:W165"/>
    <mergeCell ref="AA165:AC165"/>
    <mergeCell ref="AA166:AC166"/>
    <mergeCell ref="I167:K167"/>
    <mergeCell ref="O167:Q167"/>
    <mergeCell ref="U167:W167"/>
    <mergeCell ref="AA167:AC167"/>
    <mergeCell ref="I168:K168"/>
    <mergeCell ref="O168:Q168"/>
    <mergeCell ref="G168:H168"/>
    <mergeCell ref="M168:N168"/>
    <mergeCell ref="S168:T168"/>
    <mergeCell ref="S167:T167"/>
    <mergeCell ref="Y167:Z167"/>
    <mergeCell ref="G167:H167"/>
    <mergeCell ref="M167:N167"/>
    <mergeCell ref="S166:T166"/>
    <mergeCell ref="Y166:Z166"/>
    <mergeCell ref="A157:B160"/>
    <mergeCell ref="A163:B163"/>
    <mergeCell ref="U168:W168"/>
    <mergeCell ref="AA168:AC168"/>
    <mergeCell ref="A161:B161"/>
    <mergeCell ref="A164:A168"/>
    <mergeCell ref="B164:D168"/>
    <mergeCell ref="M166:N166"/>
    <mergeCell ref="M157:N157"/>
    <mergeCell ref="O157:P157"/>
    <mergeCell ref="Q157:R157"/>
    <mergeCell ref="S157:T157"/>
    <mergeCell ref="U157:V157"/>
    <mergeCell ref="W157:X157"/>
    <mergeCell ref="Y157:Z157"/>
    <mergeCell ref="AA157:AB157"/>
    <mergeCell ref="AA159:AB159"/>
    <mergeCell ref="AC157:AD157"/>
    <mergeCell ref="AE157:AF157"/>
    <mergeCell ref="G158:H158"/>
    <mergeCell ref="I158:J158"/>
    <mergeCell ref="K158:L158"/>
    <mergeCell ref="M158:N158"/>
    <mergeCell ref="O158:P158"/>
    <mergeCell ref="Q158:R158"/>
    <mergeCell ref="S158:T158"/>
    <mergeCell ref="U158:V158"/>
    <mergeCell ref="W158:X158"/>
    <mergeCell ref="Y158:Z158"/>
    <mergeCell ref="AA158:AB158"/>
    <mergeCell ref="AC158:AD158"/>
    <mergeCell ref="AE158:AF158"/>
    <mergeCell ref="G157:H157"/>
    <mergeCell ref="I157:J157"/>
    <mergeCell ref="K157:L157"/>
    <mergeCell ref="AE159:AF159"/>
    <mergeCell ref="I166:K166"/>
    <mergeCell ref="O166:Q166"/>
    <mergeCell ref="U166:W166"/>
    <mergeCell ref="A155:D155"/>
    <mergeCell ref="G155:H155"/>
    <mergeCell ref="I155:J155"/>
    <mergeCell ref="K155:L155"/>
    <mergeCell ref="M155:N155"/>
    <mergeCell ref="O155:P155"/>
    <mergeCell ref="Q155:R155"/>
    <mergeCell ref="S155:T155"/>
    <mergeCell ref="U155:V155"/>
    <mergeCell ref="W155:X155"/>
    <mergeCell ref="Y155:Z155"/>
    <mergeCell ref="AA155:AB155"/>
    <mergeCell ref="AC155:AD155"/>
    <mergeCell ref="AE155:AF155"/>
    <mergeCell ref="A156:B156"/>
    <mergeCell ref="C156:D156"/>
    <mergeCell ref="G156:H156"/>
    <mergeCell ref="I156:J156"/>
    <mergeCell ref="K156:L156"/>
    <mergeCell ref="M156:N156"/>
    <mergeCell ref="O156:P156"/>
    <mergeCell ref="Q156:R156"/>
    <mergeCell ref="S156:T156"/>
    <mergeCell ref="U156:V156"/>
    <mergeCell ref="W156:X156"/>
    <mergeCell ref="Y156:Z156"/>
    <mergeCell ref="AA156:AB156"/>
    <mergeCell ref="AC156:AD156"/>
    <mergeCell ref="AE156:AF156"/>
    <mergeCell ref="Z147:Z148"/>
    <mergeCell ref="AA147:AA148"/>
    <mergeCell ref="AB147:AB148"/>
    <mergeCell ref="AC147:AC148"/>
    <mergeCell ref="AD147:AD148"/>
    <mergeCell ref="AE147:AE148"/>
    <mergeCell ref="AF147:AF148"/>
    <mergeCell ref="A148:I150"/>
    <mergeCell ref="L148:M150"/>
    <mergeCell ref="N148:O150"/>
    <mergeCell ref="P148:Q150"/>
    <mergeCell ref="Y143:Z143"/>
    <mergeCell ref="AA143:AC143"/>
    <mergeCell ref="Y141:Z141"/>
    <mergeCell ref="AA141:AC141"/>
    <mergeCell ref="G142:H142"/>
    <mergeCell ref="I142:K142"/>
    <mergeCell ref="M142:N142"/>
    <mergeCell ref="O142:Q142"/>
    <mergeCell ref="S142:T142"/>
    <mergeCell ref="U142:W142"/>
    <mergeCell ref="Y142:Z142"/>
    <mergeCell ref="AA142:AC142"/>
    <mergeCell ref="G141:H141"/>
    <mergeCell ref="I141:K141"/>
    <mergeCell ref="M141:N141"/>
    <mergeCell ref="O141:Q141"/>
    <mergeCell ref="S141:T141"/>
    <mergeCell ref="U141:W141"/>
    <mergeCell ref="AA129:AB129"/>
    <mergeCell ref="AC129:AD129"/>
    <mergeCell ref="AE129:AF129"/>
    <mergeCell ref="A132:B132"/>
    <mergeCell ref="C132:D132"/>
    <mergeCell ref="C133:D133"/>
    <mergeCell ref="C134:D134"/>
    <mergeCell ref="A135:A139"/>
    <mergeCell ref="B135:D139"/>
    <mergeCell ref="I136:K136"/>
    <mergeCell ref="O136:Q136"/>
    <mergeCell ref="U136:W136"/>
    <mergeCell ref="AA136:AC136"/>
    <mergeCell ref="I137:K137"/>
    <mergeCell ref="O137:Q137"/>
    <mergeCell ref="U137:W137"/>
    <mergeCell ref="AA137:AC137"/>
    <mergeCell ref="I138:K138"/>
    <mergeCell ref="O138:Q138"/>
    <mergeCell ref="U138:W138"/>
    <mergeCell ref="AA138:AC138"/>
    <mergeCell ref="G139:H139"/>
    <mergeCell ref="I139:K139"/>
    <mergeCell ref="M139:N139"/>
    <mergeCell ref="O139:Q139"/>
    <mergeCell ref="Y137:Z137"/>
    <mergeCell ref="Y139:Z139"/>
    <mergeCell ref="AA139:AC139"/>
    <mergeCell ref="AE131:AF131"/>
    <mergeCell ref="G132:H132"/>
    <mergeCell ref="I132:J132"/>
    <mergeCell ref="K132:L132"/>
    <mergeCell ref="S127:T127"/>
    <mergeCell ref="U127:V127"/>
    <mergeCell ref="W127:X127"/>
    <mergeCell ref="Y127:Z127"/>
    <mergeCell ref="AA127:AB127"/>
    <mergeCell ref="AC127:AD127"/>
    <mergeCell ref="AE127:AF127"/>
    <mergeCell ref="A128:B131"/>
    <mergeCell ref="G128:H128"/>
    <mergeCell ref="I128:J128"/>
    <mergeCell ref="K128:L128"/>
    <mergeCell ref="M128:N128"/>
    <mergeCell ref="O128:P128"/>
    <mergeCell ref="Q128:R128"/>
    <mergeCell ref="S128:T128"/>
    <mergeCell ref="U128:V128"/>
    <mergeCell ref="W128:X128"/>
    <mergeCell ref="Y128:Z128"/>
    <mergeCell ref="AA128:AB128"/>
    <mergeCell ref="AC128:AD128"/>
    <mergeCell ref="AE128:AF128"/>
    <mergeCell ref="G129:H129"/>
    <mergeCell ref="I129:J129"/>
    <mergeCell ref="K129:L129"/>
    <mergeCell ref="M129:N129"/>
    <mergeCell ref="O129:P129"/>
    <mergeCell ref="Q129:R129"/>
    <mergeCell ref="S129:T129"/>
    <mergeCell ref="U129:V129"/>
    <mergeCell ref="W129:X129"/>
    <mergeCell ref="Y129:Z129"/>
    <mergeCell ref="O131:P131"/>
    <mergeCell ref="G126:H126"/>
    <mergeCell ref="I126:J126"/>
    <mergeCell ref="K126:L126"/>
    <mergeCell ref="M126:N126"/>
    <mergeCell ref="O126:P126"/>
    <mergeCell ref="Q126:R126"/>
    <mergeCell ref="S126:T126"/>
    <mergeCell ref="U126:V126"/>
    <mergeCell ref="W126:X126"/>
    <mergeCell ref="Y126:Z126"/>
    <mergeCell ref="AA126:AB126"/>
    <mergeCell ref="AC126:AD126"/>
    <mergeCell ref="AE126:AF126"/>
    <mergeCell ref="A103:B103"/>
    <mergeCell ref="C103:D103"/>
    <mergeCell ref="C104:D104"/>
    <mergeCell ref="C105:D105"/>
    <mergeCell ref="A106:A110"/>
    <mergeCell ref="B106:D110"/>
    <mergeCell ref="G109:H109"/>
    <mergeCell ref="I109:K109"/>
    <mergeCell ref="M109:N109"/>
    <mergeCell ref="O109:Q109"/>
    <mergeCell ref="S109:T109"/>
    <mergeCell ref="U109:W109"/>
    <mergeCell ref="Y109:Z109"/>
    <mergeCell ref="AA109:AC109"/>
    <mergeCell ref="G110:H110"/>
    <mergeCell ref="I110:K110"/>
    <mergeCell ref="M110:N110"/>
    <mergeCell ref="O110:Q110"/>
    <mergeCell ref="AE103:AF103"/>
    <mergeCell ref="Z118:Z119"/>
    <mergeCell ref="AA118:AA119"/>
    <mergeCell ref="AB118:AB119"/>
    <mergeCell ref="AC118:AC119"/>
    <mergeCell ref="AD118:AD119"/>
    <mergeCell ref="AE118:AE119"/>
    <mergeCell ref="AF118:AF119"/>
    <mergeCell ref="A119:I121"/>
    <mergeCell ref="L119:M121"/>
    <mergeCell ref="N119:O121"/>
    <mergeCell ref="P119:Q121"/>
    <mergeCell ref="M99:N99"/>
    <mergeCell ref="O99:P99"/>
    <mergeCell ref="Q99:R99"/>
    <mergeCell ref="S99:T99"/>
    <mergeCell ref="U99:V99"/>
    <mergeCell ref="W99:X99"/>
    <mergeCell ref="Y99:Z99"/>
    <mergeCell ref="AA99:AB99"/>
    <mergeCell ref="AC99:AD99"/>
    <mergeCell ref="AE99:AF99"/>
    <mergeCell ref="AE101:AF101"/>
    <mergeCell ref="AE100:AF100"/>
    <mergeCell ref="I107:K107"/>
    <mergeCell ref="O107:Q107"/>
    <mergeCell ref="U107:W107"/>
    <mergeCell ref="AA107:AC107"/>
    <mergeCell ref="I108:K108"/>
    <mergeCell ref="O108:Q108"/>
    <mergeCell ref="U108:W108"/>
    <mergeCell ref="AA108:AC108"/>
    <mergeCell ref="G112:H112"/>
    <mergeCell ref="C76:D76"/>
    <mergeCell ref="G76:H76"/>
    <mergeCell ref="S81:T81"/>
    <mergeCell ref="AE97:AF97"/>
    <mergeCell ref="A98:B98"/>
    <mergeCell ref="C98:D98"/>
    <mergeCell ref="G98:H98"/>
    <mergeCell ref="I98:J98"/>
    <mergeCell ref="K98:L98"/>
    <mergeCell ref="M98:N98"/>
    <mergeCell ref="O98:P98"/>
    <mergeCell ref="Q98:R98"/>
    <mergeCell ref="S98:T98"/>
    <mergeCell ref="U98:V98"/>
    <mergeCell ref="W98:X98"/>
    <mergeCell ref="Y98:Z98"/>
    <mergeCell ref="AA98:AB98"/>
    <mergeCell ref="AC98:AD98"/>
    <mergeCell ref="AE98:AF98"/>
    <mergeCell ref="I78:K78"/>
    <mergeCell ref="O78:Q78"/>
    <mergeCell ref="U78:W78"/>
    <mergeCell ref="AA78:AC78"/>
    <mergeCell ref="G79:H79"/>
    <mergeCell ref="I79:K79"/>
    <mergeCell ref="M79:N79"/>
    <mergeCell ref="O79:Q79"/>
    <mergeCell ref="S79:T79"/>
    <mergeCell ref="U79:W79"/>
    <mergeCell ref="Y79:Z79"/>
    <mergeCell ref="AA79:AC79"/>
    <mergeCell ref="G80:H80"/>
    <mergeCell ref="M80:N80"/>
    <mergeCell ref="O80:Q80"/>
    <mergeCell ref="G78:H78"/>
    <mergeCell ref="M78:N78"/>
    <mergeCell ref="S78:T78"/>
    <mergeCell ref="S80:T80"/>
    <mergeCell ref="U80:W80"/>
    <mergeCell ref="Y80:Z80"/>
    <mergeCell ref="AA80:AC80"/>
    <mergeCell ref="G68:H68"/>
    <mergeCell ref="I68:J68"/>
    <mergeCell ref="K68:L68"/>
    <mergeCell ref="M68:N68"/>
    <mergeCell ref="O68:P68"/>
    <mergeCell ref="Q68:R68"/>
    <mergeCell ref="S68:T68"/>
    <mergeCell ref="U68:V68"/>
    <mergeCell ref="W68:X68"/>
    <mergeCell ref="Y68:Z68"/>
    <mergeCell ref="AA68:AB68"/>
    <mergeCell ref="AC68:AD68"/>
    <mergeCell ref="AA73:AB73"/>
    <mergeCell ref="AC73:AD73"/>
    <mergeCell ref="AA76:AB76"/>
    <mergeCell ref="AC76:AD76"/>
    <mergeCell ref="Y78:Z78"/>
    <mergeCell ref="G75:H75"/>
    <mergeCell ref="I75:J75"/>
    <mergeCell ref="K75:L75"/>
    <mergeCell ref="M75:N75"/>
    <mergeCell ref="O75:P75"/>
    <mergeCell ref="Q71:R71"/>
    <mergeCell ref="AE68:AF68"/>
    <mergeCell ref="A69:B69"/>
    <mergeCell ref="C69:D69"/>
    <mergeCell ref="G69:H69"/>
    <mergeCell ref="I69:J69"/>
    <mergeCell ref="K69:L69"/>
    <mergeCell ref="M69:N69"/>
    <mergeCell ref="O69:P69"/>
    <mergeCell ref="Q69:R69"/>
    <mergeCell ref="S69:T69"/>
    <mergeCell ref="U69:V69"/>
    <mergeCell ref="W69:X69"/>
    <mergeCell ref="Y69:Z69"/>
    <mergeCell ref="AA69:AB69"/>
    <mergeCell ref="AC69:AD69"/>
    <mergeCell ref="AE69:AF69"/>
    <mergeCell ref="P61:Q63"/>
    <mergeCell ref="Z60:Z61"/>
    <mergeCell ref="AA60:AA61"/>
    <mergeCell ref="AB60:AB61"/>
    <mergeCell ref="Y54:Z54"/>
    <mergeCell ref="AA54:AC54"/>
    <mergeCell ref="G55:H55"/>
    <mergeCell ref="I55:K55"/>
    <mergeCell ref="M55:N55"/>
    <mergeCell ref="O55:Q55"/>
    <mergeCell ref="S55:T55"/>
    <mergeCell ref="U55:W55"/>
    <mergeCell ref="Y55:Z55"/>
    <mergeCell ref="AA55:AC55"/>
    <mergeCell ref="G54:H54"/>
    <mergeCell ref="I54:K54"/>
    <mergeCell ref="M54:N54"/>
    <mergeCell ref="O54:Q54"/>
    <mergeCell ref="S54:T54"/>
    <mergeCell ref="U54:W54"/>
    <mergeCell ref="Y56:Z56"/>
    <mergeCell ref="AA56:AC56"/>
    <mergeCell ref="G56:H56"/>
    <mergeCell ref="I56:K56"/>
    <mergeCell ref="M56:N56"/>
    <mergeCell ref="O56:Q56"/>
    <mergeCell ref="S56:T56"/>
    <mergeCell ref="U56:W56"/>
    <mergeCell ref="AE46:AF46"/>
    <mergeCell ref="Y40:Z40"/>
    <mergeCell ref="AA40:AB40"/>
    <mergeCell ref="AC40:AD40"/>
    <mergeCell ref="AE40:AF40"/>
    <mergeCell ref="Y45:Z45"/>
    <mergeCell ref="AA45:AB45"/>
    <mergeCell ref="AC45:AD45"/>
    <mergeCell ref="AE45:AF45"/>
    <mergeCell ref="C46:D46"/>
    <mergeCell ref="G46:H46"/>
    <mergeCell ref="I46:J46"/>
    <mergeCell ref="K46:L46"/>
    <mergeCell ref="M46:N46"/>
    <mergeCell ref="Y46:Z46"/>
    <mergeCell ref="Y43:Z43"/>
    <mergeCell ref="AA43:AB43"/>
    <mergeCell ref="AC43:AD43"/>
    <mergeCell ref="AE43:AF43"/>
    <mergeCell ref="AA42:AB42"/>
    <mergeCell ref="AC42:AD42"/>
    <mergeCell ref="AE42:AF42"/>
    <mergeCell ref="G43:H43"/>
    <mergeCell ref="AE44:AF44"/>
    <mergeCell ref="M45:N45"/>
    <mergeCell ref="O45:P45"/>
    <mergeCell ref="Q45:R45"/>
    <mergeCell ref="S45:T45"/>
    <mergeCell ref="U45:V45"/>
    <mergeCell ref="W45:X45"/>
    <mergeCell ref="W42:X42"/>
    <mergeCell ref="U43:V43"/>
    <mergeCell ref="AE47:AF47"/>
    <mergeCell ref="Q47:R47"/>
    <mergeCell ref="S47:T47"/>
    <mergeCell ref="U47:V47"/>
    <mergeCell ref="Y171:Z171"/>
    <mergeCell ref="AA171:AC171"/>
    <mergeCell ref="G172:H172"/>
    <mergeCell ref="I172:K172"/>
    <mergeCell ref="M172:N172"/>
    <mergeCell ref="O172:Q172"/>
    <mergeCell ref="S172:T172"/>
    <mergeCell ref="U172:W172"/>
    <mergeCell ref="Y172:Z172"/>
    <mergeCell ref="AA172:AC172"/>
    <mergeCell ref="G171:H171"/>
    <mergeCell ref="I171:K171"/>
    <mergeCell ref="M171:N171"/>
    <mergeCell ref="O171:Q171"/>
    <mergeCell ref="S171:T171"/>
    <mergeCell ref="U171:W171"/>
    <mergeCell ref="G170:H170"/>
    <mergeCell ref="I170:K170"/>
    <mergeCell ref="M170:N170"/>
    <mergeCell ref="O170:Q170"/>
    <mergeCell ref="AC60:AC61"/>
    <mergeCell ref="AD60:AD61"/>
    <mergeCell ref="AE60:AE61"/>
    <mergeCell ref="AF60:AF61"/>
    <mergeCell ref="A61:I63"/>
    <mergeCell ref="L61:M63"/>
    <mergeCell ref="S170:T170"/>
    <mergeCell ref="N61:O63"/>
    <mergeCell ref="U170:W170"/>
    <mergeCell ref="Y170:Z170"/>
    <mergeCell ref="AA170:AC170"/>
    <mergeCell ref="AE161:AF161"/>
    <mergeCell ref="G162:H162"/>
    <mergeCell ref="I162:J162"/>
    <mergeCell ref="K162:L162"/>
    <mergeCell ref="M162:N162"/>
    <mergeCell ref="M161:N161"/>
    <mergeCell ref="O161:P161"/>
    <mergeCell ref="Q161:R161"/>
    <mergeCell ref="S161:T161"/>
    <mergeCell ref="U161:V161"/>
    <mergeCell ref="W161:X161"/>
    <mergeCell ref="Y160:Z160"/>
    <mergeCell ref="AA160:AB160"/>
    <mergeCell ref="AC160:AD160"/>
    <mergeCell ref="AE160:AF160"/>
    <mergeCell ref="U163:V163"/>
    <mergeCell ref="W163:X163"/>
    <mergeCell ref="Y163:Z163"/>
    <mergeCell ref="AA163:AB163"/>
    <mergeCell ref="AC163:AD163"/>
    <mergeCell ref="AE163:AF163"/>
    <mergeCell ref="AA162:AB162"/>
    <mergeCell ref="AC162:AD162"/>
    <mergeCell ref="AE162:AF162"/>
    <mergeCell ref="G163:H163"/>
    <mergeCell ref="I163:J163"/>
    <mergeCell ref="K163:L163"/>
    <mergeCell ref="Y165:Z165"/>
    <mergeCell ref="G166:H166"/>
    <mergeCell ref="G161:H161"/>
    <mergeCell ref="I161:J161"/>
    <mergeCell ref="K161:L161"/>
    <mergeCell ref="M160:N160"/>
    <mergeCell ref="O160:P160"/>
    <mergeCell ref="Q160:R160"/>
    <mergeCell ref="S160:T160"/>
    <mergeCell ref="U160:V160"/>
    <mergeCell ref="W160:X160"/>
    <mergeCell ref="G160:H160"/>
    <mergeCell ref="I160:J160"/>
    <mergeCell ref="K160:L160"/>
    <mergeCell ref="M163:N163"/>
    <mergeCell ref="O163:P163"/>
    <mergeCell ref="Q163:R163"/>
    <mergeCell ref="S163:T163"/>
    <mergeCell ref="O162:P162"/>
    <mergeCell ref="Q162:R162"/>
    <mergeCell ref="S162:T162"/>
    <mergeCell ref="U162:V162"/>
    <mergeCell ref="W162:X162"/>
    <mergeCell ref="G140:H140"/>
    <mergeCell ref="I140:K140"/>
    <mergeCell ref="M140:N140"/>
    <mergeCell ref="O140:Q140"/>
    <mergeCell ref="G143:H143"/>
    <mergeCell ref="I143:K143"/>
    <mergeCell ref="M143:N143"/>
    <mergeCell ref="O143:Q143"/>
    <mergeCell ref="S143:T143"/>
    <mergeCell ref="U143:W143"/>
    <mergeCell ref="G138:H138"/>
    <mergeCell ref="M138:N138"/>
    <mergeCell ref="S138:T138"/>
    <mergeCell ref="S137:T137"/>
    <mergeCell ref="S139:T139"/>
    <mergeCell ref="U139:W139"/>
    <mergeCell ref="S140:T140"/>
    <mergeCell ref="U140:W140"/>
    <mergeCell ref="Y140:Z140"/>
    <mergeCell ref="AA140:AC140"/>
    <mergeCell ref="G137:H137"/>
    <mergeCell ref="M137:N137"/>
    <mergeCell ref="S136:T136"/>
    <mergeCell ref="Y136:Z136"/>
    <mergeCell ref="G136:H136"/>
    <mergeCell ref="M136:N136"/>
    <mergeCell ref="Y138:Z138"/>
    <mergeCell ref="Y132:Z132"/>
    <mergeCell ref="AE134:AF134"/>
    <mergeCell ref="S134:T134"/>
    <mergeCell ref="U134:V134"/>
    <mergeCell ref="W134:X134"/>
    <mergeCell ref="Y134:Z134"/>
    <mergeCell ref="AA134:AB134"/>
    <mergeCell ref="AC134:AD134"/>
    <mergeCell ref="G134:H134"/>
    <mergeCell ref="I134:J134"/>
    <mergeCell ref="K134:L134"/>
    <mergeCell ref="M134:N134"/>
    <mergeCell ref="O134:P134"/>
    <mergeCell ref="Q134:R134"/>
    <mergeCell ref="U133:V133"/>
    <mergeCell ref="W133:X133"/>
    <mergeCell ref="Y133:Z133"/>
    <mergeCell ref="AA133:AB133"/>
    <mergeCell ref="AC133:AD133"/>
    <mergeCell ref="AE133:AF133"/>
    <mergeCell ref="G133:H133"/>
    <mergeCell ref="I133:J133"/>
    <mergeCell ref="K133:L133"/>
    <mergeCell ref="Q131:R131"/>
    <mergeCell ref="S131:T131"/>
    <mergeCell ref="U131:V131"/>
    <mergeCell ref="W131:X131"/>
    <mergeCell ref="Y130:Z130"/>
    <mergeCell ref="AA130:AB130"/>
    <mergeCell ref="AC130:AD130"/>
    <mergeCell ref="AE130:AF130"/>
    <mergeCell ref="AA132:AB132"/>
    <mergeCell ref="AC132:AD132"/>
    <mergeCell ref="AE132:AF132"/>
    <mergeCell ref="G131:H131"/>
    <mergeCell ref="I131:J131"/>
    <mergeCell ref="K131:L131"/>
    <mergeCell ref="M130:N130"/>
    <mergeCell ref="O130:P130"/>
    <mergeCell ref="Q130:R130"/>
    <mergeCell ref="S130:T130"/>
    <mergeCell ref="U130:V130"/>
    <mergeCell ref="W130:X130"/>
    <mergeCell ref="G130:H130"/>
    <mergeCell ref="I130:J130"/>
    <mergeCell ref="K130:L130"/>
    <mergeCell ref="M133:N133"/>
    <mergeCell ref="O133:P133"/>
    <mergeCell ref="Q133:R133"/>
    <mergeCell ref="S133:T133"/>
    <mergeCell ref="O132:P132"/>
    <mergeCell ref="Q132:R132"/>
    <mergeCell ref="S132:T132"/>
    <mergeCell ref="U132:V132"/>
    <mergeCell ref="W132:X132"/>
    <mergeCell ref="A127:B127"/>
    <mergeCell ref="C127:D127"/>
    <mergeCell ref="Y114:Z114"/>
    <mergeCell ref="AA114:AC114"/>
    <mergeCell ref="Y113:Z113"/>
    <mergeCell ref="AA113:AC113"/>
    <mergeCell ref="G114:H114"/>
    <mergeCell ref="I114:K114"/>
    <mergeCell ref="M114:N114"/>
    <mergeCell ref="O114:Q114"/>
    <mergeCell ref="S114:T114"/>
    <mergeCell ref="U114:W114"/>
    <mergeCell ref="Y131:Z131"/>
    <mergeCell ref="AA131:AB131"/>
    <mergeCell ref="AC131:AD131"/>
    <mergeCell ref="G127:H127"/>
    <mergeCell ref="I127:J127"/>
    <mergeCell ref="K127:L127"/>
    <mergeCell ref="M127:N127"/>
    <mergeCell ref="O127:P127"/>
    <mergeCell ref="Q127:R127"/>
    <mergeCell ref="M132:N132"/>
    <mergeCell ref="M131:N131"/>
    <mergeCell ref="I112:K112"/>
    <mergeCell ref="M112:N112"/>
    <mergeCell ref="O112:Q112"/>
    <mergeCell ref="S112:T112"/>
    <mergeCell ref="U112:W112"/>
    <mergeCell ref="Y112:Z112"/>
    <mergeCell ref="AA112:AC112"/>
    <mergeCell ref="G111:H111"/>
    <mergeCell ref="I111:K111"/>
    <mergeCell ref="M111:N111"/>
    <mergeCell ref="O111:Q111"/>
    <mergeCell ref="S111:T111"/>
    <mergeCell ref="U111:W111"/>
    <mergeCell ref="G113:H113"/>
    <mergeCell ref="I113:K113"/>
    <mergeCell ref="M113:N113"/>
    <mergeCell ref="G103:H103"/>
    <mergeCell ref="I103:J103"/>
    <mergeCell ref="K103:L103"/>
    <mergeCell ref="O113:Q113"/>
    <mergeCell ref="S113:T113"/>
    <mergeCell ref="U113:W113"/>
    <mergeCell ref="G108:H108"/>
    <mergeCell ref="M108:N108"/>
    <mergeCell ref="S108:T108"/>
    <mergeCell ref="S107:T107"/>
    <mergeCell ref="Y107:Z107"/>
    <mergeCell ref="S110:T110"/>
    <mergeCell ref="U110:W110"/>
    <mergeCell ref="Y110:Z110"/>
    <mergeCell ref="AA110:AC110"/>
    <mergeCell ref="G107:H107"/>
    <mergeCell ref="M107:N107"/>
    <mergeCell ref="Y105:Z105"/>
    <mergeCell ref="AA105:AB105"/>
    <mergeCell ref="AC105:AD105"/>
    <mergeCell ref="Y108:Z108"/>
    <mergeCell ref="M103:N103"/>
    <mergeCell ref="O103:P103"/>
    <mergeCell ref="Q103:R103"/>
    <mergeCell ref="S103:T103"/>
    <mergeCell ref="U103:V103"/>
    <mergeCell ref="W103:X103"/>
    <mergeCell ref="Y103:Z103"/>
    <mergeCell ref="AA103:AB103"/>
    <mergeCell ref="AC103:AD103"/>
    <mergeCell ref="Y111:Z111"/>
    <mergeCell ref="AA111:AC111"/>
    <mergeCell ref="AE104:AF104"/>
    <mergeCell ref="AE105:AF105"/>
    <mergeCell ref="G105:H105"/>
    <mergeCell ref="I105:J105"/>
    <mergeCell ref="K105:L105"/>
    <mergeCell ref="M105:N105"/>
    <mergeCell ref="O105:P105"/>
    <mergeCell ref="Q105:R105"/>
    <mergeCell ref="S105:T105"/>
    <mergeCell ref="U105:V105"/>
    <mergeCell ref="W105:X105"/>
    <mergeCell ref="S104:T104"/>
    <mergeCell ref="U104:V104"/>
    <mergeCell ref="W104:X104"/>
    <mergeCell ref="Y104:Z104"/>
    <mergeCell ref="AA104:AB104"/>
    <mergeCell ref="AC104:AD104"/>
    <mergeCell ref="G104:H104"/>
    <mergeCell ref="I104:J104"/>
    <mergeCell ref="K104:L104"/>
    <mergeCell ref="M104:N104"/>
    <mergeCell ref="O104:P104"/>
    <mergeCell ref="Q104:R104"/>
    <mergeCell ref="AA102:AB102"/>
    <mergeCell ref="AC102:AD102"/>
    <mergeCell ref="AE102:AF102"/>
    <mergeCell ref="G101:H101"/>
    <mergeCell ref="I101:J101"/>
    <mergeCell ref="K101:L101"/>
    <mergeCell ref="M100:N100"/>
    <mergeCell ref="O100:P100"/>
    <mergeCell ref="Q100:R100"/>
    <mergeCell ref="S100:T100"/>
    <mergeCell ref="U100:V100"/>
    <mergeCell ref="W100:X100"/>
    <mergeCell ref="G100:H100"/>
    <mergeCell ref="I100:J100"/>
    <mergeCell ref="Y102:Z102"/>
    <mergeCell ref="K100:L100"/>
    <mergeCell ref="O102:P102"/>
    <mergeCell ref="Q102:R102"/>
    <mergeCell ref="S102:T102"/>
    <mergeCell ref="U102:V102"/>
    <mergeCell ref="W102:X102"/>
    <mergeCell ref="G102:H102"/>
    <mergeCell ref="I102:J102"/>
    <mergeCell ref="K102:L102"/>
    <mergeCell ref="M102:N102"/>
    <mergeCell ref="G97:H97"/>
    <mergeCell ref="I97:J97"/>
    <mergeCell ref="Z89:Z90"/>
    <mergeCell ref="AA89:AA90"/>
    <mergeCell ref="AB89:AB90"/>
    <mergeCell ref="AC89:AC90"/>
    <mergeCell ref="K97:L97"/>
    <mergeCell ref="M97:N97"/>
    <mergeCell ref="O97:P97"/>
    <mergeCell ref="Q97:R97"/>
    <mergeCell ref="S97:T97"/>
    <mergeCell ref="U97:V97"/>
    <mergeCell ref="Y101:Z101"/>
    <mergeCell ref="AA101:AB101"/>
    <mergeCell ref="AC101:AD101"/>
    <mergeCell ref="W97:X97"/>
    <mergeCell ref="AD89:AD90"/>
    <mergeCell ref="Y97:Z97"/>
    <mergeCell ref="AA97:AB97"/>
    <mergeCell ref="AC97:AD97"/>
    <mergeCell ref="M101:N101"/>
    <mergeCell ref="O101:P101"/>
    <mergeCell ref="Q101:R101"/>
    <mergeCell ref="S101:T101"/>
    <mergeCell ref="U101:V101"/>
    <mergeCell ref="W101:X101"/>
    <mergeCell ref="Y100:Z100"/>
    <mergeCell ref="AA100:AB100"/>
    <mergeCell ref="AC100:AD100"/>
    <mergeCell ref="G99:H99"/>
    <mergeCell ref="I99:J99"/>
    <mergeCell ref="K99:L99"/>
    <mergeCell ref="AE89:AE90"/>
    <mergeCell ref="AF89:AF90"/>
    <mergeCell ref="A90:I92"/>
    <mergeCell ref="L90:M92"/>
    <mergeCell ref="N90:O92"/>
    <mergeCell ref="P90:Q92"/>
    <mergeCell ref="Y84:Z84"/>
    <mergeCell ref="AA84:AC84"/>
    <mergeCell ref="G85:H85"/>
    <mergeCell ref="I85:K85"/>
    <mergeCell ref="M85:N85"/>
    <mergeCell ref="O85:Q85"/>
    <mergeCell ref="S85:T85"/>
    <mergeCell ref="U85:W85"/>
    <mergeCell ref="Y85:Z85"/>
    <mergeCell ref="AA85:AC85"/>
    <mergeCell ref="G84:H84"/>
    <mergeCell ref="I84:K84"/>
    <mergeCell ref="M84:N84"/>
    <mergeCell ref="O84:Q84"/>
    <mergeCell ref="S84:T84"/>
    <mergeCell ref="U84:W84"/>
    <mergeCell ref="S71:T71"/>
    <mergeCell ref="U71:V71"/>
    <mergeCell ref="W71:X71"/>
    <mergeCell ref="M73:N73"/>
    <mergeCell ref="O73:P73"/>
    <mergeCell ref="Q73:R73"/>
    <mergeCell ref="S73:T73"/>
    <mergeCell ref="Y83:Z83"/>
    <mergeCell ref="AA83:AC83"/>
    <mergeCell ref="Y81:Z81"/>
    <mergeCell ref="AA81:AC81"/>
    <mergeCell ref="G82:H82"/>
    <mergeCell ref="I82:K82"/>
    <mergeCell ref="M82:N82"/>
    <mergeCell ref="O82:Q82"/>
    <mergeCell ref="S82:T82"/>
    <mergeCell ref="U82:W82"/>
    <mergeCell ref="Y82:Z82"/>
    <mergeCell ref="AA82:AC82"/>
    <mergeCell ref="G81:H81"/>
    <mergeCell ref="I81:K81"/>
    <mergeCell ref="M81:N81"/>
    <mergeCell ref="O81:Q81"/>
    <mergeCell ref="U81:W81"/>
    <mergeCell ref="G83:H83"/>
    <mergeCell ref="I83:K83"/>
    <mergeCell ref="M83:N83"/>
    <mergeCell ref="O83:Q83"/>
    <mergeCell ref="S83:T83"/>
    <mergeCell ref="U83:W83"/>
    <mergeCell ref="I80:K80"/>
    <mergeCell ref="G73:H73"/>
    <mergeCell ref="I73:J73"/>
    <mergeCell ref="K73:L73"/>
    <mergeCell ref="AE76:AF76"/>
    <mergeCell ref="O76:P76"/>
    <mergeCell ref="Q76:R76"/>
    <mergeCell ref="S76:T76"/>
    <mergeCell ref="U76:V76"/>
    <mergeCell ref="W76:X76"/>
    <mergeCell ref="Y76:Z76"/>
    <mergeCell ref="Y75:Z75"/>
    <mergeCell ref="AA75:AB75"/>
    <mergeCell ref="AC75:AD75"/>
    <mergeCell ref="AE75:AF75"/>
    <mergeCell ref="I76:J76"/>
    <mergeCell ref="K76:L76"/>
    <mergeCell ref="M76:N76"/>
    <mergeCell ref="Q75:R75"/>
    <mergeCell ref="S75:T75"/>
    <mergeCell ref="U75:V75"/>
    <mergeCell ref="W75:X75"/>
    <mergeCell ref="S74:T74"/>
    <mergeCell ref="K74:L74"/>
    <mergeCell ref="M74:N74"/>
    <mergeCell ref="O74:P74"/>
    <mergeCell ref="Q74:R74"/>
    <mergeCell ref="Y71:Z71"/>
    <mergeCell ref="AA71:AB71"/>
    <mergeCell ref="AC71:AD71"/>
    <mergeCell ref="U73:V73"/>
    <mergeCell ref="W73:X73"/>
    <mergeCell ref="Y73:Z73"/>
    <mergeCell ref="AE74:AF74"/>
    <mergeCell ref="AE73:AF73"/>
    <mergeCell ref="AE70:AF70"/>
    <mergeCell ref="AA72:AB72"/>
    <mergeCell ref="AC72:AD72"/>
    <mergeCell ref="AE72:AF72"/>
    <mergeCell ref="G71:H71"/>
    <mergeCell ref="I71:J71"/>
    <mergeCell ref="K71:L71"/>
    <mergeCell ref="M70:N70"/>
    <mergeCell ref="O70:P70"/>
    <mergeCell ref="Q70:R70"/>
    <mergeCell ref="S70:T70"/>
    <mergeCell ref="U70:V70"/>
    <mergeCell ref="W70:X70"/>
    <mergeCell ref="G70:H70"/>
    <mergeCell ref="I70:J70"/>
    <mergeCell ref="Y72:Z72"/>
    <mergeCell ref="K70:L70"/>
    <mergeCell ref="O72:P72"/>
    <mergeCell ref="Q72:R72"/>
    <mergeCell ref="S72:T72"/>
    <mergeCell ref="U72:V72"/>
    <mergeCell ref="W72:X72"/>
    <mergeCell ref="AE71:AF71"/>
    <mergeCell ref="G72:H72"/>
    <mergeCell ref="I72:J72"/>
    <mergeCell ref="K72:L72"/>
    <mergeCell ref="M72:N72"/>
    <mergeCell ref="M71:N71"/>
    <mergeCell ref="O71:P71"/>
    <mergeCell ref="Y70:Z70"/>
    <mergeCell ref="AA70:AB70"/>
    <mergeCell ref="AC70:AD70"/>
    <mergeCell ref="U74:V74"/>
    <mergeCell ref="W74:X74"/>
    <mergeCell ref="Y74:Z74"/>
    <mergeCell ref="AA74:AB74"/>
    <mergeCell ref="AC74:AD74"/>
    <mergeCell ref="G74:H74"/>
    <mergeCell ref="I74:J74"/>
    <mergeCell ref="Y51:Z51"/>
    <mergeCell ref="AA51:AC51"/>
    <mergeCell ref="G52:H52"/>
    <mergeCell ref="I52:K52"/>
    <mergeCell ref="M52:N52"/>
    <mergeCell ref="O52:Q52"/>
    <mergeCell ref="S52:T52"/>
    <mergeCell ref="U52:W52"/>
    <mergeCell ref="Y52:Z52"/>
    <mergeCell ref="AA52:AC52"/>
    <mergeCell ref="G51:H51"/>
    <mergeCell ref="I51:K51"/>
    <mergeCell ref="M51:N51"/>
    <mergeCell ref="O51:Q51"/>
    <mergeCell ref="S51:T51"/>
    <mergeCell ref="U51:W51"/>
    <mergeCell ref="Y53:Z53"/>
    <mergeCell ref="AA53:AC53"/>
    <mergeCell ref="G53:H53"/>
    <mergeCell ref="I53:K53"/>
    <mergeCell ref="M53:N53"/>
    <mergeCell ref="O53:Q53"/>
    <mergeCell ref="S44:T44"/>
    <mergeCell ref="U44:V44"/>
    <mergeCell ref="W44:X44"/>
    <mergeCell ref="Y44:Z44"/>
    <mergeCell ref="AA44:AB44"/>
    <mergeCell ref="AC44:AD44"/>
    <mergeCell ref="G44:H44"/>
    <mergeCell ref="I44:J44"/>
    <mergeCell ref="S53:T53"/>
    <mergeCell ref="U53:W53"/>
    <mergeCell ref="Y47:Z47"/>
    <mergeCell ref="AA47:AB47"/>
    <mergeCell ref="S50:T50"/>
    <mergeCell ref="U50:W50"/>
    <mergeCell ref="Y50:Z50"/>
    <mergeCell ref="AA50:AC50"/>
    <mergeCell ref="G47:H47"/>
    <mergeCell ref="I47:J47"/>
    <mergeCell ref="K47:L47"/>
    <mergeCell ref="M47:N47"/>
    <mergeCell ref="O47:P47"/>
    <mergeCell ref="I49:K49"/>
    <mergeCell ref="M49:N49"/>
    <mergeCell ref="O49:Q49"/>
    <mergeCell ref="S49:T49"/>
    <mergeCell ref="U49:W49"/>
    <mergeCell ref="Y49:Z49"/>
    <mergeCell ref="AA49:AC49"/>
    <mergeCell ref="AC47:AD47"/>
    <mergeCell ref="G49:H49"/>
    <mergeCell ref="AA46:AB46"/>
    <mergeCell ref="AC46:AD46"/>
    <mergeCell ref="M40:N40"/>
    <mergeCell ref="O40:P40"/>
    <mergeCell ref="Q40:R40"/>
    <mergeCell ref="S40:T40"/>
    <mergeCell ref="U40:V40"/>
    <mergeCell ref="W40:X40"/>
    <mergeCell ref="Y41:Z41"/>
    <mergeCell ref="AA41:AB41"/>
    <mergeCell ref="AC41:AD41"/>
    <mergeCell ref="AE41:AF41"/>
    <mergeCell ref="G42:H42"/>
    <mergeCell ref="I42:J42"/>
    <mergeCell ref="K42:L42"/>
    <mergeCell ref="M42:N42"/>
    <mergeCell ref="M41:N41"/>
    <mergeCell ref="O41:P41"/>
    <mergeCell ref="Q41:R41"/>
    <mergeCell ref="S41:T41"/>
    <mergeCell ref="U41:V41"/>
    <mergeCell ref="G40:H40"/>
    <mergeCell ref="I40:J40"/>
    <mergeCell ref="K40:L40"/>
    <mergeCell ref="Y42:Z42"/>
    <mergeCell ref="O42:P42"/>
    <mergeCell ref="Q42:R42"/>
    <mergeCell ref="S42:T42"/>
    <mergeCell ref="U42:V42"/>
    <mergeCell ref="W43:X43"/>
    <mergeCell ref="W41:X41"/>
    <mergeCell ref="K44:L44"/>
    <mergeCell ref="M44:N44"/>
    <mergeCell ref="O44:P44"/>
    <mergeCell ref="Q44:R44"/>
    <mergeCell ref="G50:H50"/>
    <mergeCell ref="I50:K50"/>
    <mergeCell ref="M50:N50"/>
    <mergeCell ref="O50:Q50"/>
    <mergeCell ref="G41:H41"/>
    <mergeCell ref="I41:J41"/>
    <mergeCell ref="K41:L41"/>
    <mergeCell ref="C47:D47"/>
    <mergeCell ref="O46:P46"/>
    <mergeCell ref="Q46:R46"/>
    <mergeCell ref="S46:T46"/>
    <mergeCell ref="U46:V46"/>
    <mergeCell ref="W46:X46"/>
    <mergeCell ref="I43:J43"/>
    <mergeCell ref="K43:L43"/>
    <mergeCell ref="M43:N43"/>
    <mergeCell ref="O43:P43"/>
    <mergeCell ref="Q43:R43"/>
    <mergeCell ref="W47:X47"/>
    <mergeCell ref="S43:T43"/>
    <mergeCell ref="C41:D42"/>
    <mergeCell ref="C43:D44"/>
    <mergeCell ref="G45:H45"/>
    <mergeCell ref="I45:J45"/>
    <mergeCell ref="K45:L45"/>
    <mergeCell ref="G39:H39"/>
    <mergeCell ref="I39:J39"/>
    <mergeCell ref="K39:L39"/>
    <mergeCell ref="AA31:AA32"/>
    <mergeCell ref="AB31:AB32"/>
    <mergeCell ref="AC31:AC32"/>
    <mergeCell ref="AD31:AD32"/>
    <mergeCell ref="AE31:AE32"/>
    <mergeCell ref="AF31:AF32"/>
    <mergeCell ref="Z31:Z32"/>
    <mergeCell ref="A32:I34"/>
    <mergeCell ref="L32:M34"/>
    <mergeCell ref="N32:O34"/>
    <mergeCell ref="P32:Q34"/>
    <mergeCell ref="Y27:Z27"/>
    <mergeCell ref="AA27:AC27"/>
    <mergeCell ref="G27:H27"/>
    <mergeCell ref="I27:K27"/>
    <mergeCell ref="M27:N27"/>
    <mergeCell ref="O27:Q27"/>
    <mergeCell ref="S27:T27"/>
    <mergeCell ref="U27:W27"/>
    <mergeCell ref="M39:N39"/>
    <mergeCell ref="O39:P39"/>
    <mergeCell ref="Q39:R39"/>
    <mergeCell ref="S39:T39"/>
    <mergeCell ref="U39:V39"/>
    <mergeCell ref="W39:X39"/>
    <mergeCell ref="Y39:Z39"/>
    <mergeCell ref="AA39:AB39"/>
    <mergeCell ref="AC39:AD39"/>
    <mergeCell ref="AE39:AF39"/>
    <mergeCell ref="Y26:Z26"/>
    <mergeCell ref="AA26:AC26"/>
    <mergeCell ref="G26:H26"/>
    <mergeCell ref="I26:K26"/>
    <mergeCell ref="M26:N26"/>
    <mergeCell ref="O26:Q26"/>
    <mergeCell ref="S26:T26"/>
    <mergeCell ref="U26:W26"/>
    <mergeCell ref="Y24:Z24"/>
    <mergeCell ref="AA24:AC24"/>
    <mergeCell ref="G25:H25"/>
    <mergeCell ref="I25:K25"/>
    <mergeCell ref="M25:N25"/>
    <mergeCell ref="O25:Q25"/>
    <mergeCell ref="S25:T25"/>
    <mergeCell ref="U25:W25"/>
    <mergeCell ref="Y25:Z25"/>
    <mergeCell ref="AA25:AC25"/>
    <mergeCell ref="G24:H24"/>
    <mergeCell ref="I24:K24"/>
    <mergeCell ref="M24:N24"/>
    <mergeCell ref="O24:Q24"/>
    <mergeCell ref="S24:T24"/>
    <mergeCell ref="U24:W24"/>
    <mergeCell ref="G22:H22"/>
    <mergeCell ref="I22:K22"/>
    <mergeCell ref="M22:N22"/>
    <mergeCell ref="O22:Q22"/>
    <mergeCell ref="S22:T22"/>
    <mergeCell ref="U22:W22"/>
    <mergeCell ref="Y22:Z22"/>
    <mergeCell ref="AA22:AC22"/>
    <mergeCell ref="G21:H21"/>
    <mergeCell ref="I21:K21"/>
    <mergeCell ref="M21:N21"/>
    <mergeCell ref="O21:Q21"/>
    <mergeCell ref="S21:T21"/>
    <mergeCell ref="U21:W21"/>
    <mergeCell ref="A19:A23"/>
    <mergeCell ref="B19:D23"/>
    <mergeCell ref="G20:H20"/>
    <mergeCell ref="I20:K20"/>
    <mergeCell ref="M20:N20"/>
    <mergeCell ref="O20:Q20"/>
    <mergeCell ref="G23:H23"/>
    <mergeCell ref="I23:K23"/>
    <mergeCell ref="M23:N23"/>
    <mergeCell ref="O23:Q23"/>
    <mergeCell ref="S23:T23"/>
    <mergeCell ref="U23:W23"/>
    <mergeCell ref="Y23:Z23"/>
    <mergeCell ref="AA23:AC23"/>
    <mergeCell ref="C18:D18"/>
    <mergeCell ref="G18:H18"/>
    <mergeCell ref="U18:V18"/>
    <mergeCell ref="O18:P18"/>
    <mergeCell ref="Q18:R18"/>
    <mergeCell ref="S18:T18"/>
    <mergeCell ref="Q17:R17"/>
    <mergeCell ref="S17:T17"/>
    <mergeCell ref="U17:V17"/>
    <mergeCell ref="W17:X17"/>
    <mergeCell ref="Y17:Z17"/>
    <mergeCell ref="AA17:AB17"/>
    <mergeCell ref="S20:T20"/>
    <mergeCell ref="U20:W20"/>
    <mergeCell ref="Y20:Z20"/>
    <mergeCell ref="AA20:AC20"/>
    <mergeCell ref="Y21:Z21"/>
    <mergeCell ref="AA21:AC21"/>
    <mergeCell ref="W15:X15"/>
    <mergeCell ref="S14:T14"/>
    <mergeCell ref="U14:V14"/>
    <mergeCell ref="W14:X14"/>
    <mergeCell ref="AA16:AB16"/>
    <mergeCell ref="AC16:AD16"/>
    <mergeCell ref="AE16:AF16"/>
    <mergeCell ref="I18:J18"/>
    <mergeCell ref="K18:L18"/>
    <mergeCell ref="M18:N18"/>
    <mergeCell ref="G12:H12"/>
    <mergeCell ref="G17:H17"/>
    <mergeCell ref="I17:J17"/>
    <mergeCell ref="K17:L17"/>
    <mergeCell ref="M17:N17"/>
    <mergeCell ref="O17:P17"/>
    <mergeCell ref="O16:P16"/>
    <mergeCell ref="Q16:R16"/>
    <mergeCell ref="S16:T16"/>
    <mergeCell ref="U16:V16"/>
    <mergeCell ref="W16:X16"/>
    <mergeCell ref="Y16:Z16"/>
    <mergeCell ref="Y15:Z15"/>
    <mergeCell ref="AA15:AB15"/>
    <mergeCell ref="AC15:AD15"/>
    <mergeCell ref="AE15:AF15"/>
    <mergeCell ref="AC17:AD17"/>
    <mergeCell ref="AE17:AF17"/>
    <mergeCell ref="S11:T11"/>
    <mergeCell ref="U11:V11"/>
    <mergeCell ref="W11:X11"/>
    <mergeCell ref="A16:B16"/>
    <mergeCell ref="C16:D16"/>
    <mergeCell ref="G16:H16"/>
    <mergeCell ref="I16:J16"/>
    <mergeCell ref="K16:L16"/>
    <mergeCell ref="M16:N16"/>
    <mergeCell ref="C12:D13"/>
    <mergeCell ref="C14:D15"/>
    <mergeCell ref="W18:X18"/>
    <mergeCell ref="Y18:Z18"/>
    <mergeCell ref="AA18:AB18"/>
    <mergeCell ref="AC18:AD18"/>
    <mergeCell ref="AE18:AF18"/>
    <mergeCell ref="S13:T13"/>
    <mergeCell ref="O12:P12"/>
    <mergeCell ref="Q12:R12"/>
    <mergeCell ref="S12:T12"/>
    <mergeCell ref="U12:V12"/>
    <mergeCell ref="W12:X12"/>
    <mergeCell ref="Y12:Z12"/>
    <mergeCell ref="AE14:AF14"/>
    <mergeCell ref="G15:H15"/>
    <mergeCell ref="I15:J15"/>
    <mergeCell ref="K15:L15"/>
    <mergeCell ref="M15:N15"/>
    <mergeCell ref="O15:P15"/>
    <mergeCell ref="Q15:R15"/>
    <mergeCell ref="S15:T15"/>
    <mergeCell ref="U15:V15"/>
    <mergeCell ref="AE10:AF10"/>
    <mergeCell ref="U13:V13"/>
    <mergeCell ref="W13:X13"/>
    <mergeCell ref="Y13:Z13"/>
    <mergeCell ref="AA13:AB13"/>
    <mergeCell ref="AC13:AD13"/>
    <mergeCell ref="AE13:AF13"/>
    <mergeCell ref="AA12:AB12"/>
    <mergeCell ref="AC12:AD12"/>
    <mergeCell ref="AE12:AF12"/>
    <mergeCell ref="G13:H13"/>
    <mergeCell ref="I13:J13"/>
    <mergeCell ref="K13:L13"/>
    <mergeCell ref="M13:N13"/>
    <mergeCell ref="O13:P13"/>
    <mergeCell ref="Q13:R13"/>
    <mergeCell ref="Y14:Z14"/>
    <mergeCell ref="AA14:AB14"/>
    <mergeCell ref="AC14:AD14"/>
    <mergeCell ref="G14:H14"/>
    <mergeCell ref="I14:J14"/>
    <mergeCell ref="K14:L14"/>
    <mergeCell ref="M14:N14"/>
    <mergeCell ref="O14:P14"/>
    <mergeCell ref="Q14:R14"/>
    <mergeCell ref="AE11:AF11"/>
    <mergeCell ref="I12:J12"/>
    <mergeCell ref="K12:L12"/>
    <mergeCell ref="M12:N12"/>
    <mergeCell ref="M11:N11"/>
    <mergeCell ref="O11:P11"/>
    <mergeCell ref="Q11:R11"/>
    <mergeCell ref="AF2:AF3"/>
    <mergeCell ref="A3:I5"/>
    <mergeCell ref="L3:M5"/>
    <mergeCell ref="N3:O5"/>
    <mergeCell ref="P3:Q5"/>
    <mergeCell ref="Z2:Z3"/>
    <mergeCell ref="AA2:AA3"/>
    <mergeCell ref="AB2:AB3"/>
    <mergeCell ref="AC2:AC3"/>
    <mergeCell ref="AD2:AD3"/>
    <mergeCell ref="AE2:AE3"/>
    <mergeCell ref="A11:B11"/>
    <mergeCell ref="C11:D11"/>
    <mergeCell ref="G11:H11"/>
    <mergeCell ref="I11:J11"/>
    <mergeCell ref="K11:L11"/>
    <mergeCell ref="M10:N10"/>
    <mergeCell ref="O10:P10"/>
    <mergeCell ref="Q10:R10"/>
    <mergeCell ref="S10:T10"/>
    <mergeCell ref="U10:V10"/>
    <mergeCell ref="W10:X10"/>
    <mergeCell ref="A10:D10"/>
    <mergeCell ref="G10:H10"/>
    <mergeCell ref="I10:J10"/>
    <mergeCell ref="K10:L10"/>
    <mergeCell ref="Y11:Z11"/>
    <mergeCell ref="AA11:AB11"/>
    <mergeCell ref="AC11:AD11"/>
    <mergeCell ref="Y10:Z10"/>
    <mergeCell ref="AA10:AB10"/>
    <mergeCell ref="AC10:AD10"/>
    <mergeCell ref="B24:D24"/>
    <mergeCell ref="B25:D25"/>
    <mergeCell ref="B53:D53"/>
    <mergeCell ref="B54:D54"/>
    <mergeCell ref="B82:D82"/>
    <mergeCell ref="B111:D111"/>
    <mergeCell ref="B140:D140"/>
    <mergeCell ref="B169:D169"/>
    <mergeCell ref="B198:D198"/>
    <mergeCell ref="B227:D227"/>
    <mergeCell ref="B256:D256"/>
    <mergeCell ref="B285:D285"/>
    <mergeCell ref="B83:D83"/>
    <mergeCell ref="B112:D112"/>
    <mergeCell ref="B141:D141"/>
    <mergeCell ref="B170:D170"/>
    <mergeCell ref="B199:D199"/>
    <mergeCell ref="B228:D228"/>
    <mergeCell ref="B257:D257"/>
    <mergeCell ref="A40:B40"/>
    <mergeCell ref="C40:D40"/>
    <mergeCell ref="A41:B44"/>
    <mergeCell ref="A45:B45"/>
    <mergeCell ref="C45:D45"/>
    <mergeCell ref="C75:D75"/>
    <mergeCell ref="A77:A81"/>
    <mergeCell ref="B77:D81"/>
    <mergeCell ref="A99:B102"/>
    <mergeCell ref="A126:D126"/>
    <mergeCell ref="A185:B185"/>
    <mergeCell ref="C185:D185"/>
    <mergeCell ref="A191:B191"/>
    <mergeCell ref="A291:B292"/>
    <mergeCell ref="Z292:Z293"/>
    <mergeCell ref="AA292:AA293"/>
    <mergeCell ref="AB292:AB293"/>
    <mergeCell ref="AC292:AC293"/>
    <mergeCell ref="AD292:AD293"/>
    <mergeCell ref="AE292:AE293"/>
    <mergeCell ref="AF292:AF293"/>
    <mergeCell ref="A293:I295"/>
    <mergeCell ref="L293:M295"/>
    <mergeCell ref="N293:O295"/>
    <mergeCell ref="P293:Q295"/>
    <mergeCell ref="A297:B297"/>
    <mergeCell ref="C297:I297"/>
    <mergeCell ref="A300:D300"/>
    <mergeCell ref="G300:H300"/>
    <mergeCell ref="I300:J300"/>
    <mergeCell ref="K300:L300"/>
    <mergeCell ref="M300:N300"/>
    <mergeCell ref="O300:P300"/>
    <mergeCell ref="Q300:R300"/>
    <mergeCell ref="S300:T300"/>
    <mergeCell ref="U300:V300"/>
    <mergeCell ref="W300:X300"/>
    <mergeCell ref="Y300:Z300"/>
    <mergeCell ref="AA300:AB300"/>
    <mergeCell ref="AC300:AD300"/>
    <mergeCell ref="AE300:AF300"/>
    <mergeCell ref="A301:B301"/>
    <mergeCell ref="C301:D301"/>
    <mergeCell ref="G301:H301"/>
    <mergeCell ref="I301:J301"/>
    <mergeCell ref="K301:L301"/>
    <mergeCell ref="M301:N301"/>
    <mergeCell ref="O301:P301"/>
    <mergeCell ref="Q301:R301"/>
    <mergeCell ref="S301:T301"/>
    <mergeCell ref="U301:V301"/>
    <mergeCell ref="W301:X301"/>
    <mergeCell ref="Y301:Z301"/>
    <mergeCell ref="AA301:AB301"/>
    <mergeCell ref="AC301:AD301"/>
    <mergeCell ref="AE301:AF301"/>
    <mergeCell ref="A302:B305"/>
    <mergeCell ref="C302:D303"/>
    <mergeCell ref="G302:H302"/>
    <mergeCell ref="I302:J302"/>
    <mergeCell ref="K302:L302"/>
    <mergeCell ref="M302:N302"/>
    <mergeCell ref="O302:P302"/>
    <mergeCell ref="Q302:R302"/>
    <mergeCell ref="S302:T302"/>
    <mergeCell ref="U302:V302"/>
    <mergeCell ref="W302:X302"/>
    <mergeCell ref="Y302:Z302"/>
    <mergeCell ref="AA302:AB302"/>
    <mergeCell ref="AC302:AD302"/>
    <mergeCell ref="AE302:AF302"/>
    <mergeCell ref="G303:H303"/>
    <mergeCell ref="I303:J303"/>
    <mergeCell ref="K303:L303"/>
    <mergeCell ref="M303:N303"/>
    <mergeCell ref="O303:P303"/>
    <mergeCell ref="Q303:R303"/>
    <mergeCell ref="S303:T303"/>
    <mergeCell ref="U303:V303"/>
    <mergeCell ref="W303:X303"/>
    <mergeCell ref="Y303:Z303"/>
    <mergeCell ref="AA303:AB303"/>
    <mergeCell ref="AC303:AD303"/>
    <mergeCell ref="AE303:AF303"/>
    <mergeCell ref="C304:D305"/>
    <mergeCell ref="G304:H304"/>
    <mergeCell ref="I304:J304"/>
    <mergeCell ref="K304:L304"/>
    <mergeCell ref="M304:N304"/>
    <mergeCell ref="O304:P304"/>
    <mergeCell ref="Q304:R304"/>
    <mergeCell ref="S304:T304"/>
    <mergeCell ref="U304:V304"/>
    <mergeCell ref="W304:X304"/>
    <mergeCell ref="Y304:Z304"/>
    <mergeCell ref="AA304:AB304"/>
    <mergeCell ref="AC304:AD304"/>
    <mergeCell ref="AE304:AF304"/>
    <mergeCell ref="G305:H305"/>
    <mergeCell ref="I305:J305"/>
    <mergeCell ref="K305:L305"/>
    <mergeCell ref="M305:N305"/>
    <mergeCell ref="O305:P305"/>
    <mergeCell ref="Q305:R305"/>
    <mergeCell ref="S305:T305"/>
    <mergeCell ref="U305:V305"/>
    <mergeCell ref="W305:X305"/>
    <mergeCell ref="Y305:Z305"/>
    <mergeCell ref="AA305:AB305"/>
    <mergeCell ref="AC305:AD305"/>
    <mergeCell ref="AE305:AF305"/>
    <mergeCell ref="A306:B306"/>
    <mergeCell ref="C306:D306"/>
    <mergeCell ref="G306:H306"/>
    <mergeCell ref="I306:J306"/>
    <mergeCell ref="K306:L306"/>
    <mergeCell ref="M306:N306"/>
    <mergeCell ref="O306:P306"/>
    <mergeCell ref="Q306:R306"/>
    <mergeCell ref="S306:T306"/>
    <mergeCell ref="U306:V306"/>
    <mergeCell ref="W306:X306"/>
    <mergeCell ref="Y306:Z306"/>
    <mergeCell ref="AA306:AB306"/>
    <mergeCell ref="AC306:AD306"/>
    <mergeCell ref="AE306:AF306"/>
    <mergeCell ref="A307:B307"/>
    <mergeCell ref="C307:D307"/>
    <mergeCell ref="G307:H307"/>
    <mergeCell ref="I307:J307"/>
    <mergeCell ref="K307:L307"/>
    <mergeCell ref="M307:N307"/>
    <mergeCell ref="O307:P307"/>
    <mergeCell ref="Q307:R307"/>
    <mergeCell ref="S307:T307"/>
    <mergeCell ref="U307:V307"/>
    <mergeCell ref="W307:X307"/>
    <mergeCell ref="Y307:Z307"/>
    <mergeCell ref="AA307:AB307"/>
    <mergeCell ref="AC307:AD307"/>
    <mergeCell ref="AE307:AF307"/>
    <mergeCell ref="A308:B308"/>
    <mergeCell ref="C308:D308"/>
    <mergeCell ref="G308:H308"/>
    <mergeCell ref="I308:J308"/>
    <mergeCell ref="K308:L308"/>
    <mergeCell ref="M308:N308"/>
    <mergeCell ref="O308:P308"/>
    <mergeCell ref="Q308:R308"/>
    <mergeCell ref="S308:T308"/>
    <mergeCell ref="U308:V308"/>
    <mergeCell ref="W308:X308"/>
    <mergeCell ref="Y308:Z308"/>
    <mergeCell ref="AA308:AB308"/>
    <mergeCell ref="AC308:AD308"/>
    <mergeCell ref="AE308:AF308"/>
    <mergeCell ref="A309:A313"/>
    <mergeCell ref="B309:D313"/>
    <mergeCell ref="G310:H310"/>
    <mergeCell ref="I310:K310"/>
    <mergeCell ref="M310:N310"/>
    <mergeCell ref="O310:Q310"/>
    <mergeCell ref="S310:T310"/>
    <mergeCell ref="U310:W310"/>
    <mergeCell ref="Y310:Z310"/>
    <mergeCell ref="AA310:AC310"/>
    <mergeCell ref="G311:H311"/>
    <mergeCell ref="I311:K311"/>
    <mergeCell ref="M311:N311"/>
    <mergeCell ref="O311:Q311"/>
    <mergeCell ref="S311:T311"/>
    <mergeCell ref="U311:W311"/>
    <mergeCell ref="Y311:Z311"/>
    <mergeCell ref="AA311:AC311"/>
    <mergeCell ref="G312:H312"/>
    <mergeCell ref="I312:K312"/>
    <mergeCell ref="M312:N312"/>
    <mergeCell ref="O312:Q312"/>
    <mergeCell ref="S312:T312"/>
    <mergeCell ref="U312:W312"/>
    <mergeCell ref="Y312:Z312"/>
    <mergeCell ref="AA312:AC312"/>
    <mergeCell ref="G313:H313"/>
    <mergeCell ref="I313:K313"/>
    <mergeCell ref="M313:N313"/>
    <mergeCell ref="O313:Q313"/>
    <mergeCell ref="S313:T313"/>
    <mergeCell ref="U313:W313"/>
    <mergeCell ref="B314:D314"/>
    <mergeCell ref="G314:H314"/>
    <mergeCell ref="I314:K314"/>
    <mergeCell ref="M314:N314"/>
    <mergeCell ref="O314:Q314"/>
    <mergeCell ref="S314:T314"/>
    <mergeCell ref="U314:W314"/>
    <mergeCell ref="Y314:Z314"/>
    <mergeCell ref="AA314:AC314"/>
    <mergeCell ref="B315:D315"/>
    <mergeCell ref="G315:H315"/>
    <mergeCell ref="I315:K315"/>
    <mergeCell ref="M315:N315"/>
    <mergeCell ref="O315:Q315"/>
    <mergeCell ref="S315:T315"/>
    <mergeCell ref="U315:W315"/>
    <mergeCell ref="Y315:Z315"/>
    <mergeCell ref="AA315:AC315"/>
    <mergeCell ref="G316:H316"/>
    <mergeCell ref="I316:K316"/>
    <mergeCell ref="M316:N316"/>
    <mergeCell ref="O316:Q316"/>
    <mergeCell ref="S316:T316"/>
    <mergeCell ref="U316:W316"/>
    <mergeCell ref="Y316:Z316"/>
    <mergeCell ref="AA316:AC316"/>
    <mergeCell ref="G317:H317"/>
    <mergeCell ref="I317:K317"/>
    <mergeCell ref="M317:N317"/>
    <mergeCell ref="O317:Q317"/>
    <mergeCell ref="S317:T317"/>
    <mergeCell ref="U317:W317"/>
    <mergeCell ref="Y317:Z317"/>
    <mergeCell ref="AA317:AC317"/>
    <mergeCell ref="Y313:Z313"/>
    <mergeCell ref="AA313:AC313"/>
    <mergeCell ref="A320:B321"/>
    <mergeCell ref="Z321:Z322"/>
    <mergeCell ref="AA321:AA322"/>
    <mergeCell ref="AB321:AB322"/>
    <mergeCell ref="AC321:AC322"/>
    <mergeCell ref="AD321:AD322"/>
    <mergeCell ref="AE321:AE322"/>
    <mergeCell ref="AF321:AF322"/>
    <mergeCell ref="A322:I324"/>
    <mergeCell ref="L322:M324"/>
    <mergeCell ref="N322:O324"/>
    <mergeCell ref="P322:Q324"/>
    <mergeCell ref="A326:B326"/>
    <mergeCell ref="C326:I326"/>
    <mergeCell ref="A329:D329"/>
    <mergeCell ref="G329:H329"/>
    <mergeCell ref="I329:J329"/>
    <mergeCell ref="K329:L329"/>
    <mergeCell ref="M329:N329"/>
    <mergeCell ref="O329:P329"/>
    <mergeCell ref="Q329:R329"/>
    <mergeCell ref="S329:T329"/>
    <mergeCell ref="U329:V329"/>
    <mergeCell ref="W329:X329"/>
    <mergeCell ref="Y329:Z329"/>
    <mergeCell ref="AA329:AB329"/>
    <mergeCell ref="AC329:AD329"/>
    <mergeCell ref="AE329:AF329"/>
    <mergeCell ref="A330:B330"/>
    <mergeCell ref="C330:D330"/>
    <mergeCell ref="G330:H330"/>
    <mergeCell ref="I330:J330"/>
    <mergeCell ref="K330:L330"/>
    <mergeCell ref="M330:N330"/>
    <mergeCell ref="O330:P330"/>
    <mergeCell ref="Q330:R330"/>
    <mergeCell ref="S330:T330"/>
    <mergeCell ref="U330:V330"/>
    <mergeCell ref="W330:X330"/>
    <mergeCell ref="Y330:Z330"/>
    <mergeCell ref="AA330:AB330"/>
    <mergeCell ref="AC330:AD330"/>
    <mergeCell ref="AE330:AF330"/>
    <mergeCell ref="A331:B334"/>
    <mergeCell ref="C331:D332"/>
    <mergeCell ref="G331:H331"/>
    <mergeCell ref="I331:J331"/>
    <mergeCell ref="K331:L331"/>
    <mergeCell ref="M331:N331"/>
    <mergeCell ref="O331:P331"/>
    <mergeCell ref="Q331:R331"/>
    <mergeCell ref="S331:T331"/>
    <mergeCell ref="U331:V331"/>
    <mergeCell ref="W331:X331"/>
    <mergeCell ref="Y331:Z331"/>
    <mergeCell ref="AA331:AB331"/>
    <mergeCell ref="AC331:AD331"/>
    <mergeCell ref="AE331:AF331"/>
    <mergeCell ref="G332:H332"/>
    <mergeCell ref="I332:J332"/>
    <mergeCell ref="K332:L332"/>
    <mergeCell ref="M332:N332"/>
    <mergeCell ref="O332:P332"/>
    <mergeCell ref="Q332:R332"/>
    <mergeCell ref="S332:T332"/>
    <mergeCell ref="U332:V332"/>
    <mergeCell ref="W332:X332"/>
    <mergeCell ref="Y332:Z332"/>
    <mergeCell ref="AA332:AB332"/>
    <mergeCell ref="AC332:AD332"/>
    <mergeCell ref="AE332:AF332"/>
    <mergeCell ref="C333:D334"/>
    <mergeCell ref="G333:H333"/>
    <mergeCell ref="I333:J333"/>
    <mergeCell ref="K333:L333"/>
    <mergeCell ref="M333:N333"/>
    <mergeCell ref="O333:P333"/>
    <mergeCell ref="Q333:R333"/>
    <mergeCell ref="S333:T333"/>
    <mergeCell ref="U333:V333"/>
    <mergeCell ref="W333:X333"/>
    <mergeCell ref="Y333:Z333"/>
    <mergeCell ref="AA333:AB333"/>
    <mergeCell ref="AC333:AD333"/>
    <mergeCell ref="AE333:AF333"/>
    <mergeCell ref="G334:H334"/>
    <mergeCell ref="I334:J334"/>
    <mergeCell ref="K334:L334"/>
    <mergeCell ref="M334:N334"/>
    <mergeCell ref="O334:P334"/>
    <mergeCell ref="Q334:R334"/>
    <mergeCell ref="S334:T334"/>
    <mergeCell ref="U334:V334"/>
    <mergeCell ref="W334:X334"/>
    <mergeCell ref="Y334:Z334"/>
    <mergeCell ref="AA334:AB334"/>
    <mergeCell ref="AC334:AD334"/>
    <mergeCell ref="AE334:AF334"/>
    <mergeCell ref="A335:B335"/>
    <mergeCell ref="C335:D335"/>
    <mergeCell ref="G335:H335"/>
    <mergeCell ref="I335:J335"/>
    <mergeCell ref="K335:L335"/>
    <mergeCell ref="M335:N335"/>
    <mergeCell ref="O335:P335"/>
    <mergeCell ref="Q335:R335"/>
    <mergeCell ref="S335:T335"/>
    <mergeCell ref="U335:V335"/>
    <mergeCell ref="W335:X335"/>
    <mergeCell ref="Y335:Z335"/>
    <mergeCell ref="AA335:AB335"/>
    <mergeCell ref="AC335:AD335"/>
    <mergeCell ref="AE335:AF335"/>
    <mergeCell ref="A336:B336"/>
    <mergeCell ref="C336:D336"/>
    <mergeCell ref="G336:H336"/>
    <mergeCell ref="I336:J336"/>
    <mergeCell ref="K336:L336"/>
    <mergeCell ref="M336:N336"/>
    <mergeCell ref="O336:P336"/>
    <mergeCell ref="Q336:R336"/>
    <mergeCell ref="S336:T336"/>
    <mergeCell ref="U336:V336"/>
    <mergeCell ref="W336:X336"/>
    <mergeCell ref="Y336:Z336"/>
    <mergeCell ref="AA336:AB336"/>
    <mergeCell ref="AC336:AD336"/>
    <mergeCell ref="AE336:AF336"/>
    <mergeCell ref="A337:B337"/>
    <mergeCell ref="C337:D337"/>
    <mergeCell ref="G337:H337"/>
    <mergeCell ref="I337:J337"/>
    <mergeCell ref="K337:L337"/>
    <mergeCell ref="M337:N337"/>
    <mergeCell ref="O337:P337"/>
    <mergeCell ref="Q337:R337"/>
    <mergeCell ref="S337:T337"/>
    <mergeCell ref="U337:V337"/>
    <mergeCell ref="W337:X337"/>
    <mergeCell ref="Y337:Z337"/>
    <mergeCell ref="AA337:AB337"/>
    <mergeCell ref="AC337:AD337"/>
    <mergeCell ref="AE337:AF337"/>
    <mergeCell ref="A338:A342"/>
    <mergeCell ref="B338:D342"/>
    <mergeCell ref="G339:H339"/>
    <mergeCell ref="I339:K339"/>
    <mergeCell ref="M339:N339"/>
    <mergeCell ref="O339:Q339"/>
    <mergeCell ref="S339:T339"/>
    <mergeCell ref="U339:W339"/>
    <mergeCell ref="Y339:Z339"/>
    <mergeCell ref="AA339:AC339"/>
    <mergeCell ref="G340:H340"/>
    <mergeCell ref="I340:K340"/>
    <mergeCell ref="M340:N340"/>
    <mergeCell ref="O340:Q340"/>
    <mergeCell ref="S340:T340"/>
    <mergeCell ref="U340:W340"/>
    <mergeCell ref="Y340:Z340"/>
    <mergeCell ref="AA340:AC340"/>
    <mergeCell ref="G341:H341"/>
    <mergeCell ref="I341:K341"/>
    <mergeCell ref="M341:N341"/>
    <mergeCell ref="O341:Q341"/>
    <mergeCell ref="S341:T341"/>
    <mergeCell ref="U341:W341"/>
    <mergeCell ref="Y341:Z341"/>
    <mergeCell ref="AA341:AC341"/>
    <mergeCell ref="G342:H342"/>
    <mergeCell ref="I342:K342"/>
    <mergeCell ref="M342:N342"/>
    <mergeCell ref="O342:Q342"/>
    <mergeCell ref="S342:T342"/>
    <mergeCell ref="U342:W342"/>
    <mergeCell ref="B343:D343"/>
    <mergeCell ref="G343:H343"/>
    <mergeCell ref="I343:K343"/>
    <mergeCell ref="M343:N343"/>
    <mergeCell ref="O343:Q343"/>
    <mergeCell ref="S343:T343"/>
    <mergeCell ref="U343:W343"/>
    <mergeCell ref="Y343:Z343"/>
    <mergeCell ref="AA343:AC343"/>
    <mergeCell ref="B344:D344"/>
    <mergeCell ref="G344:H344"/>
    <mergeCell ref="I344:K344"/>
    <mergeCell ref="M344:N344"/>
    <mergeCell ref="O344:Q344"/>
    <mergeCell ref="S344:T344"/>
    <mergeCell ref="U344:W344"/>
    <mergeCell ref="Y344:Z344"/>
    <mergeCell ref="AA344:AC344"/>
    <mergeCell ref="G345:H345"/>
    <mergeCell ref="I345:K345"/>
    <mergeCell ref="M345:N345"/>
    <mergeCell ref="O345:Q345"/>
    <mergeCell ref="S345:T345"/>
    <mergeCell ref="U345:W345"/>
    <mergeCell ref="Y345:Z345"/>
    <mergeCell ref="AA345:AC345"/>
    <mergeCell ref="G346:H346"/>
    <mergeCell ref="I346:K346"/>
    <mergeCell ref="M346:N346"/>
    <mergeCell ref="O346:Q346"/>
    <mergeCell ref="S346:T346"/>
    <mergeCell ref="U346:W346"/>
    <mergeCell ref="Y346:Z346"/>
    <mergeCell ref="AA346:AC346"/>
    <mergeCell ref="Y342:Z342"/>
    <mergeCell ref="AA342:AC342"/>
    <mergeCell ref="A349:B350"/>
    <mergeCell ref="Z350:Z351"/>
    <mergeCell ref="AA350:AA351"/>
    <mergeCell ref="AB350:AB351"/>
    <mergeCell ref="AC350:AC351"/>
    <mergeCell ref="AD350:AD351"/>
    <mergeCell ref="AE350:AE351"/>
    <mergeCell ref="AF350:AF351"/>
    <mergeCell ref="A351:I353"/>
    <mergeCell ref="L351:M353"/>
    <mergeCell ref="N351:O353"/>
    <mergeCell ref="P351:Q353"/>
    <mergeCell ref="A355:B355"/>
    <mergeCell ref="C355:I355"/>
    <mergeCell ref="A358:D358"/>
    <mergeCell ref="G358:H358"/>
    <mergeCell ref="I358:J358"/>
    <mergeCell ref="K358:L358"/>
    <mergeCell ref="M358:N358"/>
    <mergeCell ref="O358:P358"/>
    <mergeCell ref="Q358:R358"/>
    <mergeCell ref="S358:T358"/>
    <mergeCell ref="U358:V358"/>
    <mergeCell ref="W358:X358"/>
    <mergeCell ref="Y358:Z358"/>
    <mergeCell ref="AA358:AB358"/>
    <mergeCell ref="AC358:AD358"/>
    <mergeCell ref="AE358:AF358"/>
    <mergeCell ref="A359:B359"/>
    <mergeCell ref="C359:D359"/>
    <mergeCell ref="G359:H359"/>
    <mergeCell ref="I359:J359"/>
    <mergeCell ref="K359:L359"/>
    <mergeCell ref="M359:N359"/>
    <mergeCell ref="O359:P359"/>
    <mergeCell ref="Q359:R359"/>
    <mergeCell ref="S359:T359"/>
    <mergeCell ref="U359:V359"/>
    <mergeCell ref="W359:X359"/>
    <mergeCell ref="Y359:Z359"/>
    <mergeCell ref="AA359:AB359"/>
    <mergeCell ref="AC359:AD359"/>
    <mergeCell ref="AE359:AF359"/>
    <mergeCell ref="A360:B363"/>
    <mergeCell ref="C360:D361"/>
    <mergeCell ref="G360:H360"/>
    <mergeCell ref="I360:J360"/>
    <mergeCell ref="K360:L360"/>
    <mergeCell ref="M360:N360"/>
    <mergeCell ref="O360:P360"/>
    <mergeCell ref="Q360:R360"/>
    <mergeCell ref="S360:T360"/>
    <mergeCell ref="U360:V360"/>
    <mergeCell ref="W360:X360"/>
    <mergeCell ref="Y360:Z360"/>
    <mergeCell ref="AA360:AB360"/>
    <mergeCell ref="AC360:AD360"/>
    <mergeCell ref="AE360:AF360"/>
    <mergeCell ref="G361:H361"/>
    <mergeCell ref="I361:J361"/>
    <mergeCell ref="K361:L361"/>
    <mergeCell ref="M361:N361"/>
    <mergeCell ref="O361:P361"/>
    <mergeCell ref="Q361:R361"/>
    <mergeCell ref="S361:T361"/>
    <mergeCell ref="U361:V361"/>
    <mergeCell ref="W361:X361"/>
    <mergeCell ref="Y361:Z361"/>
    <mergeCell ref="AA361:AB361"/>
    <mergeCell ref="AC361:AD361"/>
    <mergeCell ref="AE361:AF361"/>
    <mergeCell ref="C362:D363"/>
    <mergeCell ref="G362:H362"/>
    <mergeCell ref="I362:J362"/>
    <mergeCell ref="K362:L362"/>
    <mergeCell ref="M362:N362"/>
    <mergeCell ref="O362:P362"/>
    <mergeCell ref="Q362:R362"/>
    <mergeCell ref="S362:T362"/>
    <mergeCell ref="U362:V362"/>
    <mergeCell ref="W362:X362"/>
    <mergeCell ref="Y362:Z362"/>
    <mergeCell ref="AA362:AB362"/>
    <mergeCell ref="AC362:AD362"/>
    <mergeCell ref="AE362:AF362"/>
    <mergeCell ref="G363:H363"/>
    <mergeCell ref="I363:J363"/>
    <mergeCell ref="K363:L363"/>
    <mergeCell ref="M363:N363"/>
    <mergeCell ref="O363:P363"/>
    <mergeCell ref="Q363:R363"/>
    <mergeCell ref="S363:T363"/>
    <mergeCell ref="U363:V363"/>
    <mergeCell ref="W363:X363"/>
    <mergeCell ref="Y363:Z363"/>
    <mergeCell ref="AA363:AB363"/>
    <mergeCell ref="AC363:AD363"/>
    <mergeCell ref="AE363:AF363"/>
    <mergeCell ref="A364:B364"/>
    <mergeCell ref="C364:D364"/>
    <mergeCell ref="G364:H364"/>
    <mergeCell ref="I364:J364"/>
    <mergeCell ref="K364:L364"/>
    <mergeCell ref="M364:N364"/>
    <mergeCell ref="O364:P364"/>
    <mergeCell ref="Q364:R364"/>
    <mergeCell ref="S364:T364"/>
    <mergeCell ref="U364:V364"/>
    <mergeCell ref="W364:X364"/>
    <mergeCell ref="Y364:Z364"/>
    <mergeCell ref="AA364:AB364"/>
    <mergeCell ref="AC364:AD364"/>
    <mergeCell ref="AE364:AF364"/>
    <mergeCell ref="A365:B365"/>
    <mergeCell ref="C365:D365"/>
    <mergeCell ref="G365:H365"/>
    <mergeCell ref="I365:J365"/>
    <mergeCell ref="K365:L365"/>
    <mergeCell ref="M365:N365"/>
    <mergeCell ref="O365:P365"/>
    <mergeCell ref="Q365:R365"/>
    <mergeCell ref="S365:T365"/>
    <mergeCell ref="U365:V365"/>
    <mergeCell ref="W365:X365"/>
    <mergeCell ref="Y365:Z365"/>
    <mergeCell ref="AA365:AB365"/>
    <mergeCell ref="AC365:AD365"/>
    <mergeCell ref="AE365:AF365"/>
    <mergeCell ref="A366:B366"/>
    <mergeCell ref="C366:D366"/>
    <mergeCell ref="G366:H366"/>
    <mergeCell ref="I366:J366"/>
    <mergeCell ref="K366:L366"/>
    <mergeCell ref="M366:N366"/>
    <mergeCell ref="O366:P366"/>
    <mergeCell ref="Q366:R366"/>
    <mergeCell ref="S366:T366"/>
    <mergeCell ref="U366:V366"/>
    <mergeCell ref="W366:X366"/>
    <mergeCell ref="Y366:Z366"/>
    <mergeCell ref="AA366:AB366"/>
    <mergeCell ref="AC366:AD366"/>
    <mergeCell ref="AE366:AF366"/>
    <mergeCell ref="A367:A371"/>
    <mergeCell ref="B367:D371"/>
    <mergeCell ref="G368:H368"/>
    <mergeCell ref="I368:K368"/>
    <mergeCell ref="M368:N368"/>
    <mergeCell ref="O368:Q368"/>
    <mergeCell ref="S368:T368"/>
    <mergeCell ref="U368:W368"/>
    <mergeCell ref="Y368:Z368"/>
    <mergeCell ref="AA368:AC368"/>
    <mergeCell ref="G369:H369"/>
    <mergeCell ref="I369:K369"/>
    <mergeCell ref="M369:N369"/>
    <mergeCell ref="O369:Q369"/>
    <mergeCell ref="S369:T369"/>
    <mergeCell ref="U369:W369"/>
    <mergeCell ref="Y369:Z369"/>
    <mergeCell ref="AA369:AC369"/>
    <mergeCell ref="G370:H370"/>
    <mergeCell ref="I370:K370"/>
    <mergeCell ref="M370:N370"/>
    <mergeCell ref="O370:Q370"/>
    <mergeCell ref="S370:T370"/>
    <mergeCell ref="U370:W370"/>
    <mergeCell ref="Y370:Z370"/>
    <mergeCell ref="AA370:AC370"/>
    <mergeCell ref="G371:H371"/>
    <mergeCell ref="I371:K371"/>
    <mergeCell ref="M371:N371"/>
    <mergeCell ref="O371:Q371"/>
    <mergeCell ref="S371:T371"/>
    <mergeCell ref="U371:W371"/>
    <mergeCell ref="Y371:Z371"/>
    <mergeCell ref="AA371:AC371"/>
    <mergeCell ref="B372:D372"/>
    <mergeCell ref="G372:H372"/>
    <mergeCell ref="I372:K372"/>
    <mergeCell ref="M372:N372"/>
    <mergeCell ref="O372:Q372"/>
    <mergeCell ref="S372:T372"/>
    <mergeCell ref="U372:W372"/>
    <mergeCell ref="Y372:Z372"/>
    <mergeCell ref="AA372:AC372"/>
    <mergeCell ref="B373:D373"/>
    <mergeCell ref="G373:H373"/>
    <mergeCell ref="I373:K373"/>
    <mergeCell ref="M373:N373"/>
    <mergeCell ref="O373:Q373"/>
    <mergeCell ref="S373:T373"/>
    <mergeCell ref="U373:W373"/>
    <mergeCell ref="Y373:Z373"/>
    <mergeCell ref="AA373:AC373"/>
    <mergeCell ref="G374:H374"/>
    <mergeCell ref="I374:K374"/>
    <mergeCell ref="M374:N374"/>
    <mergeCell ref="O374:Q374"/>
    <mergeCell ref="S374:T374"/>
    <mergeCell ref="U374:W374"/>
    <mergeCell ref="Y374:Z374"/>
    <mergeCell ref="AA374:AC374"/>
    <mergeCell ref="G375:H375"/>
    <mergeCell ref="I375:K375"/>
    <mergeCell ref="M375:N375"/>
    <mergeCell ref="O375:Q375"/>
    <mergeCell ref="S375:T375"/>
    <mergeCell ref="U375:W375"/>
    <mergeCell ref="Y375:Z375"/>
    <mergeCell ref="AA375:AC375"/>
    <mergeCell ref="A378:B379"/>
    <mergeCell ref="Z379:Z380"/>
    <mergeCell ref="AA379:AA380"/>
    <mergeCell ref="AB379:AB380"/>
    <mergeCell ref="AC379:AC380"/>
    <mergeCell ref="AD379:AD380"/>
    <mergeCell ref="AE379:AE380"/>
    <mergeCell ref="AF379:AF380"/>
    <mergeCell ref="A380:I382"/>
    <mergeCell ref="L380:M382"/>
    <mergeCell ref="N380:O382"/>
    <mergeCell ref="P380:Q382"/>
    <mergeCell ref="A384:B384"/>
    <mergeCell ref="C384:I384"/>
    <mergeCell ref="A387:D387"/>
    <mergeCell ref="G387:H387"/>
    <mergeCell ref="I387:J387"/>
    <mergeCell ref="K387:L387"/>
    <mergeCell ref="M387:N387"/>
    <mergeCell ref="O387:P387"/>
    <mergeCell ref="Q387:R387"/>
    <mergeCell ref="S387:T387"/>
    <mergeCell ref="U387:V387"/>
    <mergeCell ref="W387:X387"/>
    <mergeCell ref="Y387:Z387"/>
    <mergeCell ref="AA387:AB387"/>
    <mergeCell ref="AC387:AD387"/>
    <mergeCell ref="AE387:AF387"/>
    <mergeCell ref="A388:B388"/>
    <mergeCell ref="C388:D388"/>
    <mergeCell ref="G388:H388"/>
    <mergeCell ref="I388:J388"/>
    <mergeCell ref="K388:L388"/>
    <mergeCell ref="M388:N388"/>
    <mergeCell ref="O388:P388"/>
    <mergeCell ref="Q388:R388"/>
    <mergeCell ref="S388:T388"/>
    <mergeCell ref="U388:V388"/>
    <mergeCell ref="W388:X388"/>
    <mergeCell ref="Y388:Z388"/>
    <mergeCell ref="AA388:AB388"/>
    <mergeCell ref="AC388:AD388"/>
    <mergeCell ref="AE388:AF388"/>
    <mergeCell ref="A389:B392"/>
    <mergeCell ref="C389:D390"/>
    <mergeCell ref="G389:H389"/>
    <mergeCell ref="I389:J389"/>
    <mergeCell ref="K389:L389"/>
    <mergeCell ref="M389:N389"/>
    <mergeCell ref="O389:P389"/>
    <mergeCell ref="Q389:R389"/>
    <mergeCell ref="S389:T389"/>
    <mergeCell ref="U389:V389"/>
    <mergeCell ref="W389:X389"/>
    <mergeCell ref="Y389:Z389"/>
    <mergeCell ref="AA389:AB389"/>
    <mergeCell ref="AC389:AD389"/>
    <mergeCell ref="AE389:AF389"/>
    <mergeCell ref="G390:H390"/>
    <mergeCell ref="I390:J390"/>
    <mergeCell ref="K390:L390"/>
    <mergeCell ref="M390:N390"/>
    <mergeCell ref="O390:P390"/>
    <mergeCell ref="Q390:R390"/>
    <mergeCell ref="S390:T390"/>
    <mergeCell ref="U390:V390"/>
    <mergeCell ref="W390:X390"/>
    <mergeCell ref="Y390:Z390"/>
    <mergeCell ref="AA390:AB390"/>
    <mergeCell ref="AC390:AD390"/>
    <mergeCell ref="AE390:AF390"/>
    <mergeCell ref="C391:D392"/>
    <mergeCell ref="G391:H391"/>
    <mergeCell ref="I391:J391"/>
    <mergeCell ref="K391:L391"/>
    <mergeCell ref="M391:N391"/>
    <mergeCell ref="O391:P391"/>
    <mergeCell ref="Q391:R391"/>
    <mergeCell ref="S391:T391"/>
    <mergeCell ref="U391:V391"/>
    <mergeCell ref="W391:X391"/>
    <mergeCell ref="Y391:Z391"/>
    <mergeCell ref="AA391:AB391"/>
    <mergeCell ref="AC391:AD391"/>
    <mergeCell ref="AE391:AF391"/>
    <mergeCell ref="G392:H392"/>
    <mergeCell ref="I392:J392"/>
    <mergeCell ref="K392:L392"/>
    <mergeCell ref="M392:N392"/>
    <mergeCell ref="O392:P392"/>
    <mergeCell ref="Q392:R392"/>
    <mergeCell ref="S392:T392"/>
    <mergeCell ref="U392:V392"/>
    <mergeCell ref="W392:X392"/>
    <mergeCell ref="Y392:Z392"/>
    <mergeCell ref="AA392:AB392"/>
    <mergeCell ref="AC392:AD392"/>
    <mergeCell ref="AE392:AF392"/>
    <mergeCell ref="A393:B393"/>
    <mergeCell ref="C393:D393"/>
    <mergeCell ref="G393:H393"/>
    <mergeCell ref="I393:J393"/>
    <mergeCell ref="K393:L393"/>
    <mergeCell ref="M393:N393"/>
    <mergeCell ref="O393:P393"/>
    <mergeCell ref="Q393:R393"/>
    <mergeCell ref="S393:T393"/>
    <mergeCell ref="U393:V393"/>
    <mergeCell ref="W393:X393"/>
    <mergeCell ref="Y393:Z393"/>
    <mergeCell ref="AA393:AB393"/>
    <mergeCell ref="AC393:AD393"/>
    <mergeCell ref="AE393:AF393"/>
    <mergeCell ref="A394:B394"/>
    <mergeCell ref="C394:D394"/>
    <mergeCell ref="G394:H394"/>
    <mergeCell ref="I394:J394"/>
    <mergeCell ref="K394:L394"/>
    <mergeCell ref="M394:N394"/>
    <mergeCell ref="O394:P394"/>
    <mergeCell ref="Q394:R394"/>
    <mergeCell ref="S394:T394"/>
    <mergeCell ref="U394:V394"/>
    <mergeCell ref="W394:X394"/>
    <mergeCell ref="Y394:Z394"/>
    <mergeCell ref="AA394:AB394"/>
    <mergeCell ref="AC394:AD394"/>
    <mergeCell ref="AE394:AF394"/>
    <mergeCell ref="A395:B395"/>
    <mergeCell ref="C395:D395"/>
    <mergeCell ref="G395:H395"/>
    <mergeCell ref="I395:J395"/>
    <mergeCell ref="K395:L395"/>
    <mergeCell ref="M395:N395"/>
    <mergeCell ref="O395:P395"/>
    <mergeCell ref="Q395:R395"/>
    <mergeCell ref="S395:T395"/>
    <mergeCell ref="U395:V395"/>
    <mergeCell ref="W395:X395"/>
    <mergeCell ref="Y395:Z395"/>
    <mergeCell ref="AA395:AB395"/>
    <mergeCell ref="AC395:AD395"/>
    <mergeCell ref="AE395:AF395"/>
    <mergeCell ref="A396:A400"/>
    <mergeCell ref="B396:D400"/>
    <mergeCell ref="G397:H397"/>
    <mergeCell ref="I397:K397"/>
    <mergeCell ref="M397:N397"/>
    <mergeCell ref="O397:Q397"/>
    <mergeCell ref="S397:T397"/>
    <mergeCell ref="U397:W397"/>
    <mergeCell ref="Y397:Z397"/>
    <mergeCell ref="AA397:AC397"/>
    <mergeCell ref="G398:H398"/>
    <mergeCell ref="I398:K398"/>
    <mergeCell ref="M398:N398"/>
    <mergeCell ref="O398:Q398"/>
    <mergeCell ref="S398:T398"/>
    <mergeCell ref="U398:W398"/>
    <mergeCell ref="Y398:Z398"/>
    <mergeCell ref="AA398:AC398"/>
    <mergeCell ref="G399:H399"/>
    <mergeCell ref="I399:K399"/>
    <mergeCell ref="M399:N399"/>
    <mergeCell ref="O399:Q399"/>
    <mergeCell ref="S399:T399"/>
    <mergeCell ref="U399:W399"/>
    <mergeCell ref="Y399:Z399"/>
    <mergeCell ref="AA399:AC399"/>
    <mergeCell ref="G400:H400"/>
    <mergeCell ref="I400:K400"/>
    <mergeCell ref="M400:N400"/>
    <mergeCell ref="O400:Q400"/>
    <mergeCell ref="S400:T400"/>
    <mergeCell ref="U400:W400"/>
    <mergeCell ref="Y400:Z400"/>
    <mergeCell ref="AA400:AC400"/>
    <mergeCell ref="B401:D401"/>
    <mergeCell ref="G401:H401"/>
    <mergeCell ref="I401:K401"/>
    <mergeCell ref="M401:N401"/>
    <mergeCell ref="O401:Q401"/>
    <mergeCell ref="S401:T401"/>
    <mergeCell ref="U401:W401"/>
    <mergeCell ref="Y401:Z401"/>
    <mergeCell ref="AA401:AC401"/>
    <mergeCell ref="B402:D402"/>
    <mergeCell ref="G402:H402"/>
    <mergeCell ref="I402:K402"/>
    <mergeCell ref="M402:N402"/>
    <mergeCell ref="O402:Q402"/>
    <mergeCell ref="S402:T402"/>
    <mergeCell ref="U402:W402"/>
    <mergeCell ref="Y402:Z402"/>
    <mergeCell ref="AA402:AC402"/>
    <mergeCell ref="G403:H403"/>
    <mergeCell ref="I403:K403"/>
    <mergeCell ref="M403:N403"/>
    <mergeCell ref="O403:Q403"/>
    <mergeCell ref="S403:T403"/>
    <mergeCell ref="U403:W403"/>
    <mergeCell ref="Y403:Z403"/>
    <mergeCell ref="AA403:AC403"/>
    <mergeCell ref="G404:H404"/>
    <mergeCell ref="I404:K404"/>
    <mergeCell ref="M404:N404"/>
    <mergeCell ref="O404:Q404"/>
    <mergeCell ref="S404:T404"/>
    <mergeCell ref="U404:W404"/>
    <mergeCell ref="Y404:Z404"/>
    <mergeCell ref="AA404:AC404"/>
    <mergeCell ref="A407:B408"/>
    <mergeCell ref="Z408:Z409"/>
    <mergeCell ref="AA408:AA409"/>
    <mergeCell ref="AB408:AB409"/>
    <mergeCell ref="AC408:AC409"/>
    <mergeCell ref="AD408:AD409"/>
    <mergeCell ref="AE408:AE409"/>
    <mergeCell ref="AF408:AF409"/>
    <mergeCell ref="A409:I411"/>
    <mergeCell ref="L409:M411"/>
    <mergeCell ref="N409:O411"/>
    <mergeCell ref="P409:Q411"/>
    <mergeCell ref="A413:B413"/>
    <mergeCell ref="C413:I413"/>
    <mergeCell ref="A416:D416"/>
    <mergeCell ref="G416:H416"/>
    <mergeCell ref="I416:J416"/>
    <mergeCell ref="K416:L416"/>
    <mergeCell ref="M416:N416"/>
    <mergeCell ref="O416:P416"/>
    <mergeCell ref="Q416:R416"/>
    <mergeCell ref="S416:T416"/>
    <mergeCell ref="U416:V416"/>
    <mergeCell ref="W416:X416"/>
    <mergeCell ref="Y416:Z416"/>
    <mergeCell ref="AA416:AB416"/>
    <mergeCell ref="AC416:AD416"/>
    <mergeCell ref="AE416:AF416"/>
    <mergeCell ref="A417:B417"/>
    <mergeCell ref="C417:D417"/>
    <mergeCell ref="G417:H417"/>
    <mergeCell ref="I417:J417"/>
    <mergeCell ref="K417:L417"/>
    <mergeCell ref="M417:N417"/>
    <mergeCell ref="O417:P417"/>
    <mergeCell ref="Q417:R417"/>
    <mergeCell ref="S417:T417"/>
    <mergeCell ref="U417:V417"/>
    <mergeCell ref="W417:X417"/>
    <mergeCell ref="Y417:Z417"/>
    <mergeCell ref="AA417:AB417"/>
    <mergeCell ref="AC417:AD417"/>
    <mergeCell ref="AE417:AF417"/>
    <mergeCell ref="A418:B421"/>
    <mergeCell ref="C418:D419"/>
    <mergeCell ref="G418:H418"/>
    <mergeCell ref="I418:J418"/>
    <mergeCell ref="K418:L418"/>
    <mergeCell ref="M418:N418"/>
    <mergeCell ref="O418:P418"/>
    <mergeCell ref="Q418:R418"/>
    <mergeCell ref="S418:T418"/>
    <mergeCell ref="U418:V418"/>
    <mergeCell ref="W418:X418"/>
    <mergeCell ref="Y418:Z418"/>
    <mergeCell ref="AA418:AB418"/>
    <mergeCell ref="AC418:AD418"/>
    <mergeCell ref="AE418:AF418"/>
    <mergeCell ref="G419:H419"/>
    <mergeCell ref="I419:J419"/>
    <mergeCell ref="K419:L419"/>
    <mergeCell ref="M419:N419"/>
    <mergeCell ref="O419:P419"/>
    <mergeCell ref="Q419:R419"/>
    <mergeCell ref="S419:T419"/>
    <mergeCell ref="U419:V419"/>
    <mergeCell ref="W419:X419"/>
    <mergeCell ref="Y419:Z419"/>
    <mergeCell ref="AA419:AB419"/>
    <mergeCell ref="AC419:AD419"/>
    <mergeCell ref="AE419:AF419"/>
    <mergeCell ref="C420:D421"/>
    <mergeCell ref="G420:H420"/>
    <mergeCell ref="I420:J420"/>
    <mergeCell ref="K420:L420"/>
    <mergeCell ref="M420:N420"/>
    <mergeCell ref="O420:P420"/>
    <mergeCell ref="Q420:R420"/>
    <mergeCell ref="S420:T420"/>
    <mergeCell ref="U420:V420"/>
    <mergeCell ref="W420:X420"/>
    <mergeCell ref="Y420:Z420"/>
    <mergeCell ref="AA420:AB420"/>
    <mergeCell ref="AC420:AD420"/>
    <mergeCell ref="AE420:AF420"/>
    <mergeCell ref="G421:H421"/>
    <mergeCell ref="I421:J421"/>
    <mergeCell ref="K421:L421"/>
    <mergeCell ref="M421:N421"/>
    <mergeCell ref="O421:P421"/>
    <mergeCell ref="Q421:R421"/>
    <mergeCell ref="S421:T421"/>
    <mergeCell ref="U421:V421"/>
    <mergeCell ref="W421:X421"/>
    <mergeCell ref="Y421:Z421"/>
    <mergeCell ref="AA421:AB421"/>
    <mergeCell ref="AC421:AD421"/>
    <mergeCell ref="AE421:AF421"/>
    <mergeCell ref="A422:B422"/>
    <mergeCell ref="C422:D422"/>
    <mergeCell ref="G422:H422"/>
    <mergeCell ref="I422:J422"/>
    <mergeCell ref="K422:L422"/>
    <mergeCell ref="M422:N422"/>
    <mergeCell ref="O422:P422"/>
    <mergeCell ref="Q422:R422"/>
    <mergeCell ref="S422:T422"/>
    <mergeCell ref="U422:V422"/>
    <mergeCell ref="W422:X422"/>
    <mergeCell ref="Y422:Z422"/>
    <mergeCell ref="AA422:AB422"/>
    <mergeCell ref="AC422:AD422"/>
    <mergeCell ref="AE422:AF422"/>
    <mergeCell ref="A423:B423"/>
    <mergeCell ref="C423:D423"/>
    <mergeCell ref="G423:H423"/>
    <mergeCell ref="I423:J423"/>
    <mergeCell ref="K423:L423"/>
    <mergeCell ref="M423:N423"/>
    <mergeCell ref="O423:P423"/>
    <mergeCell ref="Q423:R423"/>
    <mergeCell ref="S423:T423"/>
    <mergeCell ref="U423:V423"/>
    <mergeCell ref="W423:X423"/>
    <mergeCell ref="Y423:Z423"/>
    <mergeCell ref="AA423:AB423"/>
    <mergeCell ref="AC423:AD423"/>
    <mergeCell ref="AE423:AF423"/>
    <mergeCell ref="A424:B424"/>
    <mergeCell ref="C424:D424"/>
    <mergeCell ref="G424:H424"/>
    <mergeCell ref="I424:J424"/>
    <mergeCell ref="K424:L424"/>
    <mergeCell ref="M424:N424"/>
    <mergeCell ref="O424:P424"/>
    <mergeCell ref="Q424:R424"/>
    <mergeCell ref="S424:T424"/>
    <mergeCell ref="U424:V424"/>
    <mergeCell ref="W424:X424"/>
    <mergeCell ref="Y424:Z424"/>
    <mergeCell ref="AA424:AB424"/>
    <mergeCell ref="AC424:AD424"/>
    <mergeCell ref="AE424:AF424"/>
    <mergeCell ref="A425:A429"/>
    <mergeCell ref="B425:D429"/>
    <mergeCell ref="G426:H426"/>
    <mergeCell ref="I426:K426"/>
    <mergeCell ref="M426:N426"/>
    <mergeCell ref="O426:Q426"/>
    <mergeCell ref="S426:T426"/>
    <mergeCell ref="U426:W426"/>
    <mergeCell ref="Y426:Z426"/>
    <mergeCell ref="AA426:AC426"/>
    <mergeCell ref="G427:H427"/>
    <mergeCell ref="I427:K427"/>
    <mergeCell ref="M427:N427"/>
    <mergeCell ref="O427:Q427"/>
    <mergeCell ref="S427:T427"/>
    <mergeCell ref="U427:W427"/>
    <mergeCell ref="Y427:Z427"/>
    <mergeCell ref="AA427:AC427"/>
    <mergeCell ref="G428:H428"/>
    <mergeCell ref="I428:K428"/>
    <mergeCell ref="M428:N428"/>
    <mergeCell ref="O428:Q428"/>
    <mergeCell ref="S428:T428"/>
    <mergeCell ref="U428:W428"/>
    <mergeCell ref="Y428:Z428"/>
    <mergeCell ref="AA428:AC428"/>
    <mergeCell ref="G429:H429"/>
    <mergeCell ref="I429:K429"/>
    <mergeCell ref="M429:N429"/>
    <mergeCell ref="O429:Q429"/>
    <mergeCell ref="S429:T429"/>
    <mergeCell ref="U429:W429"/>
    <mergeCell ref="B430:D430"/>
    <mergeCell ref="G430:H430"/>
    <mergeCell ref="I430:K430"/>
    <mergeCell ref="M430:N430"/>
    <mergeCell ref="O430:Q430"/>
    <mergeCell ref="S430:T430"/>
    <mergeCell ref="U430:W430"/>
    <mergeCell ref="Y430:Z430"/>
    <mergeCell ref="AA430:AC430"/>
    <mergeCell ref="B431:D431"/>
    <mergeCell ref="G431:H431"/>
    <mergeCell ref="I431:K431"/>
    <mergeCell ref="M431:N431"/>
    <mergeCell ref="O431:Q431"/>
    <mergeCell ref="S431:T431"/>
    <mergeCell ref="U431:W431"/>
    <mergeCell ref="Y431:Z431"/>
    <mergeCell ref="AA431:AC431"/>
    <mergeCell ref="G432:H432"/>
    <mergeCell ref="I432:K432"/>
    <mergeCell ref="M432:N432"/>
    <mergeCell ref="O432:Q432"/>
    <mergeCell ref="S432:T432"/>
    <mergeCell ref="U432:W432"/>
    <mergeCell ref="Y432:Z432"/>
    <mergeCell ref="AA432:AC432"/>
    <mergeCell ref="G433:H433"/>
    <mergeCell ref="I433:K433"/>
    <mergeCell ref="M433:N433"/>
    <mergeCell ref="O433:Q433"/>
    <mergeCell ref="S433:T433"/>
    <mergeCell ref="U433:W433"/>
    <mergeCell ref="Y433:Z433"/>
    <mergeCell ref="AA433:AC433"/>
    <mergeCell ref="Y429:Z429"/>
    <mergeCell ref="AA429:AC429"/>
  </mergeCells>
  <phoneticPr fontId="3"/>
  <conditionalFormatting sqref="C7:I7">
    <cfRule type="containsBlanks" dxfId="8" priority="2">
      <formula>LEN(TRIM(C7))=0</formula>
    </cfRule>
  </conditionalFormatting>
  <pageMargins left="0.25" right="0.25" top="0.75" bottom="0.75" header="0.3" footer="0.3"/>
  <pageSetup paperSize="9" scale="63" orientation="landscape" r:id="rId1"/>
  <rowBreaks count="14" manualBreakCount="14">
    <brk id="29" max="16383" man="1"/>
    <brk id="58" max="16383" man="1"/>
    <brk id="87" max="16383" man="1"/>
    <brk id="116" max="16383" man="1"/>
    <brk id="145" max="16383" man="1"/>
    <brk id="174" max="31" man="1"/>
    <brk id="203" max="31" man="1"/>
    <brk id="232" max="31" man="1"/>
    <brk id="261" max="31" man="1"/>
    <brk id="290" max="31" man="1"/>
    <brk id="319" max="31" man="1"/>
    <brk id="348" max="31" man="1"/>
    <brk id="377" max="31" man="1"/>
    <brk id="406" max="31"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FF"/>
  </sheetPr>
  <dimension ref="A1:AC34"/>
  <sheetViews>
    <sheetView view="pageBreakPreview" zoomScale="70" zoomScaleNormal="100" zoomScaleSheetLayoutView="70" zoomScalePageLayoutView="70" workbookViewId="0">
      <selection activeCell="D5" sqref="D5:K5"/>
    </sheetView>
  </sheetViews>
  <sheetFormatPr defaultRowHeight="17.25"/>
  <cols>
    <col min="1" max="2" width="8" style="20" customWidth="1"/>
    <col min="3" max="3" width="8.875" style="20" customWidth="1"/>
    <col min="4" max="4" width="7.5" style="20" customWidth="1"/>
    <col min="5" max="25" width="8" style="20" customWidth="1"/>
    <col min="26" max="26" width="3.75" style="20" customWidth="1"/>
    <col min="27" max="27" width="2.75" style="20" customWidth="1"/>
    <col min="28" max="28" width="3.75" style="20" customWidth="1"/>
    <col min="29" max="29" width="2.75" style="20" customWidth="1"/>
    <col min="30" max="31" width="8" style="20" customWidth="1"/>
    <col min="32" max="16384" width="9" style="20"/>
  </cols>
  <sheetData>
    <row r="1" spans="1:29" ht="14.25" customHeight="1">
      <c r="A1" s="997" t="s">
        <v>440</v>
      </c>
      <c r="B1" s="997"/>
      <c r="C1" s="998" t="s">
        <v>106</v>
      </c>
      <c r="D1" s="998"/>
      <c r="E1" s="998"/>
      <c r="F1" s="998"/>
      <c r="G1" s="998"/>
      <c r="H1" s="998"/>
      <c r="I1" s="998"/>
      <c r="J1" s="998"/>
      <c r="K1" s="998"/>
      <c r="L1" s="998"/>
      <c r="M1" s="998"/>
      <c r="N1" s="998"/>
      <c r="O1" s="998"/>
      <c r="P1" s="998"/>
      <c r="Q1" s="998"/>
      <c r="R1" s="997" t="s">
        <v>175</v>
      </c>
      <c r="S1" s="997" t="str">
        <f>IF('【様式２】計画書（自動計算）（当初）'!AA2="","",'【様式２】計画書（自動計算）（当初）'!AA2)</f>
        <v/>
      </c>
      <c r="T1" s="997" t="s">
        <v>100</v>
      </c>
      <c r="U1" s="997" t="str">
        <f>IF('【様式２】計画書（自動計算）（当初）'!AC2="","",'【様式２】計画書（自動計算）（当初）'!AC2)</f>
        <v/>
      </c>
      <c r="V1" s="997" t="s">
        <v>101</v>
      </c>
      <c r="W1" s="997" t="str">
        <f>IF('【様式２】計画書（自動計算）（当初）'!AE2="","",'【様式２】計画書（自動計算）（当初）'!AE2)</f>
        <v/>
      </c>
      <c r="X1" s="997" t="s">
        <v>102</v>
      </c>
      <c r="Z1" s="997"/>
      <c r="AA1" s="997"/>
      <c r="AB1" s="997"/>
      <c r="AC1" s="997"/>
    </row>
    <row r="2" spans="1:29" ht="13.5" customHeight="1">
      <c r="A2" s="997"/>
      <c r="B2" s="997"/>
      <c r="C2" s="998"/>
      <c r="D2" s="998"/>
      <c r="E2" s="998"/>
      <c r="F2" s="998"/>
      <c r="G2" s="998"/>
      <c r="H2" s="998"/>
      <c r="I2" s="998"/>
      <c r="J2" s="998"/>
      <c r="K2" s="998"/>
      <c r="L2" s="998"/>
      <c r="M2" s="998"/>
      <c r="N2" s="998"/>
      <c r="O2" s="998"/>
      <c r="P2" s="998"/>
      <c r="Q2" s="998"/>
      <c r="R2" s="997"/>
      <c r="S2" s="997"/>
      <c r="T2" s="997"/>
      <c r="U2" s="997"/>
      <c r="V2" s="997"/>
      <c r="W2" s="997"/>
      <c r="X2" s="997"/>
      <c r="Z2" s="997"/>
      <c r="AA2" s="997"/>
      <c r="AB2" s="997"/>
      <c r="AC2" s="997"/>
    </row>
    <row r="3" spans="1:29" ht="13.5" customHeight="1">
      <c r="A3" s="997"/>
      <c r="B3" s="997"/>
      <c r="C3" s="998"/>
      <c r="D3" s="998"/>
      <c r="E3" s="998"/>
      <c r="F3" s="998"/>
      <c r="G3" s="998"/>
      <c r="H3" s="998"/>
      <c r="I3" s="998"/>
      <c r="J3" s="998"/>
      <c r="K3" s="998"/>
      <c r="L3" s="998"/>
      <c r="M3" s="998"/>
      <c r="N3" s="998"/>
      <c r="O3" s="998"/>
      <c r="P3" s="998"/>
      <c r="Q3" s="998"/>
      <c r="R3" s="997"/>
      <c r="S3" s="997"/>
      <c r="T3" s="997"/>
      <c r="U3" s="997"/>
      <c r="V3" s="997"/>
      <c r="W3" s="997"/>
      <c r="X3" s="997"/>
    </row>
    <row r="4" spans="1:29" ht="13.5" customHeight="1">
      <c r="A4" s="21"/>
      <c r="B4" s="21"/>
      <c r="C4" s="21"/>
      <c r="D4" s="21"/>
      <c r="E4" s="22"/>
      <c r="F4" s="21"/>
      <c r="G4" s="21"/>
      <c r="H4" s="21"/>
      <c r="I4" s="21"/>
      <c r="J4" s="21"/>
      <c r="K4" s="21"/>
      <c r="L4" s="21"/>
    </row>
    <row r="5" spans="1:29" ht="33.75" customHeight="1">
      <c r="A5" s="23"/>
      <c r="B5" s="999" t="s">
        <v>90</v>
      </c>
      <c r="C5" s="999"/>
      <c r="D5" s="999" t="str">
        <f>IF('【様式２】計画書（自動計算）（当初）'!$C$7="","",'【様式２】計画書（自動計算）（当初）'!$C$7)</f>
        <v/>
      </c>
      <c r="E5" s="999"/>
      <c r="F5" s="999"/>
      <c r="G5" s="999"/>
      <c r="H5" s="999"/>
      <c r="I5" s="999"/>
      <c r="J5" s="999"/>
      <c r="K5" s="999"/>
      <c r="L5" s="22"/>
      <c r="M5" s="22"/>
      <c r="N5" s="24"/>
      <c r="O5" s="24"/>
      <c r="P5" s="24"/>
      <c r="Q5" s="24"/>
    </row>
    <row r="6" spans="1:29">
      <c r="A6" s="21"/>
      <c r="P6" s="320"/>
      <c r="T6" s="1014" t="s">
        <v>43</v>
      </c>
      <c r="U6" s="1014"/>
      <c r="V6" s="1014"/>
      <c r="W6" s="1012">
        <f>COUNTA(入力用!E16,入力用!E55,入力用!E94,入力用!E133,入力用!E172,入力用!E211,入力用!E250,入力用!E289,入力用!E328,入力用!E367,入力用!E406,入力用!E445,入力用!E484,入力用!E523,入力用!E562)</f>
        <v>0</v>
      </c>
      <c r="X6" s="1014" t="s">
        <v>42</v>
      </c>
      <c r="Y6" s="21"/>
      <c r="Z6" s="21"/>
      <c r="AA6" s="21"/>
      <c r="AB6" s="21"/>
      <c r="AC6" s="21"/>
    </row>
    <row r="7" spans="1:29">
      <c r="A7" s="20" t="s">
        <v>44</v>
      </c>
      <c r="G7" s="20" t="s">
        <v>47</v>
      </c>
      <c r="R7" s="24"/>
      <c r="S7" s="24"/>
      <c r="T7" s="1015"/>
      <c r="U7" s="1015"/>
      <c r="V7" s="1015"/>
      <c r="W7" s="1013"/>
      <c r="X7" s="1015"/>
      <c r="Y7" s="21"/>
      <c r="Z7" s="21"/>
      <c r="AA7" s="21"/>
      <c r="AB7" s="21"/>
      <c r="AC7" s="21"/>
    </row>
    <row r="8" spans="1:29" ht="30" customHeight="1">
      <c r="A8" s="999" t="s">
        <v>45</v>
      </c>
      <c r="B8" s="999"/>
      <c r="C8" s="999"/>
      <c r="D8" s="999" t="s">
        <v>46</v>
      </c>
      <c r="E8" s="999"/>
      <c r="G8" s="999" t="s">
        <v>48</v>
      </c>
      <c r="H8" s="999"/>
      <c r="I8" s="999"/>
      <c r="J8" s="999" t="s">
        <v>46</v>
      </c>
      <c r="K8" s="999"/>
    </row>
    <row r="9" spans="1:29" ht="30" customHeight="1">
      <c r="A9" s="999" t="s">
        <v>53</v>
      </c>
      <c r="B9" s="999"/>
      <c r="C9" s="999"/>
      <c r="D9" s="1011">
        <f>W33-W34</f>
        <v>0</v>
      </c>
      <c r="E9" s="1011"/>
      <c r="G9" s="999" t="s">
        <v>29</v>
      </c>
      <c r="H9" s="999"/>
      <c r="I9" s="999"/>
      <c r="J9" s="1011">
        <f>W28</f>
        <v>0</v>
      </c>
      <c r="K9" s="1011"/>
      <c r="M9" s="1003" t="s">
        <v>103</v>
      </c>
      <c r="N9" s="1003"/>
      <c r="O9" s="1003"/>
      <c r="P9" s="1003"/>
      <c r="Q9" s="1003"/>
      <c r="R9" s="1003"/>
      <c r="S9" s="1003"/>
      <c r="T9" s="1003"/>
      <c r="U9" s="1003"/>
      <c r="V9" s="1003"/>
      <c r="W9" s="1003"/>
      <c r="X9" s="1003"/>
    </row>
    <row r="10" spans="1:29" ht="30" customHeight="1">
      <c r="A10" s="1057" t="s">
        <v>33</v>
      </c>
      <c r="B10" s="1058"/>
      <c r="C10" s="1059"/>
      <c r="D10" s="1011">
        <f>W32</f>
        <v>0</v>
      </c>
      <c r="E10" s="1011"/>
      <c r="G10" s="1026" t="s">
        <v>49</v>
      </c>
      <c r="H10" s="1026"/>
      <c r="I10" s="1026"/>
      <c r="J10" s="1011">
        <f>W29</f>
        <v>0</v>
      </c>
      <c r="K10" s="1011"/>
      <c r="M10" s="1003"/>
      <c r="N10" s="1003"/>
      <c r="O10" s="1003"/>
      <c r="P10" s="1003"/>
      <c r="Q10" s="1003"/>
      <c r="R10" s="1003"/>
      <c r="S10" s="1003"/>
      <c r="T10" s="1003"/>
      <c r="U10" s="1003"/>
      <c r="V10" s="1003"/>
      <c r="W10" s="1003"/>
      <c r="X10" s="1003"/>
    </row>
    <row r="11" spans="1:29" ht="34.5" customHeight="1">
      <c r="A11" s="1047" t="s">
        <v>84</v>
      </c>
      <c r="B11" s="1048"/>
      <c r="C11" s="1049"/>
      <c r="D11" s="1053">
        <f>W34</f>
        <v>0</v>
      </c>
      <c r="E11" s="1054"/>
      <c r="G11" s="1026" t="s">
        <v>50</v>
      </c>
      <c r="H11" s="1026"/>
      <c r="I11" s="1026"/>
      <c r="J11" s="1011">
        <f>W30</f>
        <v>0</v>
      </c>
      <c r="K11" s="1011"/>
      <c r="M11" s="1004" t="s">
        <v>104</v>
      </c>
      <c r="N11" s="1004"/>
      <c r="O11" s="1004"/>
      <c r="P11" s="1004"/>
      <c r="Q11" s="1004"/>
      <c r="R11" s="1004"/>
      <c r="S11" s="1004"/>
      <c r="T11" s="1004"/>
      <c r="U11" s="1004"/>
      <c r="V11" s="1004"/>
      <c r="W11" s="1004"/>
      <c r="X11" s="1004"/>
    </row>
    <row r="12" spans="1:29" ht="34.5" customHeight="1">
      <c r="A12" s="1050"/>
      <c r="B12" s="1051"/>
      <c r="C12" s="1052"/>
      <c r="D12" s="1055"/>
      <c r="E12" s="1056"/>
      <c r="G12" s="1026" t="s">
        <v>32</v>
      </c>
      <c r="H12" s="1026"/>
      <c r="I12" s="1026"/>
      <c r="J12" s="1060">
        <f>W31</f>
        <v>0</v>
      </c>
      <c r="K12" s="1060"/>
    </row>
    <row r="13" spans="1:29" ht="30" customHeight="1">
      <c r="A13" s="999" t="s">
        <v>54</v>
      </c>
      <c r="B13" s="999"/>
      <c r="C13" s="999"/>
      <c r="D13" s="1011">
        <f>SUM(D9:E12)</f>
        <v>0</v>
      </c>
      <c r="E13" s="1011"/>
      <c r="G13" s="999" t="s">
        <v>54</v>
      </c>
      <c r="H13" s="999"/>
      <c r="I13" s="999"/>
      <c r="J13" s="1011">
        <f>SUM(J9:K12)</f>
        <v>0</v>
      </c>
      <c r="K13" s="1011"/>
    </row>
    <row r="14" spans="1:29" ht="6.75" customHeight="1"/>
    <row r="15" spans="1:29" ht="9" customHeight="1"/>
    <row r="16" spans="1:29" ht="9" customHeight="1"/>
    <row r="17" spans="1:24" ht="9" customHeight="1"/>
    <row r="18" spans="1:24" ht="9" customHeight="1">
      <c r="E18" s="25"/>
    </row>
    <row r="19" spans="1:24" ht="9" customHeight="1">
      <c r="E19" s="22"/>
    </row>
    <row r="20" spans="1:24" ht="9" customHeight="1">
      <c r="E20" s="22"/>
    </row>
    <row r="21" spans="1:24" ht="9" customHeight="1">
      <c r="E21" s="22"/>
    </row>
    <row r="22" spans="1:24" ht="9" customHeight="1">
      <c r="E22" s="26"/>
    </row>
    <row r="23" spans="1:24" ht="9" customHeight="1">
      <c r="E23" s="22"/>
      <c r="J23" s="21"/>
    </row>
    <row r="24" spans="1:24" ht="9" customHeight="1">
      <c r="E24" s="26"/>
      <c r="F24" s="21"/>
    </row>
    <row r="25" spans="1:24" ht="9" customHeight="1" thickBot="1">
      <c r="D25" s="21"/>
      <c r="E25" s="22"/>
    </row>
    <row r="26" spans="1:24" ht="19.5" customHeight="1">
      <c r="A26" s="1040" t="s">
        <v>36</v>
      </c>
      <c r="B26" s="1040"/>
      <c r="C26" s="1040"/>
      <c r="D26" s="1040"/>
      <c r="F26" s="1040" t="s">
        <v>37</v>
      </c>
      <c r="G26" s="1040"/>
      <c r="H26" s="1040"/>
      <c r="I26" s="1040"/>
      <c r="K26" s="1040" t="s">
        <v>38</v>
      </c>
      <c r="L26" s="1040"/>
      <c r="M26" s="1040"/>
      <c r="N26" s="1040"/>
      <c r="P26" s="1040" t="s">
        <v>39</v>
      </c>
      <c r="Q26" s="1040"/>
      <c r="R26" s="1040"/>
      <c r="S26" s="1040"/>
      <c r="U26" s="1041" t="s">
        <v>52</v>
      </c>
      <c r="V26" s="1042"/>
      <c r="W26" s="1042"/>
      <c r="X26" s="1043"/>
    </row>
    <row r="27" spans="1:24" ht="27" customHeight="1">
      <c r="A27" s="1040"/>
      <c r="B27" s="1040"/>
      <c r="C27" s="1040"/>
      <c r="D27" s="1040"/>
      <c r="E27" s="27"/>
      <c r="F27" s="1040"/>
      <c r="G27" s="1040"/>
      <c r="H27" s="1040"/>
      <c r="I27" s="1040"/>
      <c r="K27" s="1040"/>
      <c r="L27" s="1040"/>
      <c r="M27" s="1040"/>
      <c r="N27" s="1040"/>
      <c r="P27" s="1040"/>
      <c r="Q27" s="1040"/>
      <c r="R27" s="1040"/>
      <c r="S27" s="1040"/>
      <c r="U27" s="1044"/>
      <c r="V27" s="1045"/>
      <c r="W27" s="1045"/>
      <c r="X27" s="1046"/>
    </row>
    <row r="28" spans="1:24" ht="36.75" customHeight="1">
      <c r="A28" s="999" t="s">
        <v>29</v>
      </c>
      <c r="B28" s="999"/>
      <c r="C28" s="1000">
        <f>SUM('【様式２】計画書（自動計算）（当初）'!I21,'【様式２】計画書（自動計算）（当初）'!I50,'【様式２】計画書（自動計算）（当初）'!I79,'【様式２】計画書（自動計算）（当初）'!I108,'【様式２】計画書（自動計算）（当初）'!I137,'【様式２】計画書（自動計算）（当初）'!I166,'【様式２】計画書（自動計算）（当初）'!I195,'【様式２】計画書（自動計算）（当初）'!I224,'【様式２】計画書（自動計算）（当初）'!I253,'【様式２】計画書（自動計算）（当初）'!I282,'【様式２】計画書（自動計算）（当初）'!I311,'【様式２】計画書（自動計算）（当初）'!I340,'【様式２】計画書（自動計算）（当初）'!I369,'【様式２】計画書（自動計算）（当初）'!I398,'【様式２】計画書（自動計算）（当初）'!I427)</f>
        <v>0</v>
      </c>
      <c r="D28" s="1000"/>
      <c r="F28" s="999" t="s">
        <v>29</v>
      </c>
      <c r="G28" s="999"/>
      <c r="H28" s="1001">
        <f>SUM('【様式２】計画書（自動計算）（当初）'!O21,'【様式２】計画書（自動計算）（当初）'!O50,'【様式２】計画書（自動計算）（当初）'!O79,'【様式２】計画書（自動計算）（当初）'!O108,'【様式２】計画書（自動計算）（当初）'!O137,'【様式２】計画書（自動計算）（当初）'!O166,'【様式２】計画書（自動計算）（当初）'!O195,'【様式２】計画書（自動計算）（当初）'!O224,'【様式２】計画書（自動計算）（当初）'!O253,'【様式２】計画書（自動計算）（当初）'!O282,'【様式２】計画書（自動計算）（当初）'!O311,'【様式２】計画書（自動計算）（当初）'!O340,'【様式２】計画書（自動計算）（当初）'!O369,'【様式２】計画書（自動計算）（当初）'!O398,'【様式２】計画書（自動計算）（当初）'!O427)</f>
        <v>0</v>
      </c>
      <c r="I28" s="1002"/>
      <c r="K28" s="999" t="s">
        <v>29</v>
      </c>
      <c r="L28" s="999"/>
      <c r="M28" s="1000">
        <f>SUM('【様式２】計画書（自動計算）（当初）'!U21,'【様式２】計画書（自動計算）（当初）'!U50,'【様式２】計画書（自動計算）（当初）'!U79,'【様式２】計画書（自動計算）（当初）'!U108,'【様式２】計画書（自動計算）（当初）'!U137,'【様式２】計画書（自動計算）（当初）'!U166,'【様式２】計画書（自動計算）（当初）'!U195,'【様式２】計画書（自動計算）（当初）'!U224,'【様式２】計画書（自動計算）（当初）'!U253,'【様式２】計画書（自動計算）（当初）'!U282,'【様式２】計画書（自動計算）（当初）'!U311,'【様式２】計画書（自動計算）（当初）'!U340,'【様式２】計画書（自動計算）（当初）'!U369,'【様式２】計画書（自動計算）（当初）'!U398,'【様式２】計画書（自動計算）（当初）'!U427)</f>
        <v>0</v>
      </c>
      <c r="N28" s="1000"/>
      <c r="P28" s="999" t="s">
        <v>29</v>
      </c>
      <c r="Q28" s="999"/>
      <c r="R28" s="1000">
        <f>SUM('【様式２】計画書（自動計算）（当初）'!AA21,'【様式２】計画書（自動計算）（当初）'!AA50,'【様式２】計画書（自動計算）（当初）'!AA79,'【様式２】計画書（自動計算）（当初）'!AA108,'【様式２】計画書（自動計算）（当初）'!AA137,'【様式２】計画書（自動計算）（当初）'!AA166,'【様式２】計画書（自動計算）（当初）'!AA195,'【様式２】計画書（自動計算）（当初）'!AA224,'【様式２】計画書（自動計算）（当初）'!AA253,'【様式２】計画書（自動計算）（当初）'!AA282,'【様式２】計画書（自動計算）（当初）'!AA311,'【様式２】計画書（自動計算）（当初）'!AA340,'【様式２】計画書（自動計算）（当初）'!AA369,'【様式２】計画書（自動計算）（当初）'!AA398,'【様式２】計画書（自動計算）（当初）'!AA427)</f>
        <v>0</v>
      </c>
      <c r="S28" s="1000"/>
      <c r="U28" s="1007" t="s">
        <v>29</v>
      </c>
      <c r="V28" s="1008"/>
      <c r="W28" s="1000">
        <f>SUM('【様式２】計画書（自動計算）（当初）'!AE11,'【様式２】計画書（自動計算）（当初）'!AE40,'【様式２】計画書（自動計算）（当初）'!AE69,'【様式２】計画書（自動計算）（当初）'!AE98,'【様式２】計画書（自動計算）（当初）'!AE127,'【様式２】計画書（自動計算）（当初）'!AE156,'【様式２】計画書（自動計算）（当初）'!AE185,'【様式２】計画書（自動計算）（当初）'!AE214,'【様式２】計画書（自動計算）（当初）'!AE243,'【様式２】計画書（自動計算）（当初）'!AE272,'【様式２】計画書（自動計算）（当初）'!AE301,'【様式２】計画書（自動計算）（当初）'!AE330,'【様式２】計画書（自動計算）（当初）'!AE359,'【様式２】計画書（自動計算）（当初）'!AE388,'【様式２】計画書（自動計算）（当初）'!AE417)</f>
        <v>0</v>
      </c>
      <c r="X28" s="1010"/>
    </row>
    <row r="29" spans="1:24" ht="36.75" customHeight="1">
      <c r="A29" s="1005" t="s">
        <v>31</v>
      </c>
      <c r="B29" s="1006"/>
      <c r="C29" s="1000">
        <f>SUM('【様式２】計画書（自動計算）（当初）'!I22,'【様式２】計画書（自動計算）（当初）'!I51,'【様式２】計画書（自動計算）（当初）'!I80,'【様式２】計画書（自動計算）（当初）'!I109,'【様式２】計画書（自動計算）（当初）'!I138,'【様式２】計画書（自動計算）（当初）'!I167,'【様式２】計画書（自動計算）（当初）'!I196,'【様式２】計画書（自動計算）（当初）'!I225,'【様式２】計画書（自動計算）（当初）'!I254,'【様式２】計画書（自動計算）（当初）'!I283,'【様式２】計画書（自動計算）（当初）'!I312,'【様式２】計画書（自動計算）（当初）'!I341,'【様式２】計画書（自動計算）（当初）'!I370,'【様式２】計画書（自動計算）（当初）'!I399,'【様式２】計画書（自動計算）（当初）'!I428)</f>
        <v>0</v>
      </c>
      <c r="D29" s="1000"/>
      <c r="F29" s="1027" t="s">
        <v>31</v>
      </c>
      <c r="G29" s="1027"/>
      <c r="H29" s="1000">
        <f>SUM('【様式２】計画書（自動計算）（当初）'!O22,'【様式２】計画書（自動計算）（当初）'!O51,'【様式２】計画書（自動計算）（当初）'!O80,'【様式２】計画書（自動計算）（当初）'!O109,'【様式２】計画書（自動計算）（当初）'!O138,'【様式２】計画書（自動計算）（当初）'!O167,'【様式２】計画書（自動計算）（当初）'!O196,'【様式２】計画書（自動計算）（当初）'!O225,'【様式２】計画書（自動計算）（当初）'!O254,'【様式２】計画書（自動計算）（当初）'!O283,'【様式２】計画書（自動計算）（当初）'!O312,'【様式２】計画書（自動計算）（当初）'!O341,'【様式２】計画書（自動計算）（当初）'!O370,'【様式２】計画書（自動計算）（当初）'!O399,'【様式２】計画書（自動計算）（当初）'!O428)</f>
        <v>0</v>
      </c>
      <c r="I29" s="1000"/>
      <c r="K29" s="1027" t="s">
        <v>31</v>
      </c>
      <c r="L29" s="1027"/>
      <c r="M29" s="1000">
        <f>SUM('【様式２】計画書（自動計算）（当初）'!U22,'【様式２】計画書（自動計算）（当初）'!U51,'【様式２】計画書（自動計算）（当初）'!U80,'【様式２】計画書（自動計算）（当初）'!U109,'【様式２】計画書（自動計算）（当初）'!U138,'【様式２】計画書（自動計算）（当初）'!U167,'【様式２】計画書（自動計算）（当初）'!U196,'【様式２】計画書（自動計算）（当初）'!U225,'【様式２】計画書（自動計算）（当初）'!U254,'【様式２】計画書（自動計算）（当初）'!U283,'【様式２】計画書（自動計算）（当初）'!U312,'【様式２】計画書（自動計算）（当初）'!U341,'【様式２】計画書（自動計算）（当初）'!U370,'【様式２】計画書（自動計算）（当初）'!U399,'【様式２】計画書（自動計算）（当初）'!U428)</f>
        <v>0</v>
      </c>
      <c r="N29" s="1000"/>
      <c r="P29" s="1027" t="s">
        <v>31</v>
      </c>
      <c r="Q29" s="1027"/>
      <c r="R29" s="1000">
        <f>SUM('【様式２】計画書（自動計算）（当初）'!AA22,'【様式２】計画書（自動計算）（当初）'!AA51,'【様式２】計画書（自動計算）（当初）'!AA80,'【様式２】計画書（自動計算）（当初）'!AA109,'【様式２】計画書（自動計算）（当初）'!AA138,'【様式２】計画書（自動計算）（当初）'!AA167,'【様式２】計画書（自動計算）（当初）'!AA196,'【様式２】計画書（自動計算）（当初）'!AA225,'【様式２】計画書（自動計算）（当初）'!AA254,'【様式２】計画書（自動計算）（当初）'!AA283,'【様式２】計画書（自動計算）（当初）'!AA312,'【様式２】計画書（自動計算）（当初）'!AA341,'【様式２】計画書（自動計算）（当初）'!AA370,'【様式２】計画書（自動計算）（当初）'!AA399,'【様式２】計画書（自動計算）（当初）'!AA428)</f>
        <v>0</v>
      </c>
      <c r="S29" s="1000"/>
      <c r="U29" s="1009" t="s">
        <v>49</v>
      </c>
      <c r="V29" s="1006"/>
      <c r="W29" s="1000">
        <f>SUM('【様式２】計画書（自動計算）（当初）'!AE12,'【様式２】計画書（自動計算）（当初）'!AE41,'【様式２】計画書（自動計算）（当初）'!AE70,'【様式２】計画書（自動計算）（当初）'!AE99,'【様式２】計画書（自動計算）（当初）'!AE128,'【様式２】計画書（自動計算）（当初）'!AE157,'【様式２】計画書（自動計算）（当初）'!AE186,'【様式２】計画書（自動計算）（当初）'!AE215,'【様式２】計画書（自動計算）（当初）'!AE244,'【様式２】計画書（自動計算）（当初）'!AE273,'【様式２】計画書（自動計算）（当初）'!AE302,'【様式２】計画書（自動計算）（当初）'!AE331,'【様式２】計画書（自動計算）（当初）'!AE360,'【様式２】計画書（自動計算）（当初）'!AE389,'【様式２】計画書（自動計算）（当初）'!AE418)</f>
        <v>0</v>
      </c>
      <c r="X29" s="1010"/>
    </row>
    <row r="30" spans="1:24" ht="36.75" customHeight="1">
      <c r="A30" s="1005" t="s">
        <v>105</v>
      </c>
      <c r="B30" s="1006"/>
      <c r="C30" s="1000">
        <f>SUM('【様式２】計画書（自動計算）（当初）'!I23,'【様式２】計画書（自動計算）（当初）'!I52,'【様式２】計画書（自動計算）（当初）'!I81,'【様式２】計画書（自動計算）（当初）'!I110,'【様式２】計画書（自動計算）（当初）'!I139,'【様式２】計画書（自動計算）（当初）'!I168,'【様式２】計画書（自動計算）（当初）'!I197,'【様式２】計画書（自動計算）（当初）'!I226,'【様式２】計画書（自動計算）（当初）'!I255,'【様式２】計画書（自動計算）（当初）'!I284,'【様式２】計画書（自動計算）（当初）'!I313,'【様式２】計画書（自動計算）（当初）'!I342,'【様式２】計画書（自動計算）（当初）'!I371,'【様式２】計画書（自動計算）（当初）'!I400,'【様式２】計画書（自動計算）（当初）'!I429)</f>
        <v>0</v>
      </c>
      <c r="D30" s="1000"/>
      <c r="F30" s="1005" t="s">
        <v>105</v>
      </c>
      <c r="G30" s="1006"/>
      <c r="H30" s="1001">
        <f>SUM('【様式２】計画書（自動計算）（当初）'!O23,'【様式２】計画書（自動計算）（当初）'!O52,'【様式２】計画書（自動計算）（当初）'!O81,'【様式２】計画書（自動計算）（当初）'!O110,'【様式２】計画書（自動計算）（当初）'!O139,'【様式２】計画書（自動計算）（当初）'!O168,'【様式２】計画書（自動計算）（当初）'!O197,'【様式２】計画書（自動計算）（当初）'!O226,'【様式２】計画書（自動計算）（当初）'!O255,'【様式２】計画書（自動計算）（当初）'!O284,'【様式２】計画書（自動計算）（当初）'!O313,'【様式２】計画書（自動計算）（当初）'!O342,'【様式２】計画書（自動計算）（当初）'!O371,'【様式２】計画書（自動計算）（当初）'!O400,'【様式２】計画書（自動計算）（当初）'!O429)</f>
        <v>0</v>
      </c>
      <c r="I30" s="1002"/>
      <c r="K30" s="1005" t="s">
        <v>105</v>
      </c>
      <c r="L30" s="1006"/>
      <c r="M30" s="1001">
        <f>SUM('【様式２】計画書（自動計算）（当初）'!U23,'【様式２】計画書（自動計算）（当初）'!U52,'【様式２】計画書（自動計算）（当初）'!U81,'【様式２】計画書（自動計算）（当初）'!U110,'【様式２】計画書（自動計算）（当初）'!U139,'【様式２】計画書（自動計算）（当初）'!U168,'【様式２】計画書（自動計算）（当初）'!U197,'【様式２】計画書（自動計算）（当初）'!U226,'【様式２】計画書（自動計算）（当初）'!U255,'【様式２】計画書（自動計算）（当初）'!U284,'【様式２】計画書（自動計算）（当初）'!U313,'【様式２】計画書（自動計算）（当初）'!U342,'【様式２】計画書（自動計算）（当初）'!U371,'【様式２】計画書（自動計算）（当初）'!U400,'【様式２】計画書（自動計算）（当初）'!U429)</f>
        <v>0</v>
      </c>
      <c r="N30" s="1002"/>
      <c r="P30" s="1027" t="s">
        <v>105</v>
      </c>
      <c r="Q30" s="1027"/>
      <c r="R30" s="1000">
        <f>SUM('【様式２】計画書（自動計算）（当初）'!AA23,'【様式２】計画書（自動計算）（当初）'!AA52,'【様式２】計画書（自動計算）（当初）'!AA81,'【様式２】計画書（自動計算）（当初）'!AA110,'【様式２】計画書（自動計算）（当初）'!AA139,'【様式２】計画書（自動計算）（当初）'!AA168,'【様式２】計画書（自動計算）（当初）'!AA197,'【様式２】計画書（自動計算）（当初）'!AA226,'【様式２】計画書（自動計算）（当初）'!AA255,'【様式２】計画書（自動計算）（当初）'!AA284,'【様式２】計画書（自動計算）（当初）'!AA313,'【様式２】計画書（自動計算）（当初）'!AA342,'【様式２】計画書（自動計算）（当初）'!AA371,'【様式２】計画書（自動計算）（当初）'!AA400,'【様式２】計画書（自動計算）（当初）'!AA429)</f>
        <v>0</v>
      </c>
      <c r="S30" s="1000"/>
      <c r="U30" s="1009" t="s">
        <v>83</v>
      </c>
      <c r="V30" s="1006"/>
      <c r="W30" s="1000">
        <f>SUM('【様式２】計画書（自動計算）（当初）'!AE13,'【様式２】計画書（自動計算）（当初）'!AE42,'【様式２】計画書（自動計算）（当初）'!AE71,'【様式２】計画書（自動計算）（当初）'!AE100,'【様式２】計画書（自動計算）（当初）'!AE129,'【様式２】計画書（自動計算）（当初）'!AE158,'【様式２】計画書（自動計算）（当初）'!AE187,'【様式２】計画書（自動計算）（当初）'!AE216,'【様式２】計画書（自動計算）（当初）'!AE245,'【様式２】計画書（自動計算）（当初）'!AE274,'【様式２】計画書（自動計算）（当初）'!AE303,'【様式２】計画書（自動計算）（当初）'!AE332,'【様式２】計画書（自動計算）（当初）'!AE361,'【様式２】計画書（自動計算）（当初）'!AE390,'【様式２】計画書（自動計算）（当初）'!AE419)</f>
        <v>0</v>
      </c>
      <c r="X30" s="1010"/>
    </row>
    <row r="31" spans="1:24" ht="36.75" customHeight="1">
      <c r="A31" s="1022" t="s">
        <v>32</v>
      </c>
      <c r="B31" s="1023"/>
      <c r="C31" s="1025">
        <f>SUM('【様式２】計画書（自動計算）（当初）'!I24,'【様式２】計画書（自動計算）（当初）'!I53,'【様式２】計画書（自動計算）（当初）'!I82,'【様式２】計画書（自動計算）（当初）'!I111,'【様式２】計画書（自動計算）（当初）'!I140,'【様式２】計画書（自動計算）（当初）'!I169,'【様式２】計画書（自動計算）（当初）'!I198,'【様式２】計画書（自動計算）（当初）'!I227,'【様式２】計画書（自動計算）（当初）'!I256,'【様式２】計画書（自動計算）（当初）'!I285,'【様式２】計画書（自動計算）（当初）'!I314,'【様式２】計画書（自動計算）（当初）'!I343,'【様式２】計画書（自動計算）（当初）'!I372,'【様式２】計画書（自動計算）（当初）'!I401,'【様式２】計画書（自動計算）（当初）'!I430)</f>
        <v>0</v>
      </c>
      <c r="D31" s="1025"/>
      <c r="F31" s="1022" t="s">
        <v>32</v>
      </c>
      <c r="G31" s="1023"/>
      <c r="H31" s="1038">
        <f>SUM('【様式２】計画書（自動計算）（当初）'!O24,'【様式２】計画書（自動計算）（当初）'!O53,'【様式２】計画書（自動計算）（当初）'!O82,'【様式２】計画書（自動計算）（当初）'!O111,'【様式２】計画書（自動計算）（当初）'!O140,'【様式２】計画書（自動計算）（当初）'!O169,'【様式２】計画書（自動計算）（当初）'!O198,'【様式２】計画書（自動計算）（当初）'!O227,'【様式２】計画書（自動計算）（当初）'!O256,'【様式２】計画書（自動計算）（当初）'!O285,'【様式２】計画書（自動計算）（当初）'!O314,'【様式２】計画書（自動計算）（当初）'!O343,'【様式２】計画書（自動計算）（当初）'!O372,'【様式２】計画書（自動計算）（当初）'!O401,'【様式２】計画書（自動計算）（当初）'!O430)</f>
        <v>0</v>
      </c>
      <c r="I31" s="1039"/>
      <c r="K31" s="1022" t="s">
        <v>32</v>
      </c>
      <c r="L31" s="1023"/>
      <c r="M31" s="1038">
        <f>SUM('【様式２】計画書（自動計算）（当初）'!U24,'【様式２】計画書（自動計算）（当初）'!U53,'【様式２】計画書（自動計算）（当初）'!U82,'【様式２】計画書（自動計算）（当初）'!U111,'【様式２】計画書（自動計算）（当初）'!U140,'【様式２】計画書（自動計算）（当初）'!U169,'【様式２】計画書（自動計算）（当初）'!U198,'【様式２】計画書（自動計算）（当初）'!U227,'【様式２】計画書（自動計算）（当初）'!U256,'【様式２】計画書（自動計算）（当初）'!U285,'【様式２】計画書（自動計算）（当初）'!U314,'【様式２】計画書（自動計算）（当初）'!U343,'【様式２】計画書（自動計算）（当初）'!U372,'【様式２】計画書（自動計算）（当初）'!U401,'【様式２】計画書（自動計算）（当初）'!U430)</f>
        <v>0</v>
      </c>
      <c r="N31" s="1039"/>
      <c r="P31" s="1040" t="s">
        <v>32</v>
      </c>
      <c r="Q31" s="1040"/>
      <c r="R31" s="1025">
        <f>SUM('【様式２】計画書（自動計算）（当初）'!AA24,'【様式２】計画書（自動計算）（当初）'!AA53,'【様式２】計画書（自動計算）（当初）'!AA82,'【様式２】計画書（自動計算）（当初）'!AA111,'【様式２】計画書（自動計算）（当初）'!AA140,'【様式２】計画書（自動計算）（当初）'!AA169,'【様式２】計画書（自動計算）（当初）'!AA198,'【様式２】計画書（自動計算）（当初）'!AA227,'【様式２】計画書（自動計算）（当初）'!AA256,'【様式２】計画書（自動計算）（当初）'!AA285,'【様式２】計画書（自動計算）（当初）'!AA314,'【様式２】計画書（自動計算）（当初）'!AA343,'【様式２】計画書（自動計算）（当初）'!AA372,'【様式２】計画書（自動計算）（当初）'!AA401,'【様式２】計画書（自動計算）（当初）'!AA430)</f>
        <v>0</v>
      </c>
      <c r="S31" s="1025"/>
      <c r="U31" s="1031" t="s">
        <v>32</v>
      </c>
      <c r="V31" s="1023"/>
      <c r="W31" s="1025">
        <f>SUM('【様式２】計画書（自動計算）（当初）'!AE14,'【様式２】計画書（自動計算）（当初）'!AE43,'【様式２】計画書（自動計算）（当初）'!AE72,'【様式２】計画書（自動計算）（当初）'!AE101,'【様式２】計画書（自動計算）（当初）'!AE130,'【様式２】計画書（自動計算）（当初）'!AE159,'【様式２】計画書（自動計算）（当初）'!AE188,'【様式２】計画書（自動計算）（当初）'!AE217,'【様式２】計画書（自動計算）（当初）'!AE246,'【様式２】計画書（自動計算）（当初）'!AE275,'【様式２】計画書（自動計算）（当初）'!AE304,'【様式２】計画書（自動計算）（当初）'!AE333,'【様式２】計画書（自動計算）（当初）'!AE362,'【様式２】計画書（自動計算）（当初）'!AE391,'【様式２】計画書（自動計算）（当初）'!AE420)</f>
        <v>0</v>
      </c>
      <c r="X31" s="1032"/>
    </row>
    <row r="32" spans="1:24" ht="36.75" customHeight="1">
      <c r="A32" s="1024" t="s">
        <v>33</v>
      </c>
      <c r="B32" s="1008"/>
      <c r="C32" s="1000">
        <f>SUM('【様式２】計画書（自動計算）（当初）'!I25,'【様式２】計画書（自動計算）（当初）'!I54,'【様式２】計画書（自動計算）（当初）'!I83,'【様式２】計画書（自動計算）（当初）'!I112,'【様式２】計画書（自動計算）（当初）'!I141,'【様式２】計画書（自動計算）（当初）'!I170,'【様式２】計画書（自動計算）（当初）'!I199,'【様式２】計画書（自動計算）（当初）'!I228,'【様式２】計画書（自動計算）（当初）'!I257,'【様式２】計画書（自動計算）（当初）'!I286,'【様式２】計画書（自動計算）（当初）'!I315,'【様式２】計画書（自動計算）（当初）'!I344,'【様式２】計画書（自動計算）（当初）'!I373,'【様式２】計画書（自動計算）（当初）'!I402,'【様式２】計画書（自動計算）（当初）'!I431)</f>
        <v>0</v>
      </c>
      <c r="D32" s="1000"/>
      <c r="F32" s="1024" t="s">
        <v>33</v>
      </c>
      <c r="G32" s="1008"/>
      <c r="H32" s="1001">
        <f>SUM('【様式２】計画書（自動計算）（当初）'!O25,'【様式２】計画書（自動計算）（当初）'!O54,'【様式２】計画書（自動計算）（当初）'!O83,'【様式２】計画書（自動計算）（当初）'!O112,'【様式２】計画書（自動計算）（当初）'!O141,'【様式２】計画書（自動計算）（当初）'!O170,'【様式２】計画書（自動計算）（当初）'!O199,'【様式２】計画書（自動計算）（当初）'!O228,'【様式２】計画書（自動計算）（当初）'!O257,'【様式２】計画書（自動計算）（当初）'!O286,'【様式２】計画書（自動計算）（当初）'!O315,'【様式２】計画書（自動計算）（当初）'!O344,'【様式２】計画書（自動計算）（当初）'!O373,'【様式２】計画書（自動計算）（当初）'!O402,'【様式２】計画書（自動計算）（当初）'!O431)</f>
        <v>0</v>
      </c>
      <c r="I32" s="1002"/>
      <c r="K32" s="1024" t="s">
        <v>33</v>
      </c>
      <c r="L32" s="1008"/>
      <c r="M32" s="1001">
        <f>SUM('【様式２】計画書（自動計算）（当初）'!U25,'【様式２】計画書（自動計算）（当初）'!U54,'【様式２】計画書（自動計算）（当初）'!U83,'【様式２】計画書（自動計算）（当初）'!U112,'【様式２】計画書（自動計算）（当初）'!U141,'【様式２】計画書（自動計算）（当初）'!U170,'【様式２】計画書（自動計算）（当初）'!U199,'【様式２】計画書（自動計算）（当初）'!U228,'【様式２】計画書（自動計算）（当初）'!U257,'【様式２】計画書（自動計算）（当初）'!U286,'【様式２】計画書（自動計算）（当初）'!U315,'【様式２】計画書（自動計算）（当初）'!U344,'【様式２】計画書（自動計算）（当初）'!U373,'【様式２】計画書（自動計算）（当初）'!U402,'【様式２】計画書（自動計算）（当初）'!U431)</f>
        <v>0</v>
      </c>
      <c r="N32" s="1002"/>
      <c r="P32" s="1024" t="s">
        <v>33</v>
      </c>
      <c r="Q32" s="1008"/>
      <c r="R32" s="1001">
        <f>SUM('【様式２】計画書（自動計算）（当初）'!AA25,'【様式２】計画書（自動計算）（当初）'!AA54,'【様式２】計画書（自動計算）（当初）'!AA83,'【様式２】計画書（自動計算）（当初）'!AA112,'【様式２】計画書（自動計算）（当初）'!AA141,'【様式２】計画書（自動計算）（当初）'!AA170,'【様式２】計画書（自動計算）（当初）'!AA199,'【様式２】計画書（自動計算）（当初）'!AA228,'【様式２】計画書（自動計算）（当初）'!AA257,'【様式２】計画書（自動計算）（当初）'!AA286,'【様式２】計画書（自動計算）（当初）'!AA315,'【様式２】計画書（自動計算）（当初）'!AA344,'【様式２】計画書（自動計算）（当初）'!AA373,'【様式２】計画書（自動計算）（当初）'!AA402,'【様式２】計画書（自動計算）（当初）'!AA431)</f>
        <v>0</v>
      </c>
      <c r="S32" s="1002"/>
      <c r="U32" s="1007" t="s">
        <v>33</v>
      </c>
      <c r="V32" s="1008"/>
      <c r="W32" s="1000">
        <f>SUM('【様式２】計画書（自動計算）（当初）'!AE15,'【様式２】計画書（自動計算）（当初）'!AE44,'【様式２】計画書（自動計算）（当初）'!AE73,'【様式２】計画書（自動計算）（当初）'!AE102,'【様式２】計画書（自動計算）（当初）'!AE131,'【様式２】計画書（自動計算）（当初）'!AE160,'【様式２】計画書（自動計算）（当初）'!AE189,'【様式２】計画書（自動計算）（当初）'!AE218,'【様式２】計画書（自動計算）（当初）'!AE247,'【様式２】計画書（自動計算）（当初）'!AE276,'【様式２】計画書（自動計算）（当初）'!AE305,'【様式２】計画書（自動計算）（当初）'!AE334,'【様式２】計画書（自動計算）（当初）'!AE363,'【様式２】計画書（自動計算）（当初）'!AE392,'【様式２】計画書（自動計算）（当初）'!AE421)</f>
        <v>0</v>
      </c>
      <c r="X32" s="1010"/>
    </row>
    <row r="33" spans="1:24" ht="36.75" customHeight="1" thickBot="1">
      <c r="A33" s="1016" t="s">
        <v>35</v>
      </c>
      <c r="B33" s="1017"/>
      <c r="C33" s="1019">
        <f>SUM('【様式２】計画書（自動計算）（当初）'!I26,'【様式２】計画書（自動計算）（当初）'!I55,'【様式２】計画書（自動計算）（当初）'!I84,'【様式２】計画書（自動計算）（当初）'!I113,'【様式２】計画書（自動計算）（当初）'!I142,'【様式２】計画書（自動計算）（当初）'!I171,'【様式２】計画書（自動計算）（当初）'!I200,'【様式２】計画書（自動計算）（当初）'!I229,'【様式２】計画書（自動計算）（当初）'!I258,'【様式２】計画書（自動計算）（当初）'!I287,'【様式２】計画書（自動計算）（当初）'!I316,'【様式２】計画書（自動計算）（当初）'!I345,'【様式２】計画書（自動計算）（当初）'!I374,'【様式２】計画書（自動計算）（当初）'!I403,'【様式２】計画書（自動計算）（当初）'!I432)</f>
        <v>0</v>
      </c>
      <c r="D33" s="1019"/>
      <c r="F33" s="1034" t="s">
        <v>35</v>
      </c>
      <c r="G33" s="1035"/>
      <c r="H33" s="1061">
        <f>SUM('【様式２】計画書（自動計算）（当初）'!O26,'【様式２】計画書（自動計算）（当初）'!O55,'【様式２】計画書（自動計算）（当初）'!O84,'【様式２】計画書（自動計算）（当初）'!O113,'【様式２】計画書（自動計算）（当初）'!O142,'【様式２】計画書（自動計算）（当初）'!O171,'【様式２】計画書（自動計算）（当初）'!O200,'【様式２】計画書（自動計算）（当初）'!O229,'【様式２】計画書（自動計算）（当初）'!O258,'【様式２】計画書（自動計算）（当初）'!O287,'【様式２】計画書（自動計算）（当初）'!O316,'【様式２】計画書（自動計算）（当初）'!O345,'【様式２】計画書（自動計算）（当初）'!O374,'【様式２】計画書（自動計算）（当初）'!O403,'【様式２】計画書（自動計算）（当初）'!O432)</f>
        <v>0</v>
      </c>
      <c r="I33" s="1062"/>
      <c r="K33" s="1034" t="s">
        <v>35</v>
      </c>
      <c r="L33" s="1035"/>
      <c r="M33" s="1061">
        <f>SUM('【様式２】計画書（自動計算）（当初）'!U26,'【様式２】計画書（自動計算）（当初）'!U55,'【様式２】計画書（自動計算）（当初）'!U84,'【様式２】計画書（自動計算）（当初）'!U113,'【様式２】計画書（自動計算）（当初）'!U142,'【様式２】計画書（自動計算）（当初）'!U171,'【様式２】計画書（自動計算）（当初）'!U200,'【様式２】計画書（自動計算）（当初）'!U229,'【様式２】計画書（自動計算）（当初）'!U258,'【様式２】計画書（自動計算）（当初）'!U287,'【様式２】計画書（自動計算）（当初）'!U316,'【様式２】計画書（自動計算）（当初）'!U345,'【様式２】計画書（自動計算）（当初）'!U374,'【様式２】計画書（自動計算）（当初）'!U403,'【様式２】計画書（自動計算）（当初）'!U432)</f>
        <v>0</v>
      </c>
      <c r="N33" s="1062"/>
      <c r="P33" s="1034" t="s">
        <v>35</v>
      </c>
      <c r="Q33" s="1035"/>
      <c r="R33" s="1061">
        <f>SUM('【様式２】計画書（自動計算）（当初）'!AA26,'【様式２】計画書（自動計算）（当初）'!AA55,'【様式２】計画書（自動計算）（当初）'!AA84,'【様式２】計画書（自動計算）（当初）'!AA113,'【様式２】計画書（自動計算）（当初）'!AA142,'【様式２】計画書（自動計算）（当初）'!AA171,'【様式２】計画書（自動計算）（当初）'!AA200,'【様式２】計画書（自動計算）（当初）'!AA229,'【様式２】計画書（自動計算）（当初）'!AA258,'【様式２】計画書（自動計算）（当初）'!AA287,'【様式２】計画書（自動計算）（当初）'!AA316,'【様式２】計画書（自動計算）（当初）'!AA345,'【様式２】計画書（自動計算）（当初）'!AA374,'【様式２】計画書（自動計算）（当初）'!AA403,'【様式２】計画書（自動計算）（当初）'!AA432)</f>
        <v>0</v>
      </c>
      <c r="S33" s="1062"/>
      <c r="U33" s="1033" t="s">
        <v>35</v>
      </c>
      <c r="V33" s="1017"/>
      <c r="W33" s="1019">
        <f>SUM('【様式２】計画書（自動計算）（当初）'!AE16,'【様式２】計画書（自動計算）（当初）'!AE45,'【様式２】計画書（自動計算）（当初）'!AE74,'【様式２】計画書（自動計算）（当初）'!AE103,'【様式２】計画書（自動計算）（当初）'!AE132,'【様式２】計画書（自動計算）（当初）'!AE161,'【様式２】計画書（自動計算）（当初）'!AE190,'【様式２】計画書（自動計算）（当初）'!AE219,'【様式２】計画書（自動計算）（当初）'!AE248,'【様式２】計画書（自動計算）（当初）'!AE277,'【様式２】計画書（自動計算）（当初）'!AE306,'【様式２】計画書（自動計算）（当初）'!AE335,'【様式２】計画書（自動計算）（当初）'!AE364,'【様式２】計画書（自動計算）（当初）'!AE393,'【様式２】計画書（自動計算）（当初）'!AE422)</f>
        <v>0</v>
      </c>
      <c r="X33" s="1028"/>
    </row>
    <row r="34" spans="1:24" ht="36.75" customHeight="1" thickBot="1">
      <c r="A34" s="1018" t="s">
        <v>41</v>
      </c>
      <c r="B34" s="1018"/>
      <c r="C34" s="1020">
        <f>SUM('【様式２】計画書（自動計算）（当初）'!I27,'【様式２】計画書（自動計算）（当初）'!I56,'【様式２】計画書（自動計算）（当初）'!I85,'【様式２】計画書（自動計算）（当初）'!I114,'【様式２】計画書（自動計算）（当初）'!I143,'【様式２】計画書（自動計算）（当初）'!I172,'【様式２】計画書（自動計算）（当初）'!I201,'【様式２】計画書（自動計算）（当初）'!I230,'【様式２】計画書（自動計算）（当初）'!I259,'【様式２】計画書（自動計算）（当初）'!I288,'【様式２】計画書（自動計算）（当初）'!I317,'【様式２】計画書（自動計算）（当初）'!I346,'【様式２】計画書（自動計算）（当初）'!I375,'【様式２】計画書（自動計算）（当初）'!I404,'【様式２】計画書（自動計算）（当初）'!I433)</f>
        <v>0</v>
      </c>
      <c r="D34" s="1021"/>
      <c r="F34" s="1036" t="s">
        <v>41</v>
      </c>
      <c r="G34" s="1037"/>
      <c r="H34" s="1063">
        <f>SUM('【様式２】計画書（自動計算）（当初）'!O27,'【様式２】計画書（自動計算）（当初）'!O56,'【様式２】計画書（自動計算）（当初）'!O85,'【様式２】計画書（自動計算）（当初）'!O114,'【様式２】計画書（自動計算）（当初）'!O143,'【様式２】計画書（自動計算）（当初）'!O172,'【様式２】計画書（自動計算）（当初）'!O201,'【様式２】計画書（自動計算）（当初）'!O230,'【様式２】計画書（自動計算）（当初）'!O259,'【様式２】計画書（自動計算）（当初）'!O288,'【様式２】計画書（自動計算）（当初）'!O317,'【様式２】計画書（自動計算）（当初）'!O346,'【様式２】計画書（自動計算）（当初）'!O375,'【様式２】計画書（自動計算）（当初）'!O404,'【様式２】計画書（自動計算）（当初）'!O433)</f>
        <v>0</v>
      </c>
      <c r="I34" s="1064"/>
      <c r="K34" s="1036" t="s">
        <v>41</v>
      </c>
      <c r="L34" s="1037"/>
      <c r="M34" s="1063">
        <f>SUM('【様式２】計画書（自動計算）（当初）'!U27,'【様式２】計画書（自動計算）（当初）'!U56,'【様式２】計画書（自動計算）（当初）'!U85,'【様式２】計画書（自動計算）（当初）'!U114,'【様式２】計画書（自動計算）（当初）'!U143,'【様式２】計画書（自動計算）（当初）'!U172,'【様式２】計画書（自動計算）（当初）'!U201,'【様式２】計画書（自動計算）（当初）'!U230,'【様式２】計画書（自動計算）（当初）'!U259,'【様式２】計画書（自動計算）（当初）'!U288,'【様式２】計画書（自動計算）（当初）'!U317,'【様式２】計画書（自動計算）（当初）'!U346,'【様式２】計画書（自動計算）（当初）'!U375,'【様式２】計画書（自動計算）（当初）'!U404,'【様式２】計画書（自動計算）（当初）'!U433)</f>
        <v>0</v>
      </c>
      <c r="N34" s="1064"/>
      <c r="P34" s="1036" t="s">
        <v>41</v>
      </c>
      <c r="Q34" s="1037"/>
      <c r="R34" s="1063">
        <f>SUM('【様式２】計画書（自動計算）（当初）'!AA27,'【様式２】計画書（自動計算）（当初）'!AA56,'【様式２】計画書（自動計算）（当初）'!AA85,'【様式２】計画書（自動計算）（当初）'!AA114,'【様式２】計画書（自動計算）（当初）'!AA143,'【様式２】計画書（自動計算）（当初）'!AA172,'【様式２】計画書（自動計算）（当初）'!AA201,'【様式２】計画書（自動計算）（当初）'!AA230,'【様式２】計画書（自動計算）（当初）'!AA259,'【様式２】計画書（自動計算）（当初）'!AA288,'【様式２】計画書（自動計算）（当初）'!AA317,'【様式２】計画書（自動計算）（当初）'!AA346,'【様式２】計画書（自動計算）（当初）'!AA375,'【様式２】計画書（自動計算）（当初）'!AA404,'【様式２】計画書（自動計算）（当初）'!AA433)</f>
        <v>0</v>
      </c>
      <c r="S34" s="1064"/>
      <c r="U34" s="1018" t="s">
        <v>41</v>
      </c>
      <c r="V34" s="1018"/>
      <c r="W34" s="1029">
        <f>SUM('【様式２】計画書（自動計算）（当初）'!AE18,'【様式２】計画書（自動計算）（当初）'!AE47,'【様式２】計画書（自動計算）（当初）'!AE76,'【様式２】計画書（自動計算）（当初）'!AE105,'【様式２】計画書（自動計算）（当初）'!AE134,'【様式２】計画書（自動計算）（当初）'!AE163,'【様式２】計画書（自動計算）（当初）'!AE192,'【様式２】計画書（自動計算）（当初）'!AE221,'【様式２】計画書（自動計算）（当初）'!AE250,'【様式２】計画書（自動計算）（当初）'!AE279,'【様式２】計画書（自動計算）（当初）'!AE308,'【様式２】計画書（自動計算）（当初）'!AE337,'【様式２】計画書（自動計算）（当初）'!AE366,'【様式２】計画書（自動計算）（当初）'!AE395,'【様式２】計画書（自動計算）（当初）'!AE424)</f>
        <v>0</v>
      </c>
      <c r="X34" s="1030"/>
    </row>
  </sheetData>
  <sheetProtection sheet="1" formatCells="0" selectLockedCells="1"/>
  <mergeCells count="117">
    <mergeCell ref="P28:Q28"/>
    <mergeCell ref="P33:Q33"/>
    <mergeCell ref="P34:Q34"/>
    <mergeCell ref="R34:S34"/>
    <mergeCell ref="R33:S33"/>
    <mergeCell ref="R28:S28"/>
    <mergeCell ref="P29:Q29"/>
    <mergeCell ref="R29:S29"/>
    <mergeCell ref="R30:S30"/>
    <mergeCell ref="P30:Q30"/>
    <mergeCell ref="P31:Q31"/>
    <mergeCell ref="R31:S31"/>
    <mergeCell ref="R32:S32"/>
    <mergeCell ref="P32:Q32"/>
    <mergeCell ref="H33:I33"/>
    <mergeCell ref="H34:I34"/>
    <mergeCell ref="M33:N33"/>
    <mergeCell ref="M34:N34"/>
    <mergeCell ref="M31:N31"/>
    <mergeCell ref="M32:N32"/>
    <mergeCell ref="K31:L31"/>
    <mergeCell ref="K32:L32"/>
    <mergeCell ref="K33:L33"/>
    <mergeCell ref="K34:L34"/>
    <mergeCell ref="A26:D27"/>
    <mergeCell ref="F26:I27"/>
    <mergeCell ref="U26:X27"/>
    <mergeCell ref="D8:E8"/>
    <mergeCell ref="D9:E9"/>
    <mergeCell ref="D13:E13"/>
    <mergeCell ref="A11:C12"/>
    <mergeCell ref="D11:E12"/>
    <mergeCell ref="A9:C9"/>
    <mergeCell ref="A8:C8"/>
    <mergeCell ref="G8:I8"/>
    <mergeCell ref="J8:K8"/>
    <mergeCell ref="G9:I9"/>
    <mergeCell ref="J9:K9"/>
    <mergeCell ref="A10:C10"/>
    <mergeCell ref="A13:C13"/>
    <mergeCell ref="K26:N27"/>
    <mergeCell ref="P26:S27"/>
    <mergeCell ref="J11:K11"/>
    <mergeCell ref="J12:K12"/>
    <mergeCell ref="G13:I13"/>
    <mergeCell ref="J13:K13"/>
    <mergeCell ref="G10:I10"/>
    <mergeCell ref="G11:I11"/>
    <mergeCell ref="G12:I12"/>
    <mergeCell ref="F28:G28"/>
    <mergeCell ref="F29:G29"/>
    <mergeCell ref="K28:L28"/>
    <mergeCell ref="K29:L29"/>
    <mergeCell ref="U34:V34"/>
    <mergeCell ref="W33:X33"/>
    <mergeCell ref="W34:X34"/>
    <mergeCell ref="U30:V30"/>
    <mergeCell ref="U31:V31"/>
    <mergeCell ref="U32:V32"/>
    <mergeCell ref="W30:X30"/>
    <mergeCell ref="W31:X31"/>
    <mergeCell ref="W32:X32"/>
    <mergeCell ref="U33:V33"/>
    <mergeCell ref="F31:G31"/>
    <mergeCell ref="F32:G32"/>
    <mergeCell ref="F33:G33"/>
    <mergeCell ref="F34:G34"/>
    <mergeCell ref="H28:I28"/>
    <mergeCell ref="H29:I29"/>
    <mergeCell ref="H30:I30"/>
    <mergeCell ref="H31:I31"/>
    <mergeCell ref="H32:I32"/>
    <mergeCell ref="A33:B33"/>
    <mergeCell ref="A34:B34"/>
    <mergeCell ref="C33:D33"/>
    <mergeCell ref="C34:D34"/>
    <mergeCell ref="A30:B30"/>
    <mergeCell ref="A31:B31"/>
    <mergeCell ref="A32:B32"/>
    <mergeCell ref="C30:D30"/>
    <mergeCell ref="C31:D31"/>
    <mergeCell ref="C32:D32"/>
    <mergeCell ref="AB1:AB2"/>
    <mergeCell ref="AC1:AC2"/>
    <mergeCell ref="W6:W7"/>
    <mergeCell ref="X6:X7"/>
    <mergeCell ref="T6:V7"/>
    <mergeCell ref="S1:S3"/>
    <mergeCell ref="U1:U3"/>
    <mergeCell ref="T1:T3"/>
    <mergeCell ref="V1:V3"/>
    <mergeCell ref="W1:W3"/>
    <mergeCell ref="X1:X3"/>
    <mergeCell ref="R1:R3"/>
    <mergeCell ref="A1:B3"/>
    <mergeCell ref="C1:Q3"/>
    <mergeCell ref="B5:C5"/>
    <mergeCell ref="D5:K5"/>
    <mergeCell ref="M28:N28"/>
    <mergeCell ref="M29:N29"/>
    <mergeCell ref="M30:N30"/>
    <mergeCell ref="AA1:AA2"/>
    <mergeCell ref="Z1:Z2"/>
    <mergeCell ref="M9:X10"/>
    <mergeCell ref="M11:X11"/>
    <mergeCell ref="F30:G30"/>
    <mergeCell ref="K30:L30"/>
    <mergeCell ref="A28:B28"/>
    <mergeCell ref="A29:B29"/>
    <mergeCell ref="C28:D28"/>
    <mergeCell ref="C29:D29"/>
    <mergeCell ref="U28:V28"/>
    <mergeCell ref="U29:V29"/>
    <mergeCell ref="W28:X28"/>
    <mergeCell ref="W29:X29"/>
    <mergeCell ref="D10:E10"/>
    <mergeCell ref="J10:K10"/>
  </mergeCells>
  <phoneticPr fontId="3"/>
  <printOptions horizontalCentered="1" verticalCentered="1"/>
  <pageMargins left="0.70866141732283472" right="0.70866141732283472" top="0.74803149606299213" bottom="0.39370078740157483" header="0.31496062992125984" footer="0.31496062992125984"/>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FF"/>
  </sheetPr>
  <dimension ref="A2:AU78"/>
  <sheetViews>
    <sheetView view="pageBreakPreview" topLeftCell="A19" zoomScale="85" zoomScaleNormal="100" zoomScaleSheetLayoutView="85" workbookViewId="0">
      <selection activeCell="S7" sqref="S7:Z8"/>
    </sheetView>
  </sheetViews>
  <sheetFormatPr defaultRowHeight="20.100000000000001" customHeight="1"/>
  <cols>
    <col min="1" max="27" width="3.625" style="64" customWidth="1"/>
    <col min="28" max="16384" width="9" style="64"/>
  </cols>
  <sheetData>
    <row r="2" spans="1:47" ht="20.100000000000001" customHeight="1">
      <c r="B2" s="64" t="s">
        <v>135</v>
      </c>
      <c r="AM2" s="1065"/>
      <c r="AN2" s="1065"/>
      <c r="AO2" s="1065"/>
      <c r="AP2" s="1065"/>
      <c r="AQ2" s="1065"/>
      <c r="AR2" s="1065"/>
      <c r="AS2" s="1065"/>
      <c r="AT2" s="1065"/>
      <c r="AU2" s="1065"/>
    </row>
    <row r="3" spans="1:47" ht="20.100000000000001" customHeight="1">
      <c r="B3" s="321"/>
      <c r="C3" s="321"/>
      <c r="H3" s="321"/>
      <c r="I3" s="321"/>
      <c r="J3" s="321"/>
      <c r="K3" s="321"/>
      <c r="L3" s="321"/>
      <c r="M3" s="321"/>
      <c r="N3" s="321"/>
      <c r="S3" s="1065" t="s">
        <v>175</v>
      </c>
      <c r="T3" s="1065"/>
      <c r="U3" s="321">
        <v>5</v>
      </c>
      <c r="V3" s="321" t="s">
        <v>8</v>
      </c>
      <c r="W3" s="321">
        <v>7</v>
      </c>
      <c r="X3" s="321" t="s">
        <v>9</v>
      </c>
      <c r="Y3" s="321">
        <v>1</v>
      </c>
      <c r="Z3" s="321" t="s">
        <v>102</v>
      </c>
      <c r="AM3" s="1065"/>
      <c r="AN3" s="1065"/>
      <c r="AO3" s="1065"/>
      <c r="AP3" s="1065"/>
      <c r="AQ3" s="1065"/>
      <c r="AR3" s="1065"/>
      <c r="AS3" s="1065"/>
      <c r="AT3" s="1065"/>
      <c r="AU3" s="1065"/>
    </row>
    <row r="4" spans="1:47" ht="20.100000000000001" customHeight="1">
      <c r="B4" s="1076"/>
      <c r="C4" s="1076"/>
      <c r="AM4" s="1065"/>
      <c r="AN4" s="1065"/>
      <c r="AO4" s="1065"/>
      <c r="AP4" s="1065"/>
      <c r="AQ4" s="1065"/>
      <c r="AR4" s="1065"/>
      <c r="AS4" s="1065"/>
      <c r="AT4" s="1065"/>
      <c r="AU4" s="1065"/>
    </row>
    <row r="5" spans="1:47" ht="20.100000000000001" customHeight="1">
      <c r="B5" s="64" t="s">
        <v>2</v>
      </c>
      <c r="AM5" s="1065"/>
      <c r="AN5" s="1065"/>
      <c r="AO5" s="1065"/>
      <c r="AP5" s="1065"/>
      <c r="AQ5" s="1065"/>
      <c r="AR5" s="1065"/>
      <c r="AS5" s="1065"/>
      <c r="AT5" s="1065"/>
      <c r="AU5" s="1065"/>
    </row>
    <row r="6" spans="1:47" ht="20.100000000000001" customHeight="1">
      <c r="AM6" s="1065"/>
      <c r="AN6" s="1065"/>
      <c r="AO6" s="1065"/>
      <c r="AP6" s="1065"/>
      <c r="AQ6" s="1065"/>
      <c r="AR6" s="1065"/>
      <c r="AS6" s="1065"/>
      <c r="AT6" s="1065"/>
      <c r="AU6" s="1065"/>
    </row>
    <row r="7" spans="1:47" ht="20.100000000000001" customHeight="1">
      <c r="B7" s="65"/>
      <c r="C7" s="65"/>
      <c r="N7" s="66"/>
      <c r="O7" s="1103" t="s">
        <v>136</v>
      </c>
      <c r="P7" s="1103"/>
      <c r="Q7" s="1103"/>
      <c r="S7" s="1111"/>
      <c r="T7" s="1111"/>
      <c r="U7" s="1111"/>
      <c r="V7" s="1111"/>
      <c r="W7" s="1111"/>
      <c r="X7" s="1111"/>
      <c r="Y7" s="1111"/>
      <c r="Z7" s="1111"/>
      <c r="AM7" s="1065"/>
      <c r="AN7" s="1065"/>
      <c r="AO7" s="1065"/>
      <c r="AP7" s="1065"/>
      <c r="AQ7" s="1065"/>
      <c r="AR7" s="1065"/>
      <c r="AS7" s="1065"/>
      <c r="AT7" s="1065"/>
      <c r="AU7" s="1065"/>
    </row>
    <row r="8" spans="1:47" ht="20.100000000000001" customHeight="1">
      <c r="B8" s="65"/>
      <c r="C8" s="65"/>
      <c r="N8" s="66"/>
      <c r="O8" s="67"/>
      <c r="P8" s="67"/>
      <c r="Q8" s="322"/>
      <c r="R8" s="322"/>
      <c r="S8" s="1111"/>
      <c r="T8" s="1111"/>
      <c r="U8" s="1111"/>
      <c r="V8" s="1111"/>
      <c r="W8" s="1111"/>
      <c r="X8" s="1111"/>
      <c r="Y8" s="1111"/>
      <c r="Z8" s="1111"/>
      <c r="AM8" s="1065"/>
      <c r="AN8" s="1065"/>
      <c r="AO8" s="1065"/>
      <c r="AP8" s="1065"/>
      <c r="AQ8" s="1065"/>
      <c r="AR8" s="1065"/>
      <c r="AS8" s="1065"/>
      <c r="AT8" s="1065"/>
      <c r="AU8" s="1065"/>
    </row>
    <row r="9" spans="1:47" ht="20.100000000000001" customHeight="1">
      <c r="B9" s="65"/>
      <c r="C9" s="65"/>
      <c r="N9" s="66"/>
      <c r="O9" s="1103" t="s">
        <v>137</v>
      </c>
      <c r="P9" s="1103"/>
      <c r="Q9" s="1103"/>
      <c r="R9" s="66"/>
      <c r="S9" s="1112"/>
      <c r="T9" s="1112"/>
      <c r="U9" s="1112"/>
      <c r="V9" s="1112"/>
      <c r="W9" s="1112"/>
      <c r="X9" s="1112"/>
      <c r="Y9" s="1112"/>
      <c r="Z9" s="1112"/>
      <c r="AM9" s="1065"/>
      <c r="AN9" s="1065"/>
      <c r="AO9" s="1065"/>
      <c r="AP9" s="1065"/>
      <c r="AQ9" s="1065"/>
      <c r="AR9" s="1065"/>
      <c r="AS9" s="1065"/>
      <c r="AT9" s="1065"/>
      <c r="AU9" s="1065"/>
    </row>
    <row r="10" spans="1:47" ht="20.100000000000001" customHeight="1">
      <c r="B10" s="65"/>
      <c r="C10" s="65"/>
      <c r="N10" s="66"/>
      <c r="O10" s="67"/>
      <c r="P10" s="67"/>
      <c r="Q10" s="322"/>
      <c r="R10" s="322"/>
      <c r="S10" s="1112"/>
      <c r="T10" s="1112"/>
      <c r="U10" s="1112"/>
      <c r="V10" s="1112"/>
      <c r="W10" s="1112"/>
      <c r="X10" s="1112"/>
      <c r="Y10" s="1112"/>
      <c r="Z10" s="1112"/>
      <c r="AM10" s="1065"/>
      <c r="AN10" s="1065"/>
      <c r="AO10" s="1065"/>
      <c r="AP10" s="1065"/>
      <c r="AQ10" s="1065"/>
      <c r="AR10" s="1065"/>
      <c r="AS10" s="1065"/>
      <c r="AT10" s="1065"/>
      <c r="AU10" s="1065"/>
    </row>
    <row r="11" spans="1:47" ht="19.5" customHeight="1">
      <c r="B11" s="65"/>
      <c r="C11" s="65"/>
      <c r="N11" s="66"/>
      <c r="O11" s="1103" t="s">
        <v>138</v>
      </c>
      <c r="P11" s="1103"/>
      <c r="Q11" s="1103"/>
      <c r="R11" s="66"/>
      <c r="S11" s="1110"/>
      <c r="T11" s="1110"/>
      <c r="U11" s="1110"/>
      <c r="V11" s="1110"/>
      <c r="W11" s="1110"/>
      <c r="X11" s="1110"/>
      <c r="Y11" s="1110"/>
      <c r="Z11" s="1110"/>
      <c r="AA11" s="1108" t="s">
        <v>139</v>
      </c>
      <c r="AM11" s="1065"/>
      <c r="AN11" s="1065"/>
      <c r="AO11" s="1065"/>
      <c r="AP11" s="1065"/>
      <c r="AQ11" s="1065"/>
      <c r="AR11" s="1065"/>
      <c r="AS11" s="1065"/>
      <c r="AT11" s="1065"/>
      <c r="AU11" s="1065"/>
    </row>
    <row r="12" spans="1:47" ht="19.5" customHeight="1">
      <c r="B12" s="65"/>
      <c r="C12" s="65"/>
      <c r="N12" s="66"/>
      <c r="O12" s="67"/>
      <c r="P12" s="322"/>
      <c r="Q12" s="322"/>
      <c r="R12" s="322"/>
      <c r="S12" s="1110"/>
      <c r="T12" s="1110"/>
      <c r="U12" s="1110"/>
      <c r="V12" s="1110"/>
      <c r="W12" s="1110"/>
      <c r="X12" s="1110"/>
      <c r="Y12" s="1110"/>
      <c r="Z12" s="1110"/>
      <c r="AA12" s="1108"/>
      <c r="AM12" s="1065"/>
      <c r="AN12" s="1065"/>
      <c r="AO12" s="1065"/>
      <c r="AP12" s="1065"/>
      <c r="AQ12" s="1065"/>
      <c r="AR12" s="1065"/>
      <c r="AS12" s="1065"/>
      <c r="AT12" s="1065"/>
      <c r="AU12" s="1065"/>
    </row>
    <row r="13" spans="1:47" ht="20.100000000000001" customHeight="1">
      <c r="B13" s="1078"/>
      <c r="C13" s="1078"/>
      <c r="D13" s="1078"/>
      <c r="E13" s="1078"/>
      <c r="F13" s="1078"/>
      <c r="G13" s="1078"/>
      <c r="H13" s="1078"/>
      <c r="I13" s="1078"/>
      <c r="J13" s="1078"/>
      <c r="K13" s="1078"/>
      <c r="L13" s="1078"/>
      <c r="M13" s="1078"/>
      <c r="N13" s="68"/>
      <c r="O13" s="1105" t="s">
        <v>81</v>
      </c>
      <c r="P13" s="1105"/>
      <c r="Q13" s="1105"/>
      <c r="R13" s="68"/>
      <c r="S13" s="1109" t="str">
        <f>IF('【様式１】当初申請書（自動計算）'!Y16="","",'【様式１】当初申請書（自動計算）'!Y16)</f>
        <v/>
      </c>
      <c r="T13" s="1109"/>
      <c r="U13" s="1109"/>
      <c r="V13" s="1109"/>
      <c r="W13" s="1109"/>
      <c r="X13" s="1109"/>
      <c r="Y13" s="1109"/>
      <c r="Z13" s="1109"/>
      <c r="AM13" s="1065"/>
      <c r="AN13" s="1065"/>
      <c r="AO13" s="1065"/>
      <c r="AP13" s="1065"/>
      <c r="AQ13" s="1065"/>
      <c r="AR13" s="1065"/>
      <c r="AS13" s="1065"/>
      <c r="AT13" s="1065"/>
      <c r="AU13" s="1065"/>
    </row>
    <row r="14" spans="1:47" ht="20.100000000000001" customHeight="1">
      <c r="B14" s="323"/>
      <c r="C14" s="323"/>
      <c r="D14" s="323"/>
      <c r="E14" s="323"/>
      <c r="F14" s="323"/>
      <c r="G14" s="323"/>
      <c r="H14" s="323"/>
      <c r="I14" s="323"/>
      <c r="J14" s="323"/>
      <c r="K14" s="323"/>
      <c r="L14" s="323"/>
      <c r="M14" s="323"/>
      <c r="N14" s="68"/>
      <c r="P14" s="324"/>
      <c r="Q14" s="324"/>
      <c r="R14" s="324"/>
      <c r="S14" s="321"/>
      <c r="T14" s="321"/>
      <c r="U14" s="321"/>
      <c r="V14" s="321"/>
      <c r="W14" s="321"/>
      <c r="X14" s="321"/>
      <c r="Y14" s="321"/>
      <c r="Z14" s="321"/>
      <c r="AM14" s="1065"/>
      <c r="AN14" s="1065"/>
      <c r="AO14" s="1065"/>
      <c r="AP14" s="1065"/>
      <c r="AQ14" s="1065"/>
      <c r="AR14" s="1065"/>
      <c r="AS14" s="1065"/>
      <c r="AT14" s="1065"/>
      <c r="AU14" s="1065"/>
    </row>
    <row r="15" spans="1:47" ht="20.100000000000001" customHeight="1">
      <c r="B15" s="323"/>
      <c r="C15" s="323"/>
      <c r="D15" s="323"/>
      <c r="E15" s="323"/>
      <c r="F15" s="323"/>
      <c r="G15" s="323"/>
      <c r="H15" s="323"/>
      <c r="I15" s="323"/>
      <c r="J15" s="323"/>
      <c r="K15" s="323"/>
      <c r="L15" s="323"/>
      <c r="M15" s="323"/>
      <c r="N15" s="69"/>
      <c r="AM15" s="1065"/>
      <c r="AN15" s="1065"/>
      <c r="AO15" s="1065"/>
      <c r="AP15" s="1065"/>
      <c r="AQ15" s="1065"/>
      <c r="AR15" s="1065"/>
      <c r="AS15" s="1065"/>
      <c r="AT15" s="1065"/>
      <c r="AU15" s="1065"/>
    </row>
    <row r="16" spans="1:47" ht="20.100000000000001" customHeight="1">
      <c r="A16" s="1069" t="s">
        <v>140</v>
      </c>
      <c r="B16" s="1069"/>
      <c r="C16" s="1069"/>
      <c r="D16" s="1069"/>
      <c r="E16" s="1069"/>
      <c r="F16" s="1069"/>
      <c r="G16" s="1069"/>
      <c r="H16" s="1069"/>
      <c r="I16" s="1069"/>
      <c r="J16" s="1069"/>
      <c r="K16" s="1069"/>
      <c r="L16" s="1069"/>
      <c r="M16" s="1069"/>
      <c r="N16" s="1069"/>
      <c r="O16" s="1069"/>
      <c r="P16" s="1069"/>
      <c r="Q16" s="1069"/>
      <c r="R16" s="1069"/>
      <c r="S16" s="1069"/>
      <c r="T16" s="1069"/>
      <c r="U16" s="1069"/>
      <c r="V16" s="1069"/>
      <c r="W16" s="1069"/>
      <c r="X16" s="1069"/>
      <c r="Y16" s="1069"/>
      <c r="Z16" s="1069"/>
      <c r="AA16" s="1069"/>
      <c r="AM16" s="1065"/>
      <c r="AN16" s="1065"/>
      <c r="AO16" s="1065"/>
      <c r="AP16" s="1065"/>
      <c r="AQ16" s="1065"/>
      <c r="AR16" s="1065"/>
      <c r="AS16" s="1065"/>
      <c r="AT16" s="1065"/>
      <c r="AU16" s="1065"/>
    </row>
    <row r="17" spans="1:47" ht="20.100000000000001" customHeight="1">
      <c r="A17" s="1069"/>
      <c r="B17" s="1069"/>
      <c r="C17" s="1069"/>
      <c r="D17" s="1069"/>
      <c r="E17" s="1069"/>
      <c r="F17" s="1069"/>
      <c r="G17" s="1069"/>
      <c r="H17" s="1069"/>
      <c r="I17" s="1069"/>
      <c r="J17" s="1069"/>
      <c r="K17" s="1069"/>
      <c r="L17" s="1069"/>
      <c r="M17" s="1069"/>
      <c r="N17" s="1069"/>
      <c r="O17" s="1069"/>
      <c r="P17" s="1069"/>
      <c r="Q17" s="1069"/>
      <c r="R17" s="1069"/>
      <c r="S17" s="1069"/>
      <c r="T17" s="1069"/>
      <c r="U17" s="1069"/>
      <c r="V17" s="1069"/>
      <c r="W17" s="1069"/>
      <c r="X17" s="1069"/>
      <c r="Y17" s="1069"/>
      <c r="Z17" s="1069"/>
      <c r="AA17" s="1069"/>
      <c r="AM17" s="1065"/>
      <c r="AN17" s="1065"/>
      <c r="AO17" s="1065"/>
      <c r="AP17" s="1065"/>
      <c r="AQ17" s="1065"/>
      <c r="AR17" s="1065"/>
      <c r="AS17" s="1065"/>
      <c r="AT17" s="1065"/>
      <c r="AU17" s="1065"/>
    </row>
    <row r="18" spans="1:47" ht="20.100000000000001" customHeight="1">
      <c r="A18" s="325"/>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M18" s="1065"/>
      <c r="AN18" s="1065"/>
      <c r="AO18" s="1065"/>
      <c r="AP18" s="1065"/>
      <c r="AQ18" s="1065"/>
      <c r="AR18" s="1065"/>
      <c r="AS18" s="1065"/>
      <c r="AT18" s="1065"/>
      <c r="AU18" s="1065"/>
    </row>
    <row r="19" spans="1:47" ht="20.100000000000001" customHeight="1">
      <c r="A19" s="325"/>
      <c r="B19" s="325"/>
      <c r="C19" s="325"/>
      <c r="D19" s="325"/>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M19" s="1065"/>
      <c r="AN19" s="1065"/>
      <c r="AO19" s="1065"/>
      <c r="AP19" s="1065"/>
      <c r="AQ19" s="1065"/>
      <c r="AR19" s="1065"/>
      <c r="AS19" s="1065"/>
      <c r="AT19" s="1065"/>
      <c r="AU19" s="1065"/>
    </row>
    <row r="20" spans="1:47" ht="20.100000000000001" customHeight="1">
      <c r="B20" s="327"/>
      <c r="C20" s="327"/>
      <c r="D20" s="327"/>
      <c r="E20" s="327"/>
      <c r="F20" s="327"/>
      <c r="G20" s="327"/>
      <c r="H20" s="327"/>
      <c r="I20" s="327"/>
      <c r="J20" s="327"/>
      <c r="K20" s="327"/>
      <c r="L20" s="327"/>
      <c r="M20" s="327"/>
      <c r="N20" s="327"/>
      <c r="AM20" s="1065"/>
      <c r="AN20" s="1065"/>
      <c r="AO20" s="1065"/>
      <c r="AP20" s="1065"/>
      <c r="AQ20" s="1065"/>
      <c r="AR20" s="1065"/>
      <c r="AS20" s="1065"/>
      <c r="AT20" s="1065"/>
      <c r="AU20" s="1065"/>
    </row>
    <row r="21" spans="1:47" ht="20.100000000000001" customHeight="1">
      <c r="B21" s="1075" t="s">
        <v>442</v>
      </c>
      <c r="C21" s="1075"/>
      <c r="D21" s="1075"/>
      <c r="E21" s="1075"/>
      <c r="F21" s="1075"/>
      <c r="G21" s="1075"/>
      <c r="H21" s="1075"/>
      <c r="I21" s="1075"/>
      <c r="J21" s="1076" t="s">
        <v>141</v>
      </c>
      <c r="K21" s="1076"/>
      <c r="L21" s="1076"/>
      <c r="M21" s="1076"/>
      <c r="N21" s="1076"/>
      <c r="O21" s="1076"/>
      <c r="P21" s="1076"/>
      <c r="Q21" s="1065" t="s">
        <v>148</v>
      </c>
      <c r="R21" s="1065"/>
      <c r="S21" s="69"/>
      <c r="T21" s="1065" t="s">
        <v>260</v>
      </c>
      <c r="U21" s="1065"/>
      <c r="V21" s="1065"/>
      <c r="W21" s="1065"/>
      <c r="X21" s="1065"/>
      <c r="Y21" s="1065"/>
      <c r="Z21" s="1065"/>
      <c r="AA21" s="1065"/>
      <c r="AM21" s="1065"/>
      <c r="AN21" s="1065"/>
      <c r="AO21" s="1065"/>
      <c r="AP21" s="1065"/>
      <c r="AQ21" s="1065"/>
      <c r="AR21" s="1065"/>
      <c r="AS21" s="1065"/>
      <c r="AT21" s="1065"/>
      <c r="AU21" s="1065"/>
    </row>
    <row r="22" spans="1:47" ht="20.100000000000001" customHeight="1">
      <c r="A22" s="1072" t="s">
        <v>261</v>
      </c>
      <c r="B22" s="1072"/>
      <c r="C22" s="1072"/>
      <c r="D22" s="1072"/>
      <c r="E22" s="1072"/>
      <c r="F22" s="1072"/>
      <c r="G22" s="1072"/>
      <c r="H22" s="1072"/>
      <c r="I22" s="1072"/>
      <c r="J22" s="1072"/>
      <c r="K22" s="1072"/>
      <c r="L22" s="1072"/>
      <c r="M22" s="1072"/>
      <c r="N22" s="1072"/>
      <c r="O22" s="1072"/>
      <c r="P22" s="1072"/>
      <c r="Q22" s="1072"/>
      <c r="R22" s="1072"/>
      <c r="S22" s="1072"/>
      <c r="T22" s="1072"/>
      <c r="U22" s="1072"/>
      <c r="V22" s="1072"/>
      <c r="W22" s="1072"/>
      <c r="X22" s="1072"/>
      <c r="Y22" s="1072"/>
      <c r="Z22" s="1072"/>
      <c r="AA22" s="1072"/>
      <c r="AM22" s="1065"/>
      <c r="AN22" s="1065"/>
      <c r="AO22" s="1065"/>
      <c r="AP22" s="1065"/>
      <c r="AQ22" s="1065"/>
      <c r="AR22" s="1065"/>
      <c r="AS22" s="1065"/>
      <c r="AT22" s="1065"/>
      <c r="AU22" s="1065"/>
    </row>
    <row r="23" spans="1:47" ht="20.100000000000001" customHeight="1">
      <c r="A23" s="1072"/>
      <c r="B23" s="1072"/>
      <c r="C23" s="1072"/>
      <c r="D23" s="1072"/>
      <c r="E23" s="1072"/>
      <c r="F23" s="1072"/>
      <c r="G23" s="1072"/>
      <c r="H23" s="1072"/>
      <c r="I23" s="1072"/>
      <c r="J23" s="1072"/>
      <c r="K23" s="1072"/>
      <c r="L23" s="1072"/>
      <c r="M23" s="1072"/>
      <c r="N23" s="1072"/>
      <c r="O23" s="1072"/>
      <c r="P23" s="1072"/>
      <c r="Q23" s="1072"/>
      <c r="R23" s="1072"/>
      <c r="S23" s="1072"/>
      <c r="T23" s="1072"/>
      <c r="U23" s="1072"/>
      <c r="V23" s="1072"/>
      <c r="W23" s="1072"/>
      <c r="X23" s="1072"/>
      <c r="Y23" s="1072"/>
      <c r="Z23" s="1072"/>
      <c r="AA23" s="1072"/>
      <c r="AM23" s="1065"/>
      <c r="AN23" s="1065"/>
      <c r="AO23" s="1065"/>
      <c r="AP23" s="1065"/>
      <c r="AQ23" s="1065"/>
      <c r="AR23" s="1065"/>
      <c r="AS23" s="1065"/>
      <c r="AT23" s="1065"/>
      <c r="AU23" s="1065"/>
    </row>
    <row r="24" spans="1:47" ht="20.100000000000001" customHeight="1">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M24" s="1065"/>
      <c r="AN24" s="1065"/>
      <c r="AO24" s="1065"/>
      <c r="AP24" s="1065"/>
      <c r="AQ24" s="1065"/>
      <c r="AR24" s="1065"/>
      <c r="AS24" s="1065"/>
      <c r="AT24" s="1065"/>
      <c r="AU24" s="1065"/>
    </row>
    <row r="25" spans="1:47" ht="20.100000000000001" customHeight="1">
      <c r="A25" s="1073" t="s">
        <v>142</v>
      </c>
      <c r="B25" s="1073"/>
      <c r="C25" s="1073"/>
      <c r="D25" s="1073"/>
      <c r="E25" s="1073"/>
      <c r="F25" s="1073"/>
      <c r="G25" s="1073"/>
      <c r="H25" s="1073"/>
      <c r="I25" s="1073"/>
      <c r="J25" s="1073"/>
      <c r="K25" s="1073"/>
      <c r="L25" s="1073"/>
      <c r="M25" s="1073"/>
      <c r="N25" s="1073"/>
      <c r="O25" s="1073"/>
      <c r="P25" s="1073"/>
      <c r="Q25" s="1073"/>
      <c r="R25" s="1073"/>
      <c r="S25" s="1073"/>
      <c r="T25" s="1073"/>
      <c r="U25" s="1073"/>
      <c r="V25" s="1073"/>
      <c r="W25" s="1073"/>
      <c r="X25" s="1073"/>
      <c r="Y25" s="1073"/>
      <c r="Z25" s="1073"/>
      <c r="AA25" s="1073"/>
      <c r="AM25" s="1065"/>
      <c r="AN25" s="1065"/>
      <c r="AO25" s="1065"/>
      <c r="AP25" s="1065"/>
      <c r="AQ25" s="1065"/>
      <c r="AR25" s="1065"/>
      <c r="AS25" s="1065"/>
      <c r="AT25" s="1065"/>
      <c r="AU25" s="1065"/>
    </row>
    <row r="26" spans="1:47" ht="20.100000000000001" customHeight="1">
      <c r="A26" s="326"/>
      <c r="B26" s="326"/>
      <c r="C26" s="326"/>
      <c r="D26" s="326"/>
      <c r="E26" s="326"/>
      <c r="F26" s="326"/>
      <c r="G26" s="326"/>
      <c r="H26" s="326"/>
      <c r="I26" s="326"/>
      <c r="J26" s="326"/>
      <c r="K26" s="326"/>
      <c r="L26" s="326"/>
      <c r="M26" s="326"/>
      <c r="N26" s="326"/>
      <c r="O26" s="326"/>
      <c r="P26" s="326"/>
      <c r="Q26" s="326"/>
      <c r="R26" s="326"/>
      <c r="S26" s="326"/>
      <c r="T26" s="326"/>
      <c r="U26" s="326"/>
      <c r="V26" s="326"/>
      <c r="W26" s="326"/>
      <c r="X26" s="326"/>
      <c r="Y26" s="326"/>
      <c r="Z26" s="326"/>
      <c r="AA26" s="326"/>
      <c r="AM26" s="1065"/>
      <c r="AN26" s="1065"/>
      <c r="AO26" s="1065"/>
      <c r="AP26" s="1065"/>
      <c r="AQ26" s="1065"/>
      <c r="AR26" s="1065"/>
      <c r="AS26" s="1065"/>
      <c r="AT26" s="1065"/>
      <c r="AU26" s="1065"/>
    </row>
    <row r="27" spans="1:47" ht="20.100000000000001" customHeight="1">
      <c r="A27" s="326"/>
      <c r="B27" s="326"/>
      <c r="C27" s="326"/>
      <c r="D27" s="326"/>
      <c r="E27" s="326"/>
      <c r="F27" s="326"/>
      <c r="G27" s="326"/>
      <c r="H27" s="326"/>
      <c r="I27" s="326"/>
      <c r="J27" s="326"/>
      <c r="K27" s="326"/>
      <c r="L27" s="326"/>
      <c r="M27" s="326"/>
      <c r="N27" s="326"/>
      <c r="O27" s="326"/>
      <c r="P27" s="326"/>
      <c r="Q27" s="326"/>
      <c r="R27" s="326"/>
      <c r="S27" s="326"/>
      <c r="T27" s="326"/>
      <c r="U27" s="326"/>
      <c r="V27" s="326"/>
      <c r="W27" s="326"/>
      <c r="X27" s="326"/>
      <c r="Y27" s="326"/>
      <c r="Z27" s="326"/>
      <c r="AA27" s="326"/>
      <c r="AM27" s="1065"/>
      <c r="AN27" s="1065"/>
      <c r="AO27" s="1065"/>
      <c r="AP27" s="1065"/>
      <c r="AQ27" s="1065"/>
      <c r="AR27" s="1065"/>
      <c r="AS27" s="1065"/>
      <c r="AT27" s="1065"/>
      <c r="AU27" s="1065"/>
    </row>
    <row r="28" spans="1:47" ht="20.100000000000001" customHeight="1">
      <c r="A28" s="69"/>
      <c r="B28" s="1074" t="s">
        <v>143</v>
      </c>
      <c r="C28" s="1074"/>
      <c r="D28" s="1074"/>
      <c r="E28" s="1074"/>
      <c r="F28" s="1074"/>
      <c r="G28" s="1074"/>
      <c r="H28" s="1074"/>
      <c r="I28" s="1070" t="s">
        <v>144</v>
      </c>
      <c r="J28" s="1070"/>
      <c r="K28" s="1070"/>
      <c r="L28" s="1070"/>
      <c r="M28" s="1070"/>
      <c r="N28" s="1070"/>
      <c r="O28" s="1070"/>
      <c r="P28" s="1070"/>
      <c r="Q28" s="1070"/>
      <c r="R28" s="1070"/>
      <c r="S28" s="1070"/>
      <c r="T28" s="1071" t="s">
        <v>145</v>
      </c>
      <c r="U28" s="1071"/>
      <c r="V28" s="1071"/>
      <c r="W28" s="1071"/>
      <c r="X28" s="1071"/>
      <c r="Y28" s="1071"/>
      <c r="Z28" s="1071"/>
      <c r="AM28" s="1065"/>
      <c r="AN28" s="1065"/>
      <c r="AO28" s="1065"/>
      <c r="AP28" s="1065"/>
      <c r="AQ28" s="1065"/>
      <c r="AR28" s="1065"/>
      <c r="AS28" s="1065"/>
      <c r="AT28" s="1065"/>
      <c r="AU28" s="1065"/>
    </row>
    <row r="29" spans="1:47" ht="20.100000000000001" customHeight="1">
      <c r="A29" s="69"/>
      <c r="B29" s="1074"/>
      <c r="C29" s="1074"/>
      <c r="D29" s="1074"/>
      <c r="E29" s="1074"/>
      <c r="F29" s="1074"/>
      <c r="G29" s="1074"/>
      <c r="H29" s="1074"/>
      <c r="I29" s="1070"/>
      <c r="J29" s="1070"/>
      <c r="K29" s="1070"/>
      <c r="L29" s="1070"/>
      <c r="M29" s="1070"/>
      <c r="N29" s="1070"/>
      <c r="O29" s="1070"/>
      <c r="P29" s="1070"/>
      <c r="Q29" s="1070"/>
      <c r="R29" s="1070"/>
      <c r="S29" s="1070"/>
      <c r="T29" s="1107"/>
      <c r="U29" s="1107"/>
      <c r="V29" s="1107"/>
      <c r="W29" s="1107"/>
      <c r="X29" s="1107"/>
      <c r="Y29" s="1107"/>
      <c r="Z29" s="1107"/>
    </row>
    <row r="30" spans="1:47" ht="20.100000000000001" customHeight="1" thickBot="1">
      <c r="A30" s="69"/>
      <c r="B30" s="1088">
        <f>'【様式３】収支予算書（自動計算）（当初）'!W34</f>
        <v>0</v>
      </c>
      <c r="C30" s="1089"/>
      <c r="D30" s="1089"/>
      <c r="E30" s="1089"/>
      <c r="F30" s="1089"/>
      <c r="G30" s="1089"/>
      <c r="H30" s="1089"/>
      <c r="I30" s="1079" t="s">
        <v>149</v>
      </c>
      <c r="J30" s="1080"/>
      <c r="K30" s="1080"/>
      <c r="L30" s="1080"/>
      <c r="M30" s="1080"/>
      <c r="N30" s="1080"/>
      <c r="O30" s="1080"/>
      <c r="P30" s="1080"/>
      <c r="Q30" s="1080"/>
      <c r="R30" s="1080"/>
      <c r="S30" s="1081"/>
      <c r="T30" s="1094">
        <f>'【様式３】収支予算書（自動計算）（当初）'!C34</f>
        <v>0</v>
      </c>
      <c r="U30" s="1095"/>
      <c r="V30" s="1095"/>
      <c r="W30" s="1095"/>
      <c r="X30" s="1095"/>
      <c r="Y30" s="1095"/>
      <c r="Z30" s="1096"/>
    </row>
    <row r="31" spans="1:47" ht="20.100000000000001" customHeight="1" thickBot="1">
      <c r="A31" s="69"/>
      <c r="B31" s="1090"/>
      <c r="C31" s="1091"/>
      <c r="D31" s="1091"/>
      <c r="E31" s="1091"/>
      <c r="F31" s="1091"/>
      <c r="G31" s="1091"/>
      <c r="H31" s="1091"/>
      <c r="I31" s="1082"/>
      <c r="J31" s="1083"/>
      <c r="K31" s="1083"/>
      <c r="L31" s="1083"/>
      <c r="M31" s="1083"/>
      <c r="N31" s="1083"/>
      <c r="O31" s="1083"/>
      <c r="P31" s="1083"/>
      <c r="Q31" s="1083"/>
      <c r="R31" s="1083"/>
      <c r="S31" s="1084"/>
      <c r="T31" s="1097"/>
      <c r="U31" s="1098"/>
      <c r="V31" s="1098"/>
      <c r="W31" s="1098"/>
      <c r="X31" s="1098"/>
      <c r="Y31" s="1098"/>
      <c r="Z31" s="1099"/>
    </row>
    <row r="32" spans="1:47" ht="20.100000000000001" customHeight="1" thickBot="1">
      <c r="A32" s="69"/>
      <c r="B32" s="1090"/>
      <c r="C32" s="1091"/>
      <c r="D32" s="1091"/>
      <c r="E32" s="1091"/>
      <c r="F32" s="1091"/>
      <c r="G32" s="1091"/>
      <c r="H32" s="1091"/>
      <c r="I32" s="1082"/>
      <c r="J32" s="1083"/>
      <c r="K32" s="1083"/>
      <c r="L32" s="1083"/>
      <c r="M32" s="1083"/>
      <c r="N32" s="1083"/>
      <c r="O32" s="1083"/>
      <c r="P32" s="1083"/>
      <c r="Q32" s="1083"/>
      <c r="R32" s="1083"/>
      <c r="S32" s="1084"/>
      <c r="T32" s="1097"/>
      <c r="U32" s="1098"/>
      <c r="V32" s="1098"/>
      <c r="W32" s="1098"/>
      <c r="X32" s="1098"/>
      <c r="Y32" s="1098"/>
      <c r="Z32" s="1099"/>
    </row>
    <row r="33" spans="1:26" ht="20.100000000000001" customHeight="1" thickBot="1">
      <c r="A33" s="69"/>
      <c r="B33" s="1090"/>
      <c r="C33" s="1091"/>
      <c r="D33" s="1091"/>
      <c r="E33" s="1091"/>
      <c r="F33" s="1091"/>
      <c r="G33" s="1091"/>
      <c r="H33" s="1091"/>
      <c r="I33" s="1082"/>
      <c r="J33" s="1083"/>
      <c r="K33" s="1083"/>
      <c r="L33" s="1083"/>
      <c r="M33" s="1083"/>
      <c r="N33" s="1083"/>
      <c r="O33" s="1083"/>
      <c r="P33" s="1083"/>
      <c r="Q33" s="1083"/>
      <c r="R33" s="1083"/>
      <c r="S33" s="1084"/>
      <c r="T33" s="1097"/>
      <c r="U33" s="1098"/>
      <c r="V33" s="1098"/>
      <c r="W33" s="1098"/>
      <c r="X33" s="1098"/>
      <c r="Y33" s="1098"/>
      <c r="Z33" s="1099"/>
    </row>
    <row r="34" spans="1:26" ht="20.100000000000001" customHeight="1" thickBot="1">
      <c r="A34" s="69"/>
      <c r="B34" s="1090"/>
      <c r="C34" s="1091"/>
      <c r="D34" s="1091"/>
      <c r="E34" s="1091"/>
      <c r="F34" s="1091"/>
      <c r="G34" s="1091"/>
      <c r="H34" s="1091"/>
      <c r="I34" s="1082"/>
      <c r="J34" s="1083"/>
      <c r="K34" s="1083"/>
      <c r="L34" s="1083"/>
      <c r="M34" s="1083"/>
      <c r="N34" s="1083"/>
      <c r="O34" s="1083"/>
      <c r="P34" s="1083"/>
      <c r="Q34" s="1083"/>
      <c r="R34" s="1083"/>
      <c r="S34" s="1084"/>
      <c r="T34" s="1097"/>
      <c r="U34" s="1098"/>
      <c r="V34" s="1098"/>
      <c r="W34" s="1098"/>
      <c r="X34" s="1098"/>
      <c r="Y34" s="1098"/>
      <c r="Z34" s="1099"/>
    </row>
    <row r="35" spans="1:26" ht="20.100000000000001" customHeight="1" thickBot="1">
      <c r="A35" s="69"/>
      <c r="B35" s="1090"/>
      <c r="C35" s="1091"/>
      <c r="D35" s="1091"/>
      <c r="E35" s="1091"/>
      <c r="F35" s="1091"/>
      <c r="G35" s="1091"/>
      <c r="H35" s="1091"/>
      <c r="I35" s="1082"/>
      <c r="J35" s="1083"/>
      <c r="K35" s="1083"/>
      <c r="L35" s="1083"/>
      <c r="M35" s="1083"/>
      <c r="N35" s="1083"/>
      <c r="O35" s="1083"/>
      <c r="P35" s="1083"/>
      <c r="Q35" s="1083"/>
      <c r="R35" s="1083"/>
      <c r="S35" s="1084"/>
      <c r="T35" s="1097"/>
      <c r="U35" s="1098"/>
      <c r="V35" s="1098"/>
      <c r="W35" s="1098"/>
      <c r="X35" s="1098"/>
      <c r="Y35" s="1098"/>
      <c r="Z35" s="1099"/>
    </row>
    <row r="36" spans="1:26" ht="20.100000000000001" customHeight="1">
      <c r="A36" s="69"/>
      <c r="B36" s="1092"/>
      <c r="C36" s="1093"/>
      <c r="D36" s="1093"/>
      <c r="E36" s="1093"/>
      <c r="F36" s="1093"/>
      <c r="G36" s="1093"/>
      <c r="H36" s="1093"/>
      <c r="I36" s="1085"/>
      <c r="J36" s="1086"/>
      <c r="K36" s="1086"/>
      <c r="L36" s="1086"/>
      <c r="M36" s="1086"/>
      <c r="N36" s="1086"/>
      <c r="O36" s="1086"/>
      <c r="P36" s="1086"/>
      <c r="Q36" s="1086"/>
      <c r="R36" s="1086"/>
      <c r="S36" s="1087"/>
      <c r="T36" s="1100"/>
      <c r="U36" s="1101"/>
      <c r="V36" s="1101"/>
      <c r="W36" s="1101"/>
      <c r="X36" s="1101"/>
      <c r="Y36" s="1101"/>
      <c r="Z36" s="1102"/>
    </row>
    <row r="37" spans="1:26" ht="20.100000000000001" customHeight="1">
      <c r="A37" s="69"/>
      <c r="B37" s="69"/>
      <c r="C37" s="69"/>
      <c r="D37" s="69"/>
      <c r="E37" s="69"/>
      <c r="F37" s="69"/>
      <c r="G37" s="69"/>
      <c r="H37" s="69"/>
      <c r="I37" s="69"/>
      <c r="J37" s="69"/>
      <c r="K37" s="69"/>
      <c r="L37" s="69"/>
      <c r="M37" s="69"/>
      <c r="N37" s="69"/>
    </row>
    <row r="38" spans="1:26" ht="20.100000000000001" customHeight="1">
      <c r="A38" s="69"/>
      <c r="B38" s="69"/>
      <c r="C38" s="69"/>
      <c r="D38" s="69"/>
      <c r="E38" s="69"/>
      <c r="F38" s="69"/>
      <c r="G38" s="69"/>
      <c r="H38" s="69"/>
      <c r="I38" s="69"/>
      <c r="J38" s="69"/>
      <c r="K38" s="69"/>
      <c r="L38" s="69"/>
      <c r="M38" s="69"/>
      <c r="N38" s="69"/>
    </row>
    <row r="39" spans="1:26" ht="20.100000000000001" customHeight="1">
      <c r="A39" s="69"/>
      <c r="B39" s="69"/>
      <c r="C39" s="69"/>
      <c r="D39" s="69"/>
      <c r="E39" s="69"/>
      <c r="F39" s="69"/>
      <c r="G39" s="69"/>
      <c r="H39" s="69"/>
      <c r="I39" s="69"/>
      <c r="J39" s="69"/>
      <c r="K39" s="69"/>
      <c r="L39" s="69"/>
      <c r="M39" s="69"/>
      <c r="N39" s="69"/>
    </row>
    <row r="40" spans="1:26" ht="20.100000000000001" customHeight="1">
      <c r="A40" s="69"/>
      <c r="B40" s="69"/>
      <c r="C40" s="69"/>
      <c r="D40" s="69"/>
      <c r="E40" s="69"/>
      <c r="F40" s="69"/>
      <c r="G40" s="69"/>
      <c r="H40" s="69"/>
      <c r="I40" s="69"/>
      <c r="J40" s="69"/>
      <c r="K40" s="69"/>
      <c r="L40" s="69"/>
      <c r="M40" s="69"/>
      <c r="N40" s="69"/>
    </row>
    <row r="42" spans="1:26" ht="20.100000000000001" customHeight="1">
      <c r="B42" s="64" t="s">
        <v>146</v>
      </c>
    </row>
    <row r="43" spans="1:26" ht="20.100000000000001" customHeight="1">
      <c r="B43" s="321"/>
      <c r="C43" s="321"/>
      <c r="H43" s="321"/>
      <c r="I43" s="321"/>
      <c r="J43" s="321"/>
      <c r="K43" s="321"/>
      <c r="L43" s="321"/>
      <c r="M43" s="321"/>
      <c r="N43" s="321"/>
      <c r="S43" s="1065" t="s">
        <v>159</v>
      </c>
      <c r="T43" s="1065"/>
      <c r="U43" s="321"/>
      <c r="V43" s="321" t="s">
        <v>8</v>
      </c>
      <c r="W43" s="321"/>
      <c r="X43" s="321" t="s">
        <v>9</v>
      </c>
      <c r="Y43" s="321"/>
      <c r="Z43" s="321" t="s">
        <v>102</v>
      </c>
    </row>
    <row r="44" spans="1:26" ht="20.100000000000001" customHeight="1">
      <c r="B44" s="1076"/>
      <c r="C44" s="1076"/>
    </row>
    <row r="45" spans="1:26" ht="20.100000000000001" customHeight="1">
      <c r="B45" s="64" t="s">
        <v>2</v>
      </c>
    </row>
    <row r="47" spans="1:26" ht="20.100000000000001" customHeight="1">
      <c r="B47" s="65"/>
      <c r="C47" s="65"/>
      <c r="N47" s="66"/>
      <c r="O47" s="1103" t="s">
        <v>136</v>
      </c>
      <c r="P47" s="1103"/>
      <c r="Q47" s="1103"/>
      <c r="S47" s="1104"/>
      <c r="T47" s="1104"/>
      <c r="U47" s="1104"/>
      <c r="V47" s="1104"/>
      <c r="W47" s="1104"/>
      <c r="X47" s="1104"/>
      <c r="Y47" s="1104"/>
      <c r="Z47" s="1104"/>
    </row>
    <row r="48" spans="1:26" ht="20.100000000000001" customHeight="1">
      <c r="B48" s="65"/>
      <c r="C48" s="65"/>
      <c r="N48" s="66"/>
      <c r="O48" s="67"/>
      <c r="P48" s="67"/>
      <c r="Q48" s="322"/>
      <c r="R48" s="322"/>
      <c r="S48" s="1104"/>
      <c r="T48" s="1104"/>
      <c r="U48" s="1104"/>
      <c r="V48" s="1104"/>
      <c r="W48" s="1104"/>
      <c r="X48" s="1104"/>
      <c r="Y48" s="1104"/>
      <c r="Z48" s="1104"/>
    </row>
    <row r="49" spans="1:27" ht="20.100000000000001" customHeight="1">
      <c r="B49" s="65"/>
      <c r="C49" s="65"/>
      <c r="N49" s="66"/>
      <c r="O49" s="1103" t="s">
        <v>137</v>
      </c>
      <c r="P49" s="1103"/>
      <c r="Q49" s="1103"/>
      <c r="R49" s="66"/>
      <c r="S49" s="1104"/>
      <c r="T49" s="1104"/>
      <c r="U49" s="1104"/>
      <c r="V49" s="1104"/>
      <c r="W49" s="1104"/>
      <c r="X49" s="1104"/>
      <c r="Y49" s="1104"/>
      <c r="Z49" s="1104"/>
    </row>
    <row r="50" spans="1:27" ht="20.100000000000001" customHeight="1">
      <c r="B50" s="65"/>
      <c r="C50" s="65"/>
      <c r="N50" s="66"/>
      <c r="O50" s="67"/>
      <c r="P50" s="67"/>
      <c r="Q50" s="322"/>
      <c r="R50" s="322"/>
      <c r="S50" s="1104"/>
      <c r="T50" s="1104"/>
      <c r="U50" s="1104"/>
      <c r="V50" s="1104"/>
      <c r="W50" s="1104"/>
      <c r="X50" s="1104"/>
      <c r="Y50" s="1104"/>
      <c r="Z50" s="1104"/>
    </row>
    <row r="51" spans="1:27" ht="20.100000000000001" customHeight="1">
      <c r="B51" s="65"/>
      <c r="C51" s="65"/>
      <c r="N51" s="66"/>
      <c r="O51" s="1103" t="s">
        <v>138</v>
      </c>
      <c r="P51" s="1103"/>
      <c r="Q51" s="1103"/>
      <c r="R51" s="66"/>
      <c r="S51" s="1073"/>
      <c r="T51" s="1073"/>
      <c r="U51" s="1073"/>
      <c r="V51" s="1073"/>
      <c r="W51" s="1073"/>
      <c r="X51" s="1073"/>
      <c r="Y51" s="1073"/>
      <c r="Z51" s="1073"/>
      <c r="AA51" s="1077" t="s">
        <v>139</v>
      </c>
    </row>
    <row r="52" spans="1:27" ht="20.100000000000001" customHeight="1">
      <c r="B52" s="65"/>
      <c r="C52" s="65"/>
      <c r="N52" s="66"/>
      <c r="O52" s="67"/>
      <c r="P52" s="322"/>
      <c r="Q52" s="322"/>
      <c r="R52" s="322"/>
      <c r="S52" s="1073"/>
      <c r="T52" s="1073"/>
      <c r="U52" s="1073"/>
      <c r="V52" s="1073"/>
      <c r="W52" s="1073"/>
      <c r="X52" s="1073"/>
      <c r="Y52" s="1073"/>
      <c r="Z52" s="1073"/>
      <c r="AA52" s="1077"/>
    </row>
    <row r="53" spans="1:27" ht="20.100000000000001" customHeight="1">
      <c r="B53" s="1078"/>
      <c r="C53" s="1078"/>
      <c r="D53" s="1078"/>
      <c r="E53" s="1078"/>
      <c r="F53" s="1078"/>
      <c r="G53" s="1078"/>
      <c r="H53" s="1078"/>
      <c r="I53" s="1078"/>
      <c r="J53" s="1078"/>
      <c r="K53" s="1078"/>
      <c r="L53" s="1078"/>
      <c r="M53" s="1078"/>
      <c r="N53" s="68"/>
      <c r="O53" s="1105" t="s">
        <v>81</v>
      </c>
      <c r="P53" s="1105"/>
      <c r="Q53" s="1105"/>
      <c r="R53" s="68"/>
      <c r="S53" s="1106" t="str">
        <f>S13</f>
        <v/>
      </c>
      <c r="T53" s="1106"/>
      <c r="U53" s="1106"/>
      <c r="V53" s="1106"/>
      <c r="W53" s="1106"/>
      <c r="X53" s="1106"/>
      <c r="Y53" s="1106"/>
      <c r="Z53" s="1106"/>
    </row>
    <row r="54" spans="1:27" ht="20.100000000000001" customHeight="1">
      <c r="B54" s="323"/>
      <c r="C54" s="323"/>
      <c r="D54" s="323"/>
      <c r="E54" s="323"/>
      <c r="F54" s="323"/>
      <c r="G54" s="323"/>
      <c r="H54" s="323"/>
      <c r="I54" s="323"/>
      <c r="J54" s="323"/>
      <c r="K54" s="323"/>
      <c r="L54" s="323"/>
      <c r="M54" s="323"/>
      <c r="N54" s="68"/>
      <c r="P54" s="324"/>
      <c r="Q54" s="324"/>
      <c r="R54" s="324"/>
      <c r="S54" s="321"/>
      <c r="T54" s="321"/>
      <c r="U54" s="321"/>
      <c r="V54" s="321"/>
      <c r="W54" s="321"/>
      <c r="X54" s="321"/>
      <c r="Y54" s="321"/>
      <c r="Z54" s="321"/>
    </row>
    <row r="55" spans="1:27" ht="20.100000000000001" customHeight="1">
      <c r="B55" s="323"/>
      <c r="C55" s="323"/>
      <c r="D55" s="323"/>
      <c r="E55" s="323"/>
      <c r="F55" s="323"/>
      <c r="G55" s="323"/>
      <c r="H55" s="323"/>
      <c r="I55" s="323"/>
      <c r="J55" s="323"/>
      <c r="K55" s="323"/>
      <c r="L55" s="323"/>
      <c r="M55" s="323"/>
      <c r="N55" s="69"/>
    </row>
    <row r="56" spans="1:27" ht="20.100000000000001" customHeight="1">
      <c r="A56" s="1069" t="s">
        <v>147</v>
      </c>
      <c r="B56" s="1069"/>
      <c r="C56" s="1069"/>
      <c r="D56" s="1069"/>
      <c r="E56" s="1069"/>
      <c r="F56" s="1069"/>
      <c r="G56" s="1069"/>
      <c r="H56" s="1069"/>
      <c r="I56" s="1069"/>
      <c r="J56" s="1069"/>
      <c r="K56" s="1069"/>
      <c r="L56" s="1069"/>
      <c r="M56" s="1069"/>
      <c r="N56" s="1069"/>
      <c r="O56" s="1069"/>
      <c r="P56" s="1069"/>
      <c r="Q56" s="1069"/>
      <c r="R56" s="1069"/>
      <c r="S56" s="1069"/>
      <c r="T56" s="1069"/>
      <c r="U56" s="1069"/>
      <c r="V56" s="1069"/>
      <c r="W56" s="1069"/>
      <c r="X56" s="1069"/>
      <c r="Y56" s="1069"/>
      <c r="Z56" s="1069"/>
      <c r="AA56" s="1069"/>
    </row>
    <row r="57" spans="1:27" ht="20.100000000000001" customHeight="1">
      <c r="A57" s="1069"/>
      <c r="B57" s="1069"/>
      <c r="C57" s="1069"/>
      <c r="D57" s="1069"/>
      <c r="E57" s="1069"/>
      <c r="F57" s="1069"/>
      <c r="G57" s="1069"/>
      <c r="H57" s="1069"/>
      <c r="I57" s="1069"/>
      <c r="J57" s="1069"/>
      <c r="K57" s="1069"/>
      <c r="L57" s="1069"/>
      <c r="M57" s="1069"/>
      <c r="N57" s="1069"/>
      <c r="O57" s="1069"/>
      <c r="P57" s="1069"/>
      <c r="Q57" s="1069"/>
      <c r="R57" s="1069"/>
      <c r="S57" s="1069"/>
      <c r="T57" s="1069"/>
      <c r="U57" s="1069"/>
      <c r="V57" s="1069"/>
      <c r="W57" s="1069"/>
      <c r="X57" s="1069"/>
      <c r="Y57" s="1069"/>
      <c r="Z57" s="1069"/>
      <c r="AA57" s="1069"/>
    </row>
    <row r="58" spans="1:27" ht="20.100000000000001" customHeight="1">
      <c r="A58" s="325"/>
      <c r="B58" s="325"/>
      <c r="C58" s="325"/>
      <c r="D58" s="325"/>
      <c r="E58" s="325"/>
      <c r="F58" s="325"/>
      <c r="G58" s="325"/>
      <c r="H58" s="325"/>
      <c r="I58" s="325"/>
      <c r="J58" s="325"/>
      <c r="K58" s="325"/>
      <c r="L58" s="325"/>
      <c r="M58" s="325"/>
      <c r="N58" s="325"/>
      <c r="O58" s="325"/>
      <c r="P58" s="325"/>
      <c r="Q58" s="325"/>
      <c r="R58" s="325"/>
      <c r="S58" s="325"/>
      <c r="T58" s="325"/>
      <c r="U58" s="325"/>
      <c r="V58" s="325"/>
      <c r="W58" s="325"/>
      <c r="X58" s="325"/>
      <c r="Y58" s="325"/>
      <c r="Z58" s="325"/>
      <c r="AA58" s="325"/>
    </row>
    <row r="59" spans="1:27" ht="20.100000000000001" customHeight="1">
      <c r="A59" s="325"/>
      <c r="B59" s="325"/>
      <c r="C59" s="325"/>
      <c r="D59" s="325"/>
      <c r="E59" s="325"/>
      <c r="F59" s="325"/>
      <c r="G59" s="325"/>
      <c r="H59" s="325"/>
      <c r="I59" s="325"/>
      <c r="J59" s="325"/>
      <c r="K59" s="325"/>
      <c r="L59" s="325"/>
      <c r="M59" s="325"/>
      <c r="N59" s="325"/>
      <c r="O59" s="325"/>
      <c r="P59" s="325"/>
      <c r="Q59" s="325"/>
      <c r="R59" s="325"/>
      <c r="S59" s="325"/>
      <c r="T59" s="325"/>
      <c r="U59" s="325"/>
      <c r="V59" s="325"/>
      <c r="W59" s="325"/>
      <c r="X59" s="325"/>
      <c r="Y59" s="325"/>
      <c r="Z59" s="325"/>
      <c r="AA59" s="325"/>
    </row>
    <row r="60" spans="1:27" ht="20.100000000000001" customHeight="1">
      <c r="B60" s="327"/>
      <c r="C60" s="327"/>
      <c r="D60" s="327"/>
      <c r="E60" s="327"/>
      <c r="F60" s="327"/>
      <c r="G60" s="327"/>
      <c r="H60" s="327"/>
      <c r="I60" s="327"/>
      <c r="J60" s="327"/>
      <c r="K60" s="327"/>
      <c r="L60" s="327"/>
      <c r="M60" s="327"/>
      <c r="N60" s="327"/>
    </row>
    <row r="61" spans="1:27" ht="20.100000000000001" customHeight="1">
      <c r="B61" s="1075" t="s">
        <v>259</v>
      </c>
      <c r="C61" s="1075"/>
      <c r="D61" s="1075"/>
      <c r="E61" s="1075"/>
      <c r="F61" s="1075"/>
      <c r="G61" s="1075"/>
      <c r="H61" s="1075"/>
      <c r="I61" s="1075"/>
      <c r="J61" s="1076" t="s">
        <v>141</v>
      </c>
      <c r="K61" s="1076"/>
      <c r="L61" s="1076"/>
      <c r="M61" s="1076"/>
      <c r="N61" s="1076"/>
      <c r="O61" s="1076"/>
      <c r="P61" s="1076"/>
      <c r="Q61" s="1065" t="s">
        <v>148</v>
      </c>
      <c r="R61" s="1065"/>
      <c r="S61" s="69"/>
      <c r="T61" s="1065" t="s">
        <v>260</v>
      </c>
      <c r="U61" s="1065"/>
      <c r="V61" s="1065"/>
      <c r="W61" s="1065"/>
      <c r="X61" s="1065"/>
      <c r="Y61" s="1065"/>
      <c r="Z61" s="1065"/>
      <c r="AA61" s="1065"/>
    </row>
    <row r="62" spans="1:27" ht="20.100000000000001" customHeight="1">
      <c r="A62" s="1072" t="s">
        <v>261</v>
      </c>
      <c r="B62" s="1072"/>
      <c r="C62" s="1072"/>
      <c r="D62" s="1072"/>
      <c r="E62" s="1072"/>
      <c r="F62" s="1072"/>
      <c r="G62" s="1072"/>
      <c r="H62" s="1072"/>
      <c r="I62" s="1072"/>
      <c r="J62" s="1072"/>
      <c r="K62" s="1072"/>
      <c r="L62" s="1072"/>
      <c r="M62" s="1072"/>
      <c r="N62" s="1072"/>
      <c r="O62" s="1072"/>
      <c r="P62" s="1072"/>
      <c r="Q62" s="1072"/>
      <c r="R62" s="1072"/>
      <c r="S62" s="1072"/>
      <c r="T62" s="1072"/>
      <c r="U62" s="1072"/>
      <c r="V62" s="1072"/>
      <c r="W62" s="1072"/>
      <c r="X62" s="1072"/>
      <c r="Y62" s="1072"/>
      <c r="Z62" s="1072"/>
      <c r="AA62" s="1072"/>
    </row>
    <row r="63" spans="1:27" ht="20.100000000000001" customHeight="1">
      <c r="A63" s="1072"/>
      <c r="B63" s="1072"/>
      <c r="C63" s="1072"/>
      <c r="D63" s="1072"/>
      <c r="E63" s="1072"/>
      <c r="F63" s="1072"/>
      <c r="G63" s="1072"/>
      <c r="H63" s="1072"/>
      <c r="I63" s="1072"/>
      <c r="J63" s="1072"/>
      <c r="K63" s="1072"/>
      <c r="L63" s="1072"/>
      <c r="M63" s="1072"/>
      <c r="N63" s="1072"/>
      <c r="O63" s="1072"/>
      <c r="P63" s="1072"/>
      <c r="Q63" s="1072"/>
      <c r="R63" s="1072"/>
      <c r="S63" s="1072"/>
      <c r="T63" s="1072"/>
      <c r="U63" s="1072"/>
      <c r="V63" s="1072"/>
      <c r="W63" s="1072"/>
      <c r="X63" s="1072"/>
      <c r="Y63" s="1072"/>
      <c r="Z63" s="1072"/>
      <c r="AA63" s="1072"/>
    </row>
    <row r="64" spans="1:27" ht="20.100000000000001" customHeight="1">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row>
    <row r="65" spans="1:27" ht="20.100000000000001" customHeight="1">
      <c r="A65" s="1073" t="s">
        <v>142</v>
      </c>
      <c r="B65" s="1073"/>
      <c r="C65" s="1073"/>
      <c r="D65" s="1073"/>
      <c r="E65" s="1073"/>
      <c r="F65" s="1073"/>
      <c r="G65" s="1073"/>
      <c r="H65" s="1073"/>
      <c r="I65" s="1073"/>
      <c r="J65" s="1073"/>
      <c r="K65" s="1073"/>
      <c r="L65" s="1073"/>
      <c r="M65" s="1073"/>
      <c r="N65" s="1073"/>
      <c r="O65" s="1073"/>
      <c r="P65" s="1073"/>
      <c r="Q65" s="1073"/>
      <c r="R65" s="1073"/>
      <c r="S65" s="1073"/>
      <c r="T65" s="1073"/>
      <c r="U65" s="1073"/>
      <c r="V65" s="1073"/>
      <c r="W65" s="1073"/>
      <c r="X65" s="1073"/>
      <c r="Y65" s="1073"/>
      <c r="Z65" s="1073"/>
      <c r="AA65" s="1073"/>
    </row>
    <row r="66" spans="1:27" ht="20.100000000000001" customHeight="1">
      <c r="A66" s="326"/>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row>
    <row r="67" spans="1:27" ht="20.100000000000001" customHeight="1">
      <c r="A67" s="326"/>
      <c r="B67" s="326"/>
      <c r="C67" s="326"/>
      <c r="D67" s="326"/>
      <c r="E67" s="326"/>
      <c r="F67" s="326"/>
      <c r="G67" s="326"/>
      <c r="H67" s="326"/>
      <c r="I67" s="326"/>
      <c r="J67" s="326"/>
      <c r="K67" s="326"/>
      <c r="L67" s="326"/>
      <c r="M67" s="326"/>
      <c r="N67" s="326"/>
      <c r="O67" s="326"/>
      <c r="P67" s="326"/>
      <c r="Q67" s="326"/>
      <c r="R67" s="326"/>
      <c r="S67" s="326"/>
      <c r="T67" s="326"/>
      <c r="U67" s="326"/>
      <c r="V67" s="326"/>
      <c r="W67" s="326"/>
      <c r="X67" s="326"/>
      <c r="Y67" s="326"/>
      <c r="Z67" s="326"/>
      <c r="AA67" s="326"/>
    </row>
    <row r="68" spans="1:27" ht="20.100000000000001" customHeight="1">
      <c r="A68" s="69"/>
      <c r="B68" s="1074" t="s">
        <v>143</v>
      </c>
      <c r="C68" s="1074"/>
      <c r="D68" s="1074"/>
      <c r="E68" s="1074"/>
      <c r="F68" s="1074"/>
      <c r="G68" s="1074"/>
      <c r="H68" s="1074"/>
      <c r="I68" s="1070" t="s">
        <v>144</v>
      </c>
      <c r="J68" s="1070"/>
      <c r="K68" s="1070"/>
      <c r="L68" s="1070"/>
      <c r="M68" s="1070"/>
      <c r="N68" s="1070"/>
      <c r="O68" s="1070"/>
      <c r="P68" s="1070"/>
      <c r="Q68" s="1070"/>
      <c r="R68" s="1070"/>
      <c r="S68" s="1070"/>
      <c r="T68" s="1071" t="s">
        <v>145</v>
      </c>
      <c r="U68" s="1071"/>
      <c r="V68" s="1071"/>
      <c r="W68" s="1071"/>
      <c r="X68" s="1071"/>
      <c r="Y68" s="1071"/>
      <c r="Z68" s="1071"/>
    </row>
    <row r="69" spans="1:27" ht="20.100000000000001" customHeight="1">
      <c r="A69" s="69"/>
      <c r="B69" s="1074"/>
      <c r="C69" s="1074"/>
      <c r="D69" s="1074"/>
      <c r="E69" s="1074"/>
      <c r="F69" s="1074"/>
      <c r="G69" s="1074"/>
      <c r="H69" s="1074"/>
      <c r="I69" s="1070"/>
      <c r="J69" s="1070"/>
      <c r="K69" s="1070"/>
      <c r="L69" s="1070"/>
      <c r="M69" s="1070"/>
      <c r="N69" s="1070"/>
      <c r="O69" s="1070"/>
      <c r="P69" s="1070"/>
      <c r="Q69" s="1070"/>
      <c r="R69" s="1070"/>
      <c r="S69" s="1070"/>
      <c r="T69" s="1071"/>
      <c r="U69" s="1071"/>
      <c r="V69" s="1071"/>
      <c r="W69" s="1071"/>
      <c r="X69" s="1071"/>
      <c r="Y69" s="1071"/>
      <c r="Z69" s="1071"/>
    </row>
    <row r="70" spans="1:27" ht="20.100000000000001" customHeight="1">
      <c r="A70" s="69"/>
      <c r="B70" s="1066"/>
      <c r="C70" s="1066"/>
      <c r="D70" s="1066"/>
      <c r="E70" s="1066"/>
      <c r="F70" s="1066"/>
      <c r="G70" s="1066"/>
      <c r="H70" s="1066"/>
      <c r="I70" s="1067"/>
      <c r="J70" s="1068"/>
      <c r="K70" s="1068"/>
      <c r="L70" s="1068"/>
      <c r="M70" s="1068"/>
      <c r="N70" s="1068"/>
      <c r="O70" s="1068"/>
      <c r="P70" s="1068"/>
      <c r="Q70" s="1068"/>
      <c r="R70" s="1068"/>
      <c r="S70" s="1068"/>
      <c r="T70" s="1066"/>
      <c r="U70" s="1066"/>
      <c r="V70" s="1066"/>
      <c r="W70" s="1066"/>
      <c r="X70" s="1066"/>
      <c r="Y70" s="1066"/>
      <c r="Z70" s="1066"/>
    </row>
    <row r="71" spans="1:27" ht="20.100000000000001" customHeight="1">
      <c r="A71" s="69"/>
      <c r="B71" s="1066"/>
      <c r="C71" s="1066"/>
      <c r="D71" s="1066"/>
      <c r="E71" s="1066"/>
      <c r="F71" s="1066"/>
      <c r="G71" s="1066"/>
      <c r="H71" s="1066"/>
      <c r="I71" s="1068"/>
      <c r="J71" s="1068"/>
      <c r="K71" s="1068"/>
      <c r="L71" s="1068"/>
      <c r="M71" s="1068"/>
      <c r="N71" s="1068"/>
      <c r="O71" s="1068"/>
      <c r="P71" s="1068"/>
      <c r="Q71" s="1068"/>
      <c r="R71" s="1068"/>
      <c r="S71" s="1068"/>
      <c r="T71" s="1066"/>
      <c r="U71" s="1066"/>
      <c r="V71" s="1066"/>
      <c r="W71" s="1066"/>
      <c r="X71" s="1066"/>
      <c r="Y71" s="1066"/>
      <c r="Z71" s="1066"/>
    </row>
    <row r="72" spans="1:27" ht="20.100000000000001" customHeight="1">
      <c r="A72" s="69"/>
      <c r="B72" s="1066"/>
      <c r="C72" s="1066"/>
      <c r="D72" s="1066"/>
      <c r="E72" s="1066"/>
      <c r="F72" s="1066"/>
      <c r="G72" s="1066"/>
      <c r="H72" s="1066"/>
      <c r="I72" s="1068"/>
      <c r="J72" s="1068"/>
      <c r="K72" s="1068"/>
      <c r="L72" s="1068"/>
      <c r="M72" s="1068"/>
      <c r="N72" s="1068"/>
      <c r="O72" s="1068"/>
      <c r="P72" s="1068"/>
      <c r="Q72" s="1068"/>
      <c r="R72" s="1068"/>
      <c r="S72" s="1068"/>
      <c r="T72" s="1066"/>
      <c r="U72" s="1066"/>
      <c r="V72" s="1066"/>
      <c r="W72" s="1066"/>
      <c r="X72" s="1066"/>
      <c r="Y72" s="1066"/>
      <c r="Z72" s="1066"/>
    </row>
    <row r="73" spans="1:27" ht="20.100000000000001" customHeight="1">
      <c r="A73" s="69"/>
      <c r="B73" s="1066"/>
      <c r="C73" s="1066"/>
      <c r="D73" s="1066"/>
      <c r="E73" s="1066"/>
      <c r="F73" s="1066"/>
      <c r="G73" s="1066"/>
      <c r="H73" s="1066"/>
      <c r="I73" s="1068"/>
      <c r="J73" s="1068"/>
      <c r="K73" s="1068"/>
      <c r="L73" s="1068"/>
      <c r="M73" s="1068"/>
      <c r="N73" s="1068"/>
      <c r="O73" s="1068"/>
      <c r="P73" s="1068"/>
      <c r="Q73" s="1068"/>
      <c r="R73" s="1068"/>
      <c r="S73" s="1068"/>
      <c r="T73" s="1066"/>
      <c r="U73" s="1066"/>
      <c r="V73" s="1066"/>
      <c r="W73" s="1066"/>
      <c r="X73" s="1066"/>
      <c r="Y73" s="1066"/>
      <c r="Z73" s="1066"/>
    </row>
    <row r="74" spans="1:27" ht="20.100000000000001" customHeight="1">
      <c r="A74" s="69"/>
      <c r="B74" s="1066"/>
      <c r="C74" s="1066"/>
      <c r="D74" s="1066"/>
      <c r="E74" s="1066"/>
      <c r="F74" s="1066"/>
      <c r="G74" s="1066"/>
      <c r="H74" s="1066"/>
      <c r="I74" s="1068"/>
      <c r="J74" s="1068"/>
      <c r="K74" s="1068"/>
      <c r="L74" s="1068"/>
      <c r="M74" s="1068"/>
      <c r="N74" s="1068"/>
      <c r="O74" s="1068"/>
      <c r="P74" s="1068"/>
      <c r="Q74" s="1068"/>
      <c r="R74" s="1068"/>
      <c r="S74" s="1068"/>
      <c r="T74" s="1066"/>
      <c r="U74" s="1066"/>
      <c r="V74" s="1066"/>
      <c r="W74" s="1066"/>
      <c r="X74" s="1066"/>
      <c r="Y74" s="1066"/>
      <c r="Z74" s="1066"/>
    </row>
    <row r="75" spans="1:27" ht="20.100000000000001" customHeight="1">
      <c r="A75" s="69"/>
      <c r="B75" s="1066"/>
      <c r="C75" s="1066"/>
      <c r="D75" s="1066"/>
      <c r="E75" s="1066"/>
      <c r="F75" s="1066"/>
      <c r="G75" s="1066"/>
      <c r="H75" s="1066"/>
      <c r="I75" s="1068"/>
      <c r="J75" s="1068"/>
      <c r="K75" s="1068"/>
      <c r="L75" s="1068"/>
      <c r="M75" s="1068"/>
      <c r="N75" s="1068"/>
      <c r="O75" s="1068"/>
      <c r="P75" s="1068"/>
      <c r="Q75" s="1068"/>
      <c r="R75" s="1068"/>
      <c r="S75" s="1068"/>
      <c r="T75" s="1066"/>
      <c r="U75" s="1066"/>
      <c r="V75" s="1066"/>
      <c r="W75" s="1066"/>
      <c r="X75" s="1066"/>
      <c r="Y75" s="1066"/>
      <c r="Z75" s="1066"/>
    </row>
    <row r="76" spans="1:27" ht="20.100000000000001" customHeight="1">
      <c r="A76" s="69"/>
      <c r="B76" s="69"/>
      <c r="C76" s="69"/>
      <c r="D76" s="69"/>
      <c r="E76" s="69"/>
      <c r="F76" s="69"/>
      <c r="G76" s="69"/>
      <c r="H76" s="69"/>
      <c r="I76" s="69"/>
      <c r="J76" s="69"/>
      <c r="K76" s="69"/>
      <c r="L76" s="69"/>
      <c r="M76" s="69"/>
      <c r="N76" s="69"/>
    </row>
    <row r="77" spans="1:27" ht="20.100000000000001" customHeight="1">
      <c r="A77" s="69"/>
      <c r="B77" s="69"/>
      <c r="C77" s="69"/>
      <c r="D77" s="69"/>
      <c r="E77" s="69"/>
      <c r="F77" s="69"/>
      <c r="G77" s="69"/>
      <c r="H77" s="69"/>
      <c r="I77" s="69"/>
      <c r="J77" s="69"/>
      <c r="K77" s="69"/>
      <c r="L77" s="69"/>
      <c r="M77" s="69"/>
      <c r="N77" s="69"/>
    </row>
    <row r="78" spans="1:27" ht="20.100000000000001" customHeight="1">
      <c r="A78" s="69"/>
      <c r="B78" s="69"/>
      <c r="C78" s="69"/>
      <c r="D78" s="69"/>
      <c r="E78" s="69"/>
      <c r="F78" s="69"/>
      <c r="G78" s="69"/>
      <c r="H78" s="69"/>
      <c r="I78" s="69"/>
      <c r="J78" s="69"/>
      <c r="K78" s="69"/>
      <c r="L78" s="69"/>
      <c r="M78" s="69"/>
      <c r="N78" s="69"/>
    </row>
  </sheetData>
  <sheetProtection sheet="1" formatCells="0" selectLockedCells="1"/>
  <mergeCells count="52">
    <mergeCell ref="S3:T3"/>
    <mergeCell ref="B4:C4"/>
    <mergeCell ref="O7:Q7"/>
    <mergeCell ref="S7:Z8"/>
    <mergeCell ref="O9:Q9"/>
    <mergeCell ref="S9:Z10"/>
    <mergeCell ref="O11:Q11"/>
    <mergeCell ref="AA11:AA12"/>
    <mergeCell ref="B13:M13"/>
    <mergeCell ref="O13:Q13"/>
    <mergeCell ref="S13:Z13"/>
    <mergeCell ref="S11:Z12"/>
    <mergeCell ref="A16:AA17"/>
    <mergeCell ref="B21:I21"/>
    <mergeCell ref="T21:AA21"/>
    <mergeCell ref="Q21:R21"/>
    <mergeCell ref="J21:P21"/>
    <mergeCell ref="A22:AA23"/>
    <mergeCell ref="A25:AA25"/>
    <mergeCell ref="B28:H29"/>
    <mergeCell ref="I28:S29"/>
    <mergeCell ref="T28:Z29"/>
    <mergeCell ref="B53:M53"/>
    <mergeCell ref="S43:T43"/>
    <mergeCell ref="B44:C44"/>
    <mergeCell ref="I30:S36"/>
    <mergeCell ref="B30:H36"/>
    <mergeCell ref="T30:Z36"/>
    <mergeCell ref="O47:Q47"/>
    <mergeCell ref="S47:Z48"/>
    <mergeCell ref="O49:Q49"/>
    <mergeCell ref="S49:Z50"/>
    <mergeCell ref="O51:Q51"/>
    <mergeCell ref="S51:Z52"/>
    <mergeCell ref="O53:Q53"/>
    <mergeCell ref="S53:Z53"/>
    <mergeCell ref="AM2:AU15"/>
    <mergeCell ref="AM16:AU28"/>
    <mergeCell ref="B70:H75"/>
    <mergeCell ref="I70:S75"/>
    <mergeCell ref="T70:Z75"/>
    <mergeCell ref="A56:AA57"/>
    <mergeCell ref="I68:S69"/>
    <mergeCell ref="T68:Z69"/>
    <mergeCell ref="A62:AA63"/>
    <mergeCell ref="A65:AA65"/>
    <mergeCell ref="B68:H69"/>
    <mergeCell ref="T61:AA61"/>
    <mergeCell ref="B61:I61"/>
    <mergeCell ref="J61:P61"/>
    <mergeCell ref="Q61:R61"/>
    <mergeCell ref="AA51:AA52"/>
  </mergeCells>
  <phoneticPr fontId="3"/>
  <conditionalFormatting sqref="S7:Z8">
    <cfRule type="containsBlanks" dxfId="7" priority="3">
      <formula>LEN(TRIM(S7))=0</formula>
    </cfRule>
  </conditionalFormatting>
  <conditionalFormatting sqref="S9:Z10">
    <cfRule type="containsBlanks" dxfId="6" priority="2">
      <formula>LEN(TRIM(S9))=0</formula>
    </cfRule>
  </conditionalFormatting>
  <conditionalFormatting sqref="S11:Z12">
    <cfRule type="containsBlanks" dxfId="5" priority="1">
      <formula>LEN(TRIM(S11))=0</formula>
    </cfRule>
  </conditionalFormatting>
  <dataValidations count="1">
    <dataValidation type="list" allowBlank="1" showInputMessage="1" showErrorMessage="1" sqref="H3 H43" xr:uid="{00000000-0002-0000-0500-000000000000}">
      <formula1>$O$3</formula1>
    </dataValidation>
  </dataValidations>
  <pageMargins left="0.7" right="0.7" top="0.75" bottom="0.75" header="0.3" footer="0.3"/>
  <pageSetup paperSize="9" scale="91" orientation="portrait" r:id="rId1"/>
  <rowBreaks count="1" manualBreakCount="1">
    <brk id="40" max="16383"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BB107"/>
  <sheetViews>
    <sheetView view="pageBreakPreview" topLeftCell="A4" zoomScale="85" zoomScaleNormal="100" zoomScaleSheetLayoutView="85" workbookViewId="0">
      <selection activeCell="Y16" sqref="Y16:AJ17"/>
    </sheetView>
  </sheetViews>
  <sheetFormatPr defaultRowHeight="15" customHeight="1"/>
  <cols>
    <col min="1" max="49" width="2.5" style="29" customWidth="1"/>
    <col min="50" max="16384" width="9" style="29"/>
  </cols>
  <sheetData>
    <row r="1" spans="1:37" ht="15" customHeight="1">
      <c r="B1" s="328"/>
      <c r="C1" s="328"/>
      <c r="D1" s="328"/>
      <c r="E1" s="328"/>
      <c r="F1" s="328"/>
      <c r="G1" s="328"/>
      <c r="H1" s="328"/>
      <c r="I1" s="328"/>
      <c r="J1" s="328"/>
      <c r="K1" s="328"/>
      <c r="L1" s="328"/>
      <c r="M1" s="328"/>
      <c r="N1" s="328"/>
      <c r="O1" s="328"/>
    </row>
    <row r="2" spans="1:37" ht="15" customHeight="1">
      <c r="B2" s="328" t="s">
        <v>55</v>
      </c>
      <c r="C2" s="328"/>
      <c r="D2" s="328"/>
      <c r="E2" s="328"/>
      <c r="F2" s="328"/>
      <c r="G2" s="328"/>
      <c r="H2" s="328"/>
      <c r="I2" s="328"/>
      <c r="J2" s="328"/>
      <c r="K2" s="328"/>
      <c r="L2" s="328"/>
      <c r="M2" s="328"/>
      <c r="N2" s="328"/>
      <c r="O2" s="328"/>
    </row>
    <row r="3" spans="1:37" ht="15" customHeight="1">
      <c r="B3" s="328"/>
      <c r="C3" s="328"/>
      <c r="D3" s="328"/>
      <c r="E3" s="328"/>
      <c r="F3" s="328"/>
      <c r="G3" s="328"/>
      <c r="H3" s="328"/>
      <c r="I3" s="308"/>
      <c r="J3" s="308"/>
      <c r="K3" s="308"/>
      <c r="L3" s="308"/>
      <c r="M3" s="308"/>
      <c r="N3" s="308"/>
      <c r="O3" s="308"/>
      <c r="Y3" s="867" t="s">
        <v>159</v>
      </c>
      <c r="Z3" s="867"/>
      <c r="AA3" s="867"/>
      <c r="AB3" s="867"/>
      <c r="AC3" s="867"/>
      <c r="AD3" s="328" t="s">
        <v>118</v>
      </c>
      <c r="AE3" s="867"/>
      <c r="AF3" s="867"/>
      <c r="AG3" s="29" t="s">
        <v>117</v>
      </c>
      <c r="AH3" s="867"/>
      <c r="AI3" s="867"/>
      <c r="AJ3" s="29" t="s">
        <v>116</v>
      </c>
    </row>
    <row r="4" spans="1:37" ht="15" customHeight="1">
      <c r="B4" s="328"/>
      <c r="C4" s="328"/>
      <c r="D4" s="328"/>
      <c r="E4" s="328"/>
      <c r="F4" s="328"/>
      <c r="G4" s="328"/>
      <c r="H4" s="328"/>
      <c r="I4" s="308"/>
      <c r="J4" s="308"/>
      <c r="K4" s="308"/>
      <c r="L4" s="308"/>
      <c r="M4" s="308"/>
      <c r="N4" s="308"/>
      <c r="O4" s="308"/>
      <c r="Y4" s="308"/>
      <c r="Z4" s="308"/>
      <c r="AA4" s="308"/>
      <c r="AB4" s="308"/>
      <c r="AC4" s="308"/>
      <c r="AD4" s="328"/>
      <c r="AE4" s="308"/>
      <c r="AF4" s="308"/>
      <c r="AH4" s="308"/>
      <c r="AI4" s="308"/>
    </row>
    <row r="5" spans="1:37" ht="15" customHeight="1">
      <c r="B5" s="873" t="s">
        <v>134</v>
      </c>
      <c r="C5" s="873"/>
      <c r="D5" s="873"/>
      <c r="E5" s="873"/>
      <c r="F5" s="873"/>
      <c r="G5" s="873"/>
      <c r="H5" s="873"/>
      <c r="I5" s="873"/>
      <c r="J5" s="873"/>
      <c r="K5" s="873"/>
      <c r="L5" s="873"/>
      <c r="M5" s="873"/>
      <c r="N5" s="873"/>
      <c r="O5" s="873"/>
      <c r="P5" s="873"/>
      <c r="Q5" s="873"/>
      <c r="R5" s="873"/>
      <c r="S5" s="873"/>
      <c r="T5" s="873"/>
      <c r="U5" s="873"/>
      <c r="V5" s="873"/>
      <c r="W5" s="873"/>
      <c r="X5" s="873"/>
      <c r="Y5" s="873"/>
      <c r="Z5" s="873"/>
      <c r="AA5" s="873"/>
      <c r="AB5" s="873"/>
      <c r="AC5" s="873"/>
      <c r="AD5" s="873"/>
      <c r="AE5" s="873"/>
      <c r="AF5" s="873"/>
      <c r="AG5" s="873"/>
      <c r="AH5" s="873"/>
      <c r="AI5" s="873"/>
      <c r="AJ5" s="873"/>
    </row>
    <row r="6" spans="1:37" ht="15" customHeight="1">
      <c r="B6" s="873"/>
      <c r="C6" s="873"/>
      <c r="D6" s="873"/>
      <c r="E6" s="873"/>
      <c r="F6" s="873"/>
      <c r="G6" s="873"/>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row>
    <row r="7" spans="1:37" ht="15" customHeight="1">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row>
    <row r="8" spans="1:37" ht="15" customHeight="1">
      <c r="B8" s="328" t="s">
        <v>2</v>
      </c>
      <c r="C8" s="328"/>
      <c r="D8" s="328"/>
      <c r="E8" s="328"/>
      <c r="F8" s="328"/>
      <c r="G8" s="328"/>
      <c r="H8" s="328"/>
      <c r="I8" s="328"/>
      <c r="J8" s="328"/>
      <c r="K8" s="328"/>
      <c r="L8" s="328"/>
      <c r="M8" s="328"/>
      <c r="N8" s="328"/>
      <c r="O8" s="328"/>
    </row>
    <row r="9" spans="1:37" ht="15" customHeight="1">
      <c r="B9" s="328"/>
      <c r="C9" s="328"/>
      <c r="D9" s="328"/>
      <c r="E9" s="328"/>
      <c r="F9" s="328"/>
      <c r="G9" s="30"/>
      <c r="H9" s="31"/>
      <c r="I9" s="63"/>
      <c r="J9" s="63"/>
      <c r="K9" s="63"/>
      <c r="L9" s="63"/>
      <c r="M9" s="63"/>
      <c r="N9" s="63"/>
      <c r="O9" s="32"/>
      <c r="S9" s="874" t="s">
        <v>119</v>
      </c>
      <c r="T9" s="874"/>
      <c r="U9" s="874"/>
      <c r="V9" s="874"/>
      <c r="W9" s="874"/>
      <c r="Y9" s="1163" t="str">
        <f>IF(入力用!D4="","",入力用!D4)</f>
        <v/>
      </c>
      <c r="Z9" s="1163"/>
      <c r="AA9" s="1163"/>
      <c r="AB9" s="1163"/>
      <c r="AC9" s="1163"/>
      <c r="AD9" s="1163"/>
      <c r="AE9" s="1163"/>
      <c r="AF9" s="1163"/>
      <c r="AG9" s="1163"/>
      <c r="AH9" s="1163"/>
      <c r="AI9" s="1163"/>
      <c r="AJ9" s="1163"/>
    </row>
    <row r="10" spans="1:37" ht="15" customHeight="1">
      <c r="B10" s="328"/>
      <c r="C10" s="328"/>
      <c r="D10" s="328"/>
      <c r="E10" s="328"/>
      <c r="F10" s="328"/>
      <c r="G10" s="30"/>
      <c r="H10" s="31"/>
      <c r="I10" s="63"/>
      <c r="J10" s="63"/>
      <c r="K10" s="63"/>
      <c r="L10" s="63"/>
      <c r="M10" s="63"/>
      <c r="N10" s="63"/>
      <c r="O10" s="32"/>
      <c r="S10" s="874"/>
      <c r="T10" s="874"/>
      <c r="U10" s="874"/>
      <c r="V10" s="874"/>
      <c r="W10" s="874"/>
      <c r="Y10" s="1163"/>
      <c r="Z10" s="1163"/>
      <c r="AA10" s="1163"/>
      <c r="AB10" s="1163"/>
      <c r="AC10" s="1163"/>
      <c r="AD10" s="1163"/>
      <c r="AE10" s="1163"/>
      <c r="AF10" s="1163"/>
      <c r="AG10" s="1163"/>
      <c r="AH10" s="1163"/>
      <c r="AI10" s="1163"/>
      <c r="AJ10" s="1163"/>
    </row>
    <row r="11" spans="1:37" ht="15" customHeight="1">
      <c r="B11" s="328"/>
      <c r="C11" s="328"/>
      <c r="D11" s="328"/>
      <c r="E11" s="328"/>
      <c r="F11" s="328"/>
      <c r="G11" s="30"/>
      <c r="H11" s="31"/>
      <c r="I11" s="315"/>
      <c r="J11" s="315"/>
      <c r="K11" s="315"/>
      <c r="L11" s="315"/>
      <c r="M11" s="315"/>
      <c r="N11" s="315"/>
      <c r="O11" s="308"/>
      <c r="S11" s="874"/>
      <c r="T11" s="874"/>
      <c r="U11" s="874"/>
      <c r="V11" s="874"/>
      <c r="W11" s="874"/>
      <c r="Y11" s="1163"/>
      <c r="Z11" s="1163"/>
      <c r="AA11" s="1163"/>
      <c r="AB11" s="1163"/>
      <c r="AC11" s="1163"/>
      <c r="AD11" s="1163"/>
      <c r="AE11" s="1163"/>
      <c r="AF11" s="1163"/>
      <c r="AG11" s="1163"/>
      <c r="AH11" s="1163"/>
      <c r="AI11" s="1163"/>
      <c r="AJ11" s="1163"/>
    </row>
    <row r="12" spans="1:37" ht="15" customHeight="1">
      <c r="B12" s="328"/>
      <c r="C12" s="328"/>
      <c r="D12" s="328"/>
      <c r="E12" s="328"/>
      <c r="F12" s="328"/>
      <c r="G12" s="30"/>
      <c r="H12" s="31"/>
      <c r="I12" s="63"/>
      <c r="J12" s="63"/>
      <c r="K12" s="63"/>
      <c r="L12" s="63"/>
      <c r="M12" s="63"/>
      <c r="N12" s="63"/>
      <c r="O12" s="315"/>
      <c r="S12" s="874" t="s">
        <v>120</v>
      </c>
      <c r="T12" s="874"/>
      <c r="U12" s="874"/>
      <c r="V12" s="874"/>
      <c r="W12" s="874"/>
      <c r="Y12" s="1163" t="str">
        <f>IF(入力用!D3="","",入力用!D3)</f>
        <v/>
      </c>
      <c r="Z12" s="1163"/>
      <c r="AA12" s="1163"/>
      <c r="AB12" s="1163"/>
      <c r="AC12" s="1163"/>
      <c r="AD12" s="1163"/>
      <c r="AE12" s="1163"/>
      <c r="AF12" s="1163"/>
      <c r="AG12" s="1163"/>
      <c r="AH12" s="1163"/>
      <c r="AI12" s="1163"/>
      <c r="AJ12" s="1163"/>
    </row>
    <row r="13" spans="1:37" ht="15" customHeight="1">
      <c r="M13" s="34"/>
      <c r="N13" s="34"/>
      <c r="O13" s="34"/>
      <c r="S13" s="874"/>
      <c r="T13" s="874"/>
      <c r="U13" s="874"/>
      <c r="V13" s="874"/>
      <c r="W13" s="874"/>
      <c r="Y13" s="1163"/>
      <c r="Z13" s="1163"/>
      <c r="AA13" s="1163"/>
      <c r="AB13" s="1163"/>
      <c r="AC13" s="1163"/>
      <c r="AD13" s="1163"/>
      <c r="AE13" s="1163"/>
      <c r="AF13" s="1163"/>
      <c r="AG13" s="1163"/>
      <c r="AH13" s="1163"/>
      <c r="AI13" s="1163"/>
      <c r="AJ13" s="1163"/>
    </row>
    <row r="14" spans="1:37" ht="15" customHeight="1">
      <c r="M14" s="34"/>
      <c r="N14" s="34"/>
      <c r="O14" s="34"/>
      <c r="S14" s="874" t="s">
        <v>121</v>
      </c>
      <c r="T14" s="874"/>
      <c r="U14" s="874"/>
      <c r="V14" s="874"/>
      <c r="W14" s="874"/>
      <c r="Y14" s="1163" t="str">
        <f>IF(入力用!D6="","",入力用!D5&amp;"　　"&amp;入力用!D6)</f>
        <v/>
      </c>
      <c r="Z14" s="1163"/>
      <c r="AA14" s="1163"/>
      <c r="AB14" s="1163"/>
      <c r="AC14" s="1163"/>
      <c r="AD14" s="1163"/>
      <c r="AE14" s="1163"/>
      <c r="AF14" s="1163"/>
      <c r="AG14" s="1163"/>
      <c r="AH14" s="1163"/>
      <c r="AI14" s="1163"/>
      <c r="AJ14" s="1163"/>
      <c r="AK14" s="867" t="s">
        <v>122</v>
      </c>
    </row>
    <row r="15" spans="1:37" ht="15" customHeight="1">
      <c r="A15" s="328"/>
      <c r="M15" s="328"/>
      <c r="N15" s="328"/>
      <c r="O15" s="328"/>
      <c r="S15" s="874"/>
      <c r="T15" s="874"/>
      <c r="U15" s="874"/>
      <c r="V15" s="874"/>
      <c r="W15" s="874"/>
      <c r="Y15" s="1163"/>
      <c r="Z15" s="1163"/>
      <c r="AA15" s="1163"/>
      <c r="AB15" s="1163"/>
      <c r="AC15" s="1163"/>
      <c r="AD15" s="1163"/>
      <c r="AE15" s="1163"/>
      <c r="AF15" s="1163"/>
      <c r="AG15" s="1163"/>
      <c r="AH15" s="1163"/>
      <c r="AI15" s="1163"/>
      <c r="AJ15" s="1163"/>
      <c r="AK15" s="867"/>
    </row>
    <row r="16" spans="1:37" ht="15" customHeight="1">
      <c r="A16" s="308"/>
      <c r="M16" s="328"/>
      <c r="N16" s="328"/>
      <c r="O16" s="328"/>
      <c r="S16" s="874" t="s">
        <v>123</v>
      </c>
      <c r="T16" s="874"/>
      <c r="U16" s="874"/>
      <c r="V16" s="874"/>
      <c r="W16" s="874"/>
      <c r="Y16" s="1163" t="str">
        <f>IF(入力用!D7="","",入力用!D7)</f>
        <v/>
      </c>
      <c r="Z16" s="1163"/>
      <c r="AA16" s="1163"/>
      <c r="AB16" s="1163"/>
      <c r="AC16" s="1163"/>
      <c r="AD16" s="1163"/>
      <c r="AE16" s="1163"/>
      <c r="AF16" s="1163"/>
      <c r="AG16" s="1163"/>
      <c r="AH16" s="1163"/>
      <c r="AI16" s="1163"/>
      <c r="AJ16" s="1163"/>
    </row>
    <row r="17" spans="1:42" ht="15" customHeight="1">
      <c r="A17" s="315"/>
      <c r="M17" s="35"/>
      <c r="N17" s="35"/>
      <c r="O17" s="35"/>
      <c r="S17" s="874"/>
      <c r="T17" s="874"/>
      <c r="U17" s="874"/>
      <c r="V17" s="874"/>
      <c r="W17" s="874"/>
      <c r="Y17" s="1163"/>
      <c r="Z17" s="1163"/>
      <c r="AA17" s="1163"/>
      <c r="AB17" s="1163"/>
      <c r="AC17" s="1163"/>
      <c r="AD17" s="1163"/>
      <c r="AE17" s="1163"/>
      <c r="AF17" s="1163"/>
      <c r="AG17" s="1163"/>
      <c r="AH17" s="1163"/>
      <c r="AI17" s="1163"/>
      <c r="AJ17" s="1163"/>
    </row>
    <row r="18" spans="1:42" ht="15" customHeight="1">
      <c r="A18" s="315"/>
      <c r="M18" s="35"/>
      <c r="N18" s="35"/>
      <c r="O18" s="35"/>
      <c r="S18" s="309"/>
      <c r="T18" s="309"/>
      <c r="U18" s="309"/>
      <c r="V18" s="309"/>
      <c r="W18" s="309"/>
      <c r="Y18" s="337"/>
      <c r="Z18" s="337"/>
      <c r="AA18" s="337"/>
      <c r="AB18" s="337"/>
      <c r="AC18" s="337"/>
      <c r="AD18" s="337"/>
      <c r="AE18" s="337"/>
      <c r="AF18" s="337"/>
      <c r="AG18" s="337"/>
      <c r="AH18" s="337"/>
      <c r="AI18" s="337"/>
      <c r="AJ18" s="337"/>
    </row>
    <row r="19" spans="1:42" ht="15" customHeight="1">
      <c r="A19" s="315"/>
      <c r="M19" s="315"/>
      <c r="N19" s="315"/>
      <c r="O19" s="315"/>
      <c r="AP19" s="34"/>
    </row>
    <row r="20" spans="1:42" ht="15" customHeight="1">
      <c r="A20" s="315"/>
      <c r="B20" s="34"/>
      <c r="C20" s="867" t="s">
        <v>189</v>
      </c>
      <c r="D20" s="867"/>
      <c r="E20" s="867"/>
      <c r="F20" s="867"/>
      <c r="G20" s="867"/>
      <c r="H20" s="867"/>
      <c r="I20" s="867"/>
      <c r="J20" s="867"/>
      <c r="K20" s="867"/>
      <c r="L20" s="867"/>
      <c r="M20" s="867"/>
      <c r="N20" s="867"/>
      <c r="O20" s="867"/>
      <c r="P20" s="867"/>
      <c r="Q20" s="867"/>
      <c r="R20" s="867"/>
      <c r="S20" s="867"/>
      <c r="T20" s="867"/>
      <c r="U20" s="867"/>
      <c r="V20" s="867"/>
      <c r="W20" s="1156" t="s">
        <v>191</v>
      </c>
      <c r="X20" s="1156"/>
      <c r="Y20" s="1156"/>
      <c r="Z20" s="1156"/>
      <c r="AA20" s="1156"/>
      <c r="AB20" s="1156"/>
      <c r="AC20" s="1156"/>
      <c r="AD20" s="1156"/>
      <c r="AE20" s="1156"/>
      <c r="AF20" s="1156"/>
      <c r="AG20" s="1156"/>
      <c r="AH20" s="1156"/>
      <c r="AI20" s="1156"/>
      <c r="AJ20" s="1156"/>
    </row>
    <row r="21" spans="1:42" ht="15" customHeight="1">
      <c r="A21" s="315"/>
      <c r="B21" s="859" t="s">
        <v>190</v>
      </c>
      <c r="C21" s="859"/>
      <c r="D21" s="859"/>
      <c r="E21" s="859"/>
      <c r="F21" s="859"/>
      <c r="G21" s="859"/>
      <c r="H21" s="859"/>
      <c r="I21" s="859"/>
      <c r="J21" s="859"/>
      <c r="K21" s="859"/>
      <c r="L21" s="859"/>
      <c r="M21" s="859"/>
      <c r="N21" s="859"/>
      <c r="O21" s="859"/>
      <c r="P21" s="859"/>
      <c r="Q21" s="859"/>
      <c r="R21" s="859"/>
      <c r="S21" s="859"/>
      <c r="T21" s="859"/>
      <c r="U21" s="859"/>
      <c r="V21" s="859"/>
      <c r="W21" s="859"/>
      <c r="X21" s="859"/>
      <c r="Y21" s="859"/>
      <c r="Z21" s="859"/>
      <c r="AA21" s="859"/>
      <c r="AB21" s="859"/>
      <c r="AC21" s="859"/>
      <c r="AD21" s="859"/>
      <c r="AE21" s="859"/>
      <c r="AF21" s="859"/>
      <c r="AG21" s="859"/>
      <c r="AH21" s="859"/>
      <c r="AI21" s="859"/>
      <c r="AJ21" s="859"/>
    </row>
    <row r="22" spans="1:42" ht="15" customHeight="1">
      <c r="A22" s="315"/>
      <c r="B22" s="859"/>
      <c r="C22" s="859"/>
      <c r="D22" s="859"/>
      <c r="E22" s="859"/>
      <c r="F22" s="859"/>
      <c r="G22" s="859"/>
      <c r="H22" s="859"/>
      <c r="I22" s="859"/>
      <c r="J22" s="859"/>
      <c r="K22" s="859"/>
      <c r="L22" s="859"/>
      <c r="M22" s="859"/>
      <c r="N22" s="859"/>
      <c r="O22" s="859"/>
      <c r="P22" s="859"/>
      <c r="Q22" s="859"/>
      <c r="R22" s="859"/>
      <c r="S22" s="859"/>
      <c r="T22" s="859"/>
      <c r="U22" s="859"/>
      <c r="V22" s="859"/>
      <c r="W22" s="859"/>
      <c r="X22" s="859"/>
      <c r="Y22" s="859"/>
      <c r="Z22" s="859"/>
      <c r="AA22" s="859"/>
      <c r="AB22" s="859"/>
      <c r="AC22" s="859"/>
      <c r="AD22" s="859"/>
      <c r="AE22" s="859"/>
      <c r="AF22" s="859"/>
      <c r="AG22" s="859"/>
      <c r="AH22" s="859"/>
      <c r="AI22" s="859"/>
      <c r="AJ22" s="859"/>
    </row>
    <row r="23" spans="1:42" ht="15" customHeight="1">
      <c r="A23" s="315"/>
      <c r="B23" s="859"/>
      <c r="C23" s="859"/>
      <c r="D23" s="859"/>
      <c r="E23" s="859"/>
      <c r="F23" s="859"/>
      <c r="G23" s="859"/>
      <c r="H23" s="859"/>
      <c r="I23" s="859"/>
      <c r="J23" s="859"/>
      <c r="K23" s="859"/>
      <c r="L23" s="859"/>
      <c r="M23" s="859"/>
      <c r="N23" s="859"/>
      <c r="O23" s="859"/>
      <c r="P23" s="859"/>
      <c r="Q23" s="859"/>
      <c r="R23" s="859"/>
      <c r="S23" s="859"/>
      <c r="T23" s="859"/>
      <c r="U23" s="859"/>
      <c r="V23" s="859"/>
      <c r="W23" s="859"/>
      <c r="X23" s="859"/>
      <c r="Y23" s="859"/>
      <c r="Z23" s="859"/>
      <c r="AA23" s="859"/>
      <c r="AB23" s="859"/>
      <c r="AC23" s="859"/>
      <c r="AD23" s="859"/>
      <c r="AE23" s="859"/>
      <c r="AF23" s="859"/>
      <c r="AG23" s="859"/>
      <c r="AH23" s="859"/>
      <c r="AI23" s="859"/>
      <c r="AJ23" s="859"/>
    </row>
    <row r="24" spans="1:42" ht="15" customHeight="1">
      <c r="A24" s="315"/>
      <c r="B24" s="867" t="s">
        <v>124</v>
      </c>
      <c r="C24" s="867"/>
      <c r="D24" s="867"/>
      <c r="E24" s="867"/>
      <c r="F24" s="867"/>
      <c r="G24" s="867"/>
      <c r="H24" s="867"/>
      <c r="I24" s="867"/>
      <c r="J24" s="867"/>
      <c r="K24" s="867"/>
      <c r="L24" s="867"/>
      <c r="M24" s="867"/>
      <c r="N24" s="867"/>
      <c r="O24" s="867"/>
      <c r="P24" s="867"/>
      <c r="Q24" s="867"/>
      <c r="R24" s="867"/>
      <c r="S24" s="867"/>
      <c r="T24" s="867"/>
      <c r="U24" s="867"/>
      <c r="V24" s="867"/>
      <c r="W24" s="867"/>
      <c r="X24" s="867"/>
      <c r="Y24" s="867"/>
      <c r="Z24" s="867"/>
      <c r="AA24" s="867"/>
      <c r="AB24" s="867"/>
      <c r="AC24" s="867"/>
      <c r="AD24" s="867"/>
      <c r="AE24" s="867"/>
      <c r="AF24" s="867"/>
      <c r="AG24" s="867"/>
      <c r="AH24" s="867"/>
      <c r="AI24" s="867"/>
      <c r="AJ24" s="867"/>
    </row>
    <row r="25" spans="1:42" ht="15" customHeight="1">
      <c r="A25" s="315"/>
      <c r="B25" s="308"/>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row>
    <row r="26" spans="1:42" ht="15" customHeight="1">
      <c r="A26" s="315"/>
      <c r="B26" s="857" t="s">
        <v>132</v>
      </c>
      <c r="C26" s="857"/>
      <c r="D26" s="857"/>
      <c r="E26" s="857"/>
      <c r="F26" s="857"/>
      <c r="G26" s="857"/>
      <c r="H26" s="857"/>
      <c r="I26" s="857"/>
      <c r="J26" s="857"/>
      <c r="K26" s="857"/>
      <c r="L26" s="857"/>
      <c r="M26" s="863" t="s">
        <v>3</v>
      </c>
      <c r="N26" s="863"/>
      <c r="O26" s="863"/>
      <c r="P26" s="863"/>
      <c r="Q26" s="863"/>
      <c r="R26" s="862">
        <f>'【様式３】収支予算書（自動計算）（変更）'!W34</f>
        <v>0</v>
      </c>
      <c r="S26" s="862"/>
      <c r="T26" s="862"/>
      <c r="U26" s="862"/>
      <c r="V26" s="862"/>
      <c r="W26" s="862"/>
      <c r="X26" s="862"/>
      <c r="Y26" s="862"/>
    </row>
    <row r="27" spans="1:42" ht="15" customHeight="1">
      <c r="A27" s="315"/>
      <c r="M27" s="863"/>
      <c r="N27" s="863"/>
      <c r="O27" s="863"/>
      <c r="P27" s="863"/>
      <c r="Q27" s="863"/>
      <c r="R27" s="865"/>
      <c r="S27" s="865"/>
      <c r="T27" s="865"/>
      <c r="U27" s="865"/>
      <c r="V27" s="865"/>
      <c r="W27" s="865"/>
      <c r="X27" s="865"/>
      <c r="Y27" s="865"/>
    </row>
    <row r="28" spans="1:42" ht="15" customHeight="1">
      <c r="A28" s="315"/>
      <c r="B28" s="315"/>
      <c r="C28" s="315"/>
      <c r="D28" s="315"/>
      <c r="E28" s="328"/>
      <c r="F28" s="328"/>
      <c r="G28" s="328"/>
      <c r="H28" s="328"/>
      <c r="I28" s="328"/>
      <c r="J28" s="328"/>
      <c r="K28" s="328"/>
      <c r="L28" s="35"/>
      <c r="M28" s="48"/>
      <c r="N28" s="50"/>
      <c r="O28" s="48"/>
      <c r="P28" s="48"/>
      <c r="Q28" s="49"/>
      <c r="R28" s="862">
        <f>'【様式３】収支予算書（自動計算）（変更）'!C34</f>
        <v>0</v>
      </c>
      <c r="S28" s="862"/>
      <c r="T28" s="862"/>
      <c r="U28" s="862"/>
      <c r="V28" s="862"/>
      <c r="W28" s="862"/>
      <c r="X28" s="862"/>
      <c r="Y28" s="862"/>
    </row>
    <row r="29" spans="1:42" ht="15" customHeight="1">
      <c r="A29" s="315"/>
      <c r="B29" s="315"/>
      <c r="C29" s="315"/>
      <c r="D29" s="315"/>
      <c r="E29" s="328"/>
      <c r="F29" s="328"/>
      <c r="G29" s="328"/>
      <c r="H29" s="328"/>
      <c r="I29" s="328"/>
      <c r="J29" s="328"/>
      <c r="K29" s="328"/>
      <c r="L29" s="35"/>
      <c r="M29" s="866" t="s">
        <v>4</v>
      </c>
      <c r="N29" s="866"/>
      <c r="O29" s="866"/>
      <c r="P29" s="866"/>
      <c r="Q29" s="866"/>
      <c r="R29" s="865"/>
      <c r="S29" s="865"/>
      <c r="T29" s="865"/>
      <c r="U29" s="865"/>
      <c r="V29" s="865"/>
      <c r="W29" s="865"/>
      <c r="X29" s="865"/>
      <c r="Y29" s="865"/>
    </row>
    <row r="30" spans="1:42" ht="15" customHeight="1">
      <c r="A30" s="315"/>
      <c r="B30" s="315"/>
      <c r="C30" s="315"/>
      <c r="D30" s="315"/>
      <c r="E30" s="328"/>
      <c r="F30" s="328"/>
      <c r="G30" s="328"/>
      <c r="H30" s="328"/>
      <c r="I30" s="328"/>
      <c r="J30" s="328"/>
      <c r="K30" s="328"/>
      <c r="L30" s="35"/>
      <c r="M30" s="37"/>
      <c r="N30" s="312"/>
      <c r="O30" s="312"/>
      <c r="P30" s="312"/>
      <c r="Q30" s="312"/>
      <c r="R30" s="862">
        <f>'【様式３】収支予算書（自動計算）（変更）'!H34</f>
        <v>0</v>
      </c>
      <c r="S30" s="862"/>
      <c r="T30" s="862"/>
      <c r="U30" s="862"/>
      <c r="V30" s="862"/>
      <c r="W30" s="862"/>
      <c r="X30" s="862"/>
      <c r="Y30" s="862"/>
    </row>
    <row r="31" spans="1:42" ht="15" customHeight="1">
      <c r="A31" s="315"/>
      <c r="B31" s="315"/>
      <c r="C31" s="315"/>
      <c r="D31" s="315"/>
      <c r="E31" s="328"/>
      <c r="F31" s="328"/>
      <c r="G31" s="328"/>
      <c r="H31" s="328"/>
      <c r="I31" s="328"/>
      <c r="J31" s="328"/>
      <c r="K31" s="328"/>
      <c r="L31" s="35"/>
      <c r="M31" s="863" t="s">
        <v>5</v>
      </c>
      <c r="N31" s="863"/>
      <c r="O31" s="863"/>
      <c r="P31" s="863"/>
      <c r="Q31" s="863"/>
      <c r="R31" s="862"/>
      <c r="S31" s="862"/>
      <c r="T31" s="862"/>
      <c r="U31" s="862"/>
      <c r="V31" s="862"/>
      <c r="W31" s="862"/>
      <c r="X31" s="862"/>
      <c r="Y31" s="862"/>
    </row>
    <row r="32" spans="1:42" ht="15" customHeight="1">
      <c r="A32" s="315"/>
      <c r="B32" s="315"/>
      <c r="C32" s="315"/>
      <c r="D32" s="315"/>
      <c r="E32" s="328"/>
      <c r="F32" s="328"/>
      <c r="G32" s="328"/>
      <c r="H32" s="328"/>
      <c r="I32" s="328"/>
      <c r="J32" s="328"/>
      <c r="K32" s="328"/>
      <c r="L32" s="35"/>
      <c r="M32" s="48"/>
      <c r="N32" s="56"/>
      <c r="O32" s="56"/>
      <c r="P32" s="56"/>
      <c r="Q32" s="56"/>
      <c r="R32" s="864">
        <f>'【様式３】収支予算書（自動計算）（変更）'!M34</f>
        <v>0</v>
      </c>
      <c r="S32" s="864"/>
      <c r="T32" s="864"/>
      <c r="U32" s="864"/>
      <c r="V32" s="864"/>
      <c r="W32" s="864"/>
      <c r="X32" s="864"/>
      <c r="Y32" s="864"/>
    </row>
    <row r="33" spans="1:54" ht="14.25" customHeight="1">
      <c r="A33" s="315"/>
      <c r="B33" s="315"/>
      <c r="C33" s="315"/>
      <c r="D33" s="315"/>
      <c r="E33" s="328"/>
      <c r="F33" s="328"/>
      <c r="G33" s="328"/>
      <c r="H33" s="328"/>
      <c r="I33" s="328"/>
      <c r="J33" s="328"/>
      <c r="K33" s="328"/>
      <c r="L33" s="35"/>
      <c r="M33" s="863" t="s">
        <v>6</v>
      </c>
      <c r="N33" s="863"/>
      <c r="O33" s="863"/>
      <c r="P33" s="863"/>
      <c r="Q33" s="863"/>
      <c r="R33" s="865"/>
      <c r="S33" s="865"/>
      <c r="T33" s="865"/>
      <c r="U33" s="865"/>
      <c r="V33" s="865"/>
      <c r="W33" s="865"/>
      <c r="X33" s="865"/>
      <c r="Y33" s="865"/>
      <c r="AN33" s="34"/>
    </row>
    <row r="34" spans="1:54" ht="14.25" customHeight="1">
      <c r="A34" s="315"/>
      <c r="B34" s="315"/>
      <c r="C34" s="315"/>
      <c r="D34" s="315"/>
      <c r="E34" s="328"/>
      <c r="F34" s="328"/>
      <c r="G34" s="328"/>
      <c r="H34" s="328"/>
      <c r="I34" s="328"/>
      <c r="J34" s="328"/>
      <c r="K34" s="328"/>
      <c r="L34" s="35"/>
      <c r="M34" s="48"/>
      <c r="N34" s="56"/>
      <c r="O34" s="56"/>
      <c r="P34" s="56"/>
      <c r="Q34" s="56"/>
      <c r="R34" s="864">
        <f>'【様式３】収支予算書（自動計算）（変更）'!R34</f>
        <v>0</v>
      </c>
      <c r="S34" s="864"/>
      <c r="T34" s="864"/>
      <c r="U34" s="864"/>
      <c r="V34" s="864"/>
      <c r="W34" s="864"/>
      <c r="X34" s="864"/>
      <c r="Y34" s="864"/>
      <c r="AC34" s="329"/>
      <c r="AD34" s="57"/>
    </row>
    <row r="35" spans="1:54" ht="15" customHeight="1">
      <c r="A35" s="315"/>
      <c r="B35" s="315"/>
      <c r="C35" s="315"/>
      <c r="D35" s="315"/>
      <c r="E35" s="328"/>
      <c r="F35" s="328"/>
      <c r="G35" s="328"/>
      <c r="H35" s="328"/>
      <c r="I35" s="328"/>
      <c r="J35" s="328"/>
      <c r="K35" s="328"/>
      <c r="L35" s="315"/>
      <c r="M35" s="866" t="s">
        <v>7</v>
      </c>
      <c r="N35" s="866"/>
      <c r="O35" s="866"/>
      <c r="P35" s="866"/>
      <c r="Q35" s="866"/>
      <c r="R35" s="865"/>
      <c r="S35" s="865"/>
      <c r="T35" s="865"/>
      <c r="U35" s="865"/>
      <c r="V35" s="865"/>
      <c r="W35" s="865"/>
      <c r="X35" s="865"/>
      <c r="Y35" s="865"/>
    </row>
    <row r="36" spans="1:54" ht="15" customHeight="1">
      <c r="A36" s="315"/>
      <c r="B36" s="315"/>
      <c r="C36" s="315"/>
      <c r="D36" s="315"/>
      <c r="E36" s="315"/>
      <c r="F36" s="315"/>
      <c r="G36" s="315"/>
      <c r="H36" s="315"/>
      <c r="I36" s="315"/>
      <c r="J36" s="315"/>
      <c r="K36" s="315"/>
      <c r="L36" s="37"/>
      <c r="M36" s="39"/>
      <c r="N36" s="39"/>
      <c r="O36" s="39"/>
      <c r="X36" s="57"/>
      <c r="AO36" s="52"/>
      <c r="AP36" s="44"/>
      <c r="AQ36" s="33"/>
      <c r="AR36" s="33"/>
      <c r="AS36" s="33"/>
      <c r="AT36" s="33"/>
      <c r="AU36" s="33"/>
      <c r="AV36" s="33"/>
      <c r="AW36" s="33"/>
      <c r="AX36" s="33"/>
      <c r="AY36" s="33"/>
      <c r="AZ36" s="33"/>
      <c r="BA36" s="33"/>
      <c r="BB36" s="33"/>
    </row>
    <row r="37" spans="1:54" ht="15" customHeight="1">
      <c r="A37" s="315"/>
      <c r="B37" s="857" t="s">
        <v>56</v>
      </c>
      <c r="C37" s="857"/>
      <c r="D37" s="857"/>
      <c r="E37" s="857"/>
      <c r="F37" s="857"/>
      <c r="G37" s="857"/>
      <c r="H37" s="857"/>
      <c r="I37" s="857"/>
      <c r="J37" s="857"/>
      <c r="K37" s="857"/>
      <c r="L37" s="857"/>
      <c r="M37" s="315"/>
      <c r="N37" s="36"/>
      <c r="O37" s="36"/>
      <c r="P37" s="36"/>
      <c r="Q37" s="36"/>
      <c r="R37" s="36"/>
      <c r="S37" s="36"/>
      <c r="T37" s="36"/>
      <c r="U37" s="36"/>
      <c r="V37" s="36"/>
      <c r="W37" s="36"/>
      <c r="X37" s="36"/>
      <c r="AP37" s="33"/>
      <c r="AQ37" s="33"/>
      <c r="AR37" s="37"/>
      <c r="AS37" s="37"/>
      <c r="AT37" s="37"/>
      <c r="AU37" s="37"/>
      <c r="AV37" s="37"/>
      <c r="AW37" s="37"/>
      <c r="AX37" s="37"/>
      <c r="AY37" s="37"/>
      <c r="AZ37" s="33"/>
      <c r="BA37" s="33"/>
      <c r="BB37" s="33"/>
    </row>
    <row r="38" spans="1:54" ht="15" customHeight="1" thickBot="1">
      <c r="A38" s="33"/>
      <c r="B38" s="1145" t="s">
        <v>57</v>
      </c>
      <c r="C38" s="1145"/>
      <c r="D38" s="33"/>
      <c r="E38" s="33"/>
      <c r="F38" s="33"/>
      <c r="G38" s="33"/>
      <c r="H38" s="33"/>
      <c r="I38" s="33"/>
      <c r="J38" s="33"/>
      <c r="K38" s="33"/>
      <c r="L38" s="33"/>
      <c r="M38" s="33"/>
      <c r="N38" s="51"/>
      <c r="O38" s="51"/>
      <c r="P38" s="51"/>
      <c r="Q38" s="51"/>
      <c r="R38" s="51"/>
      <c r="S38" s="51"/>
      <c r="T38" s="51"/>
      <c r="U38" s="51"/>
      <c r="V38" s="51"/>
      <c r="W38" s="51"/>
      <c r="X38" s="51"/>
      <c r="AQ38" s="60"/>
      <c r="AR38" s="37"/>
      <c r="AS38" s="37"/>
      <c r="AT38" s="37"/>
      <c r="AU38" s="37"/>
      <c r="AW38" s="61"/>
      <c r="AX38" s="1148"/>
      <c r="AY38" s="1148"/>
      <c r="AZ38" s="1148"/>
      <c r="BA38" s="1148"/>
    </row>
    <row r="39" spans="1:54" ht="15" customHeight="1">
      <c r="A39" s="33"/>
      <c r="B39" s="1135" t="s">
        <v>428</v>
      </c>
      <c r="C39" s="1136"/>
      <c r="D39" s="33"/>
      <c r="E39" s="1119" t="s">
        <v>58</v>
      </c>
      <c r="F39" s="1119"/>
      <c r="G39" s="1119"/>
      <c r="H39" s="1119"/>
      <c r="I39" s="1119"/>
      <c r="J39" s="1119"/>
      <c r="K39" s="1119"/>
      <c r="L39" s="1119"/>
      <c r="M39" s="1119"/>
      <c r="N39" s="1119"/>
      <c r="O39" s="1119"/>
      <c r="P39" s="1119"/>
      <c r="Q39" s="1119"/>
      <c r="R39" s="1119"/>
      <c r="S39" s="1119"/>
      <c r="T39" s="1119"/>
      <c r="U39" s="1119"/>
      <c r="V39" s="1119"/>
      <c r="W39" s="1119"/>
      <c r="X39" s="1119"/>
      <c r="Y39" s="1120" t="s">
        <v>63</v>
      </c>
      <c r="Z39" s="1120"/>
      <c r="AA39" s="1120"/>
      <c r="AB39" s="1120"/>
      <c r="AC39" s="1134"/>
      <c r="AD39" s="1134"/>
      <c r="AE39" s="1134"/>
      <c r="AF39" s="1134"/>
      <c r="AG39" s="1134"/>
      <c r="AH39" s="1134"/>
      <c r="AI39" s="1134"/>
      <c r="AJ39" s="1123" t="s">
        <v>64</v>
      </c>
      <c r="AQ39" s="28"/>
      <c r="AR39" s="28"/>
      <c r="AS39" s="28"/>
      <c r="AT39" s="28"/>
      <c r="AU39" s="28"/>
      <c r="AW39" s="61"/>
      <c r="AX39" s="1148"/>
      <c r="AY39" s="1148"/>
      <c r="AZ39" s="1148"/>
      <c r="BA39" s="1148"/>
    </row>
    <row r="40" spans="1:54" ht="15" customHeight="1" thickBot="1">
      <c r="A40" s="33"/>
      <c r="B40" s="1149"/>
      <c r="C40" s="1150"/>
      <c r="D40" s="33"/>
      <c r="E40" s="1119"/>
      <c r="F40" s="1119"/>
      <c r="G40" s="1119"/>
      <c r="H40" s="1119"/>
      <c r="I40" s="1119"/>
      <c r="J40" s="1119"/>
      <c r="K40" s="1119"/>
      <c r="L40" s="1119"/>
      <c r="M40" s="1119"/>
      <c r="N40" s="1119"/>
      <c r="O40" s="1119"/>
      <c r="P40" s="1119"/>
      <c r="Q40" s="1119"/>
      <c r="R40" s="1119"/>
      <c r="S40" s="1119"/>
      <c r="T40" s="1119"/>
      <c r="U40" s="1119"/>
      <c r="V40" s="1119"/>
      <c r="W40" s="1119"/>
      <c r="X40" s="1119"/>
      <c r="Y40" s="1120"/>
      <c r="Z40" s="1120"/>
      <c r="AA40" s="1120"/>
      <c r="AB40" s="1120"/>
      <c r="AC40" s="1134"/>
      <c r="AD40" s="1134"/>
      <c r="AE40" s="1134"/>
      <c r="AF40" s="1134"/>
      <c r="AG40" s="1134"/>
      <c r="AH40" s="1134"/>
      <c r="AI40" s="1134"/>
      <c r="AJ40" s="1123"/>
      <c r="AQ40" s="28"/>
      <c r="AR40" s="28"/>
      <c r="AS40" s="28"/>
      <c r="AT40" s="28"/>
      <c r="AU40" s="28"/>
      <c r="AW40" s="61"/>
      <c r="AX40" s="62"/>
      <c r="AY40" s="62"/>
      <c r="AZ40" s="62"/>
      <c r="BA40" s="62"/>
    </row>
    <row r="41" spans="1:54" ht="15" customHeight="1">
      <c r="A41" s="33"/>
      <c r="B41" s="1135" t="s">
        <v>355</v>
      </c>
      <c r="C41" s="1136"/>
      <c r="D41" s="58"/>
      <c r="E41" s="1119" t="s">
        <v>59</v>
      </c>
      <c r="F41" s="1119"/>
      <c r="G41" s="1119"/>
      <c r="H41" s="1119"/>
      <c r="I41" s="1119"/>
      <c r="J41" s="1119"/>
      <c r="K41" s="1119"/>
      <c r="L41" s="1119"/>
      <c r="M41" s="1119"/>
      <c r="N41" s="1119"/>
      <c r="O41" s="1119"/>
      <c r="P41" s="1119"/>
      <c r="Q41" s="1119"/>
      <c r="R41" s="1119"/>
      <c r="S41" s="1119"/>
      <c r="T41" s="1119"/>
      <c r="U41" s="1119"/>
      <c r="V41" s="1119"/>
      <c r="W41" s="1119"/>
      <c r="X41" s="1119"/>
      <c r="Y41" s="1120" t="s">
        <v>63</v>
      </c>
      <c r="Z41" s="1120"/>
      <c r="AA41" s="1120"/>
      <c r="AB41" s="1120"/>
      <c r="AC41" s="1134"/>
      <c r="AD41" s="1134"/>
      <c r="AE41" s="1134"/>
      <c r="AF41" s="1134"/>
      <c r="AG41" s="1134"/>
      <c r="AH41" s="1134"/>
      <c r="AI41" s="1134"/>
      <c r="AJ41" s="1123" t="s">
        <v>64</v>
      </c>
      <c r="AQ41" s="28"/>
      <c r="AR41" s="28"/>
      <c r="AS41" s="28"/>
      <c r="AT41" s="28"/>
      <c r="AU41" s="28"/>
      <c r="AW41" s="61"/>
      <c r="AX41" s="1148"/>
      <c r="AY41" s="1148"/>
      <c r="AZ41" s="1148"/>
      <c r="BA41" s="1148"/>
    </row>
    <row r="42" spans="1:54" ht="15" customHeight="1" thickBot="1">
      <c r="A42" s="33"/>
      <c r="B42" s="1149"/>
      <c r="C42" s="1150"/>
      <c r="D42" s="58"/>
      <c r="E42" s="1119"/>
      <c r="F42" s="1119"/>
      <c r="G42" s="1119"/>
      <c r="H42" s="1119"/>
      <c r="I42" s="1119"/>
      <c r="J42" s="1119"/>
      <c r="K42" s="1119"/>
      <c r="L42" s="1119"/>
      <c r="M42" s="1119"/>
      <c r="N42" s="1119"/>
      <c r="O42" s="1119"/>
      <c r="P42" s="1119"/>
      <c r="Q42" s="1119"/>
      <c r="R42" s="1119"/>
      <c r="S42" s="1119"/>
      <c r="T42" s="1119"/>
      <c r="U42" s="1119"/>
      <c r="V42" s="1119"/>
      <c r="W42" s="1119"/>
      <c r="X42" s="1119"/>
      <c r="Y42" s="1120"/>
      <c r="Z42" s="1120"/>
      <c r="AA42" s="1120"/>
      <c r="AB42" s="1120"/>
      <c r="AC42" s="1134"/>
      <c r="AD42" s="1134"/>
      <c r="AE42" s="1134"/>
      <c r="AF42" s="1134"/>
      <c r="AG42" s="1134"/>
      <c r="AH42" s="1134"/>
      <c r="AI42" s="1134"/>
      <c r="AJ42" s="1123"/>
      <c r="AQ42" s="28"/>
      <c r="AR42" s="28"/>
      <c r="AS42" s="28"/>
      <c r="AT42" s="28"/>
      <c r="AU42" s="28"/>
      <c r="AW42" s="61"/>
      <c r="AX42" s="62"/>
      <c r="AY42" s="62"/>
      <c r="AZ42" s="62"/>
      <c r="BA42" s="62"/>
    </row>
    <row r="43" spans="1:54" ht="15" customHeight="1">
      <c r="A43" s="33"/>
      <c r="B43" s="1152"/>
      <c r="C43" s="1153"/>
      <c r="D43" s="33"/>
      <c r="E43" s="1119" t="s">
        <v>65</v>
      </c>
      <c r="F43" s="1119"/>
      <c r="G43" s="1119"/>
      <c r="H43" s="1119"/>
      <c r="I43" s="1119"/>
      <c r="J43" s="1119"/>
      <c r="K43" s="1119"/>
      <c r="L43" s="1119"/>
      <c r="M43" s="1119"/>
      <c r="N43" s="1119"/>
      <c r="O43" s="1119"/>
      <c r="P43" s="1119"/>
      <c r="Q43" s="1119"/>
      <c r="R43" s="1119"/>
      <c r="S43" s="1119"/>
      <c r="T43" s="1119"/>
      <c r="U43" s="1119"/>
      <c r="V43" s="1119"/>
      <c r="W43" s="1119"/>
      <c r="X43" s="1119"/>
      <c r="Y43" s="1120" t="s">
        <v>63</v>
      </c>
      <c r="Z43" s="1120"/>
      <c r="AA43" s="1120"/>
      <c r="AB43" s="1120"/>
      <c r="AC43" s="1134"/>
      <c r="AD43" s="1134"/>
      <c r="AE43" s="1134"/>
      <c r="AF43" s="1134"/>
      <c r="AG43" s="1134"/>
      <c r="AH43" s="1134"/>
      <c r="AI43" s="1134"/>
      <c r="AJ43" s="1123" t="s">
        <v>64</v>
      </c>
      <c r="AQ43" s="28"/>
      <c r="AR43" s="28"/>
      <c r="AS43" s="28"/>
      <c r="AT43" s="28"/>
      <c r="AU43" s="28"/>
      <c r="AW43" s="61"/>
      <c r="AX43" s="1148"/>
      <c r="AY43" s="1148"/>
      <c r="AZ43" s="1148"/>
      <c r="BA43" s="1148"/>
    </row>
    <row r="44" spans="1:54" ht="15" customHeight="1" thickBot="1">
      <c r="A44" s="33"/>
      <c r="B44" s="1154"/>
      <c r="C44" s="1155"/>
      <c r="D44" s="33"/>
      <c r="E44" s="1119"/>
      <c r="F44" s="1119"/>
      <c r="G44" s="1119"/>
      <c r="H44" s="1119"/>
      <c r="I44" s="1119"/>
      <c r="J44" s="1119"/>
      <c r="K44" s="1119"/>
      <c r="L44" s="1119"/>
      <c r="M44" s="1119"/>
      <c r="N44" s="1119"/>
      <c r="O44" s="1119"/>
      <c r="P44" s="1119"/>
      <c r="Q44" s="1119"/>
      <c r="R44" s="1119"/>
      <c r="S44" s="1119"/>
      <c r="T44" s="1119"/>
      <c r="U44" s="1119"/>
      <c r="V44" s="1119"/>
      <c r="W44" s="1119"/>
      <c r="X44" s="1119"/>
      <c r="Y44" s="1120"/>
      <c r="Z44" s="1120"/>
      <c r="AA44" s="1120"/>
      <c r="AB44" s="1120"/>
      <c r="AC44" s="1134"/>
      <c r="AD44" s="1134"/>
      <c r="AE44" s="1134"/>
      <c r="AF44" s="1134"/>
      <c r="AG44" s="1134"/>
      <c r="AH44" s="1134"/>
      <c r="AI44" s="1134"/>
      <c r="AJ44" s="1123"/>
      <c r="AQ44" s="28"/>
      <c r="AR44" s="28"/>
      <c r="AS44" s="28"/>
      <c r="AT44" s="28"/>
      <c r="AU44" s="28"/>
      <c r="AW44" s="61"/>
      <c r="AX44" s="62"/>
      <c r="AY44" s="62"/>
      <c r="AZ44" s="62"/>
      <c r="BA44" s="62"/>
    </row>
    <row r="45" spans="1:54" ht="15" customHeight="1">
      <c r="A45" s="33"/>
      <c r="B45" s="1135"/>
      <c r="C45" s="1136"/>
      <c r="D45" s="55"/>
      <c r="E45" s="1119" t="s">
        <v>66</v>
      </c>
      <c r="F45" s="1119"/>
      <c r="G45" s="1119"/>
      <c r="H45" s="1119"/>
      <c r="I45" s="1119"/>
      <c r="J45" s="1119"/>
      <c r="K45" s="1119"/>
      <c r="L45" s="1119"/>
      <c r="M45" s="1119"/>
      <c r="N45" s="1119"/>
      <c r="O45" s="1119"/>
      <c r="P45" s="1119"/>
      <c r="Q45" s="1119"/>
      <c r="R45" s="1119"/>
      <c r="S45" s="1119"/>
      <c r="T45" s="1119"/>
      <c r="U45" s="1119"/>
      <c r="V45" s="1119"/>
      <c r="W45" s="1119"/>
      <c r="X45" s="1119"/>
      <c r="Y45" s="1120" t="s">
        <v>63</v>
      </c>
      <c r="Z45" s="1120"/>
      <c r="AA45" s="1120"/>
      <c r="AB45" s="1120"/>
      <c r="AC45" s="1134"/>
      <c r="AD45" s="1134"/>
      <c r="AE45" s="1134"/>
      <c r="AF45" s="1134"/>
      <c r="AG45" s="1134"/>
      <c r="AH45" s="1134"/>
      <c r="AI45" s="1134"/>
      <c r="AJ45" s="1123" t="s">
        <v>64</v>
      </c>
      <c r="AQ45" s="28"/>
      <c r="AR45" s="28"/>
      <c r="AS45" s="28"/>
      <c r="AT45" s="28"/>
      <c r="AU45" s="28"/>
      <c r="AW45" s="61"/>
      <c r="AX45" s="1148"/>
      <c r="AY45" s="1148"/>
      <c r="AZ45" s="1148"/>
      <c r="BA45" s="1148"/>
    </row>
    <row r="46" spans="1:54" ht="15" customHeight="1" thickBot="1">
      <c r="A46" s="33"/>
      <c r="B46" s="1137"/>
      <c r="C46" s="1138"/>
      <c r="D46" s="55"/>
      <c r="E46" s="1119"/>
      <c r="F46" s="1119"/>
      <c r="G46" s="1119"/>
      <c r="H46" s="1119"/>
      <c r="I46" s="1119"/>
      <c r="J46" s="1119"/>
      <c r="K46" s="1119"/>
      <c r="L46" s="1119"/>
      <c r="M46" s="1119"/>
      <c r="N46" s="1119"/>
      <c r="O46" s="1119"/>
      <c r="P46" s="1119"/>
      <c r="Q46" s="1119"/>
      <c r="R46" s="1119"/>
      <c r="S46" s="1119"/>
      <c r="T46" s="1119"/>
      <c r="U46" s="1119"/>
      <c r="V46" s="1119"/>
      <c r="W46" s="1119"/>
      <c r="X46" s="1119"/>
      <c r="Y46" s="1120"/>
      <c r="Z46" s="1120"/>
      <c r="AA46" s="1120"/>
      <c r="AB46" s="1120"/>
      <c r="AC46" s="1134"/>
      <c r="AD46" s="1134"/>
      <c r="AE46" s="1134"/>
      <c r="AF46" s="1134"/>
      <c r="AG46" s="1134"/>
      <c r="AH46" s="1134"/>
      <c r="AI46" s="1134"/>
      <c r="AJ46" s="1123"/>
      <c r="AQ46" s="28"/>
      <c r="AR46" s="28"/>
      <c r="AS46" s="28"/>
      <c r="AT46" s="28"/>
      <c r="AU46" s="28"/>
      <c r="AW46" s="61"/>
      <c r="AX46" s="62"/>
      <c r="AY46" s="62"/>
      <c r="AZ46" s="62"/>
      <c r="BA46" s="62"/>
    </row>
    <row r="47" spans="1:54" ht="15" customHeight="1">
      <c r="A47" s="33"/>
      <c r="B47" s="1146"/>
      <c r="C47" s="1147"/>
      <c r="D47" s="55"/>
      <c r="E47" s="1119" t="s">
        <v>133</v>
      </c>
      <c r="F47" s="1119"/>
      <c r="G47" s="1119"/>
      <c r="H47" s="1119"/>
      <c r="I47" s="1119"/>
      <c r="J47" s="1119"/>
      <c r="K47" s="1119"/>
      <c r="L47" s="1119"/>
      <c r="M47" s="1119"/>
      <c r="N47" s="1119"/>
      <c r="O47" s="1119"/>
      <c r="P47" s="1119"/>
      <c r="Q47" s="1119"/>
      <c r="R47" s="1119"/>
      <c r="S47" s="1119"/>
      <c r="T47" s="1119"/>
      <c r="U47" s="1119"/>
      <c r="V47" s="1119"/>
      <c r="W47" s="1119"/>
      <c r="X47" s="1119"/>
      <c r="Y47" s="1120" t="s">
        <v>63</v>
      </c>
      <c r="Z47" s="1120"/>
      <c r="AA47" s="1120"/>
      <c r="AB47" s="1120"/>
      <c r="AC47" s="1134"/>
      <c r="AD47" s="1134"/>
      <c r="AE47" s="1134"/>
      <c r="AF47" s="1134"/>
      <c r="AG47" s="1134"/>
      <c r="AH47" s="1134"/>
      <c r="AI47" s="1134"/>
      <c r="AJ47" s="1123" t="s">
        <v>64</v>
      </c>
      <c r="AO47" s="28"/>
      <c r="AP47" s="28"/>
      <c r="AQ47" s="31"/>
      <c r="AR47" s="1114"/>
      <c r="AS47" s="1114"/>
      <c r="AT47" s="1114"/>
      <c r="AU47" s="1114"/>
      <c r="AV47" s="1114"/>
      <c r="AW47" s="1114"/>
      <c r="AX47" s="1114"/>
      <c r="AY47" s="1114"/>
      <c r="AZ47" s="1114"/>
      <c r="BA47" s="1114"/>
    </row>
    <row r="48" spans="1:54" ht="15" customHeight="1" thickBot="1">
      <c r="A48" s="33"/>
      <c r="B48" s="1137"/>
      <c r="C48" s="1138"/>
      <c r="D48" s="55"/>
      <c r="E48" s="1119"/>
      <c r="F48" s="1119"/>
      <c r="G48" s="1119"/>
      <c r="H48" s="1119"/>
      <c r="I48" s="1119"/>
      <c r="J48" s="1119"/>
      <c r="K48" s="1119"/>
      <c r="L48" s="1119"/>
      <c r="M48" s="1119"/>
      <c r="N48" s="1119"/>
      <c r="O48" s="1119"/>
      <c r="P48" s="1119"/>
      <c r="Q48" s="1119"/>
      <c r="R48" s="1119"/>
      <c r="S48" s="1119"/>
      <c r="T48" s="1119"/>
      <c r="U48" s="1119"/>
      <c r="V48" s="1119"/>
      <c r="W48" s="1119"/>
      <c r="X48" s="1119"/>
      <c r="Y48" s="1121"/>
      <c r="Z48" s="1121"/>
      <c r="AA48" s="1121"/>
      <c r="AB48" s="1121"/>
      <c r="AC48" s="1151"/>
      <c r="AD48" s="1151"/>
      <c r="AE48" s="1151"/>
      <c r="AF48" s="1151"/>
      <c r="AG48" s="1151"/>
      <c r="AH48" s="1151"/>
      <c r="AI48" s="1151"/>
      <c r="AJ48" s="1123"/>
      <c r="AO48" s="28"/>
      <c r="AP48" s="28"/>
      <c r="AQ48" s="31"/>
      <c r="AR48" s="52"/>
      <c r="AS48" s="52"/>
      <c r="AT48" s="52"/>
      <c r="AU48" s="52"/>
      <c r="AV48" s="52"/>
      <c r="AW48" s="52"/>
      <c r="AX48" s="52"/>
      <c r="AY48" s="52"/>
      <c r="AZ48" s="52"/>
      <c r="BA48" s="52"/>
    </row>
    <row r="49" spans="1:54" ht="15" customHeight="1">
      <c r="A49" s="33"/>
      <c r="B49" s="38"/>
      <c r="C49" s="55"/>
      <c r="D49" s="55"/>
      <c r="E49" s="55"/>
      <c r="F49" s="53"/>
      <c r="G49" s="39"/>
      <c r="H49" s="1139"/>
      <c r="I49" s="1140"/>
      <c r="J49" s="1140"/>
      <c r="K49" s="1140"/>
      <c r="L49" s="1140"/>
      <c r="M49" s="1140"/>
      <c r="N49" s="1140"/>
      <c r="O49" s="1140"/>
      <c r="P49" s="1140"/>
      <c r="Q49" s="1140"/>
      <c r="R49" s="1140"/>
      <c r="S49" s="1140"/>
      <c r="T49" s="1140"/>
      <c r="U49" s="1140"/>
      <c r="V49" s="1140"/>
      <c r="W49" s="1140"/>
      <c r="X49" s="1140"/>
      <c r="Y49" s="1140"/>
      <c r="Z49" s="1140"/>
      <c r="AA49" s="1140"/>
      <c r="AB49" s="1140"/>
      <c r="AC49" s="1140"/>
      <c r="AD49" s="1140"/>
      <c r="AE49" s="1140"/>
      <c r="AF49" s="1140"/>
      <c r="AG49" s="1140"/>
      <c r="AH49" s="1140"/>
      <c r="AI49" s="1141"/>
      <c r="AJ49" s="28"/>
      <c r="AO49" s="28"/>
      <c r="AP49" s="28"/>
      <c r="AQ49" s="28"/>
      <c r="AR49" s="28"/>
      <c r="AS49" s="28"/>
      <c r="AT49" s="28"/>
      <c r="AU49" s="28"/>
      <c r="AV49" s="28"/>
      <c r="AW49" s="28"/>
      <c r="AX49" s="28"/>
      <c r="AY49" s="28"/>
      <c r="AZ49" s="28"/>
      <c r="BA49" s="28"/>
      <c r="BB49" s="28"/>
    </row>
    <row r="50" spans="1:54" ht="15" customHeight="1">
      <c r="A50" s="33"/>
      <c r="B50" s="40"/>
      <c r="C50" s="55"/>
      <c r="D50" s="55"/>
      <c r="E50" s="55"/>
      <c r="F50" s="53"/>
      <c r="G50" s="41"/>
      <c r="H50" s="1142"/>
      <c r="I50" s="1143"/>
      <c r="J50" s="1143"/>
      <c r="K50" s="1143"/>
      <c r="L50" s="1143"/>
      <c r="M50" s="1143"/>
      <c r="N50" s="1143"/>
      <c r="O50" s="1143"/>
      <c r="P50" s="1143"/>
      <c r="Q50" s="1143"/>
      <c r="R50" s="1143"/>
      <c r="S50" s="1143"/>
      <c r="T50" s="1143"/>
      <c r="U50" s="1143"/>
      <c r="V50" s="1143"/>
      <c r="W50" s="1143"/>
      <c r="X50" s="1143"/>
      <c r="Y50" s="1143"/>
      <c r="Z50" s="1143"/>
      <c r="AA50" s="1143"/>
      <c r="AB50" s="1143"/>
      <c r="AC50" s="1143"/>
      <c r="AD50" s="1143"/>
      <c r="AE50" s="1143"/>
      <c r="AF50" s="1143"/>
      <c r="AG50" s="1143"/>
      <c r="AH50" s="1143"/>
      <c r="AI50" s="1144"/>
      <c r="AP50" s="28"/>
      <c r="AQ50" s="28"/>
      <c r="AR50" s="28"/>
      <c r="AS50" s="28"/>
      <c r="AT50" s="28"/>
      <c r="AU50" s="28"/>
      <c r="AV50" s="28"/>
      <c r="AW50" s="28"/>
      <c r="AX50" s="28"/>
      <c r="AY50" s="28"/>
      <c r="AZ50" s="28"/>
      <c r="BA50" s="28"/>
      <c r="BB50" s="28"/>
    </row>
    <row r="51" spans="1:54" ht="15" customHeight="1">
      <c r="B51" s="1113" t="s">
        <v>60</v>
      </c>
      <c r="C51" s="1113"/>
      <c r="D51" s="1113"/>
      <c r="E51" s="1113"/>
      <c r="F51" s="1113"/>
      <c r="G51" s="1113"/>
      <c r="H51" s="1113"/>
      <c r="I51" s="1113"/>
      <c r="J51" s="1113"/>
      <c r="K51" s="1113"/>
      <c r="L51" s="1113"/>
      <c r="M51" s="59"/>
      <c r="N51" s="59"/>
      <c r="O51" s="59"/>
      <c r="P51" s="59"/>
      <c r="Q51" s="59"/>
      <c r="R51" s="59"/>
      <c r="S51" s="59"/>
      <c r="T51" s="59"/>
      <c r="U51" s="59"/>
      <c r="V51" s="59"/>
      <c r="W51" s="59"/>
      <c r="X51" s="59"/>
      <c r="Y51" s="59"/>
      <c r="Z51" s="59"/>
      <c r="AA51" s="59"/>
      <c r="AB51" s="59"/>
      <c r="AC51" s="59"/>
      <c r="AD51" s="59"/>
      <c r="AE51" s="59"/>
      <c r="AF51" s="59"/>
      <c r="AG51" s="59"/>
      <c r="AH51" s="59"/>
      <c r="AI51" s="59"/>
      <c r="AJ51" s="59"/>
    </row>
    <row r="52" spans="1:54" ht="15" customHeight="1">
      <c r="B52" s="1114" t="s">
        <v>61</v>
      </c>
      <c r="C52" s="1114"/>
      <c r="D52" s="1114"/>
      <c r="E52" s="1114"/>
      <c r="F52" s="1114"/>
      <c r="G52" s="1114"/>
      <c r="H52" s="1114"/>
      <c r="I52" s="1114"/>
      <c r="J52" s="1114"/>
      <c r="K52" s="1114"/>
      <c r="L52" s="1114"/>
      <c r="M52" s="1114"/>
      <c r="N52" s="1114"/>
      <c r="O52" s="1114"/>
      <c r="P52" s="1114"/>
      <c r="Q52" s="1114"/>
      <c r="R52" s="1114"/>
      <c r="S52" s="1114"/>
      <c r="T52" s="1114"/>
      <c r="U52" s="1114"/>
      <c r="V52" s="1114"/>
      <c r="W52" s="1114"/>
      <c r="X52" s="1114"/>
      <c r="Y52" s="1114"/>
      <c r="Z52" s="1114"/>
      <c r="AA52" s="1114"/>
      <c r="AB52" s="1114"/>
      <c r="AC52" s="1114"/>
      <c r="AD52" s="1114"/>
      <c r="AE52" s="1114"/>
      <c r="AF52" s="1114"/>
      <c r="AG52" s="1114"/>
      <c r="AH52" s="1114"/>
      <c r="AI52" s="1114"/>
      <c r="AJ52" s="1114"/>
    </row>
    <row r="53" spans="1:54" ht="15" customHeight="1">
      <c r="B53" s="1114" t="s">
        <v>62</v>
      </c>
      <c r="C53" s="1114"/>
      <c r="D53" s="1114"/>
      <c r="E53" s="1114"/>
      <c r="F53" s="1114"/>
      <c r="G53" s="1114"/>
      <c r="H53" s="1114"/>
      <c r="I53" s="1114"/>
      <c r="J53" s="1114"/>
      <c r="K53" s="1114"/>
      <c r="L53" s="1114"/>
      <c r="M53" s="1114"/>
      <c r="N53" s="1114"/>
      <c r="O53" s="1114"/>
      <c r="P53" s="1114"/>
      <c r="Q53" s="1114"/>
      <c r="R53" s="1114"/>
      <c r="S53" s="1114"/>
      <c r="T53" s="1114"/>
      <c r="U53" s="1114"/>
      <c r="V53" s="1114"/>
      <c r="W53" s="1114"/>
      <c r="X53" s="1114"/>
      <c r="Y53" s="1114"/>
      <c r="Z53" s="1114"/>
      <c r="AA53" s="1114"/>
      <c r="AB53" s="1114"/>
      <c r="AC53" s="1114"/>
      <c r="AD53" s="1114"/>
      <c r="AE53" s="1114"/>
      <c r="AF53" s="1114"/>
      <c r="AG53" s="1114"/>
      <c r="AH53" s="1114"/>
      <c r="AI53" s="1114"/>
      <c r="AJ53" s="1114"/>
    </row>
    <row r="55" spans="1:54" ht="15" customHeight="1">
      <c r="B55" s="328"/>
      <c r="C55" s="328"/>
      <c r="D55" s="328"/>
      <c r="E55" s="328"/>
      <c r="F55" s="328"/>
      <c r="G55" s="328"/>
      <c r="H55" s="328"/>
      <c r="I55" s="328"/>
      <c r="J55" s="328"/>
      <c r="K55" s="328"/>
      <c r="L55" s="328"/>
      <c r="M55" s="328"/>
      <c r="N55" s="328"/>
      <c r="O55" s="328"/>
    </row>
    <row r="56" spans="1:54" ht="15" customHeight="1">
      <c r="B56" s="328" t="s">
        <v>55</v>
      </c>
      <c r="C56" s="328"/>
      <c r="D56" s="328"/>
      <c r="E56" s="328"/>
      <c r="F56" s="328"/>
      <c r="G56" s="328"/>
      <c r="H56" s="328"/>
      <c r="I56" s="328"/>
      <c r="J56" s="328"/>
      <c r="K56" s="328"/>
      <c r="L56" s="328"/>
      <c r="M56" s="328"/>
      <c r="N56" s="328"/>
      <c r="O56" s="328"/>
    </row>
    <row r="57" spans="1:54" ht="15" customHeight="1">
      <c r="B57" s="328"/>
      <c r="C57" s="328"/>
      <c r="D57" s="328"/>
      <c r="E57" s="328"/>
      <c r="F57" s="328"/>
      <c r="G57" s="328"/>
      <c r="H57" s="328"/>
      <c r="I57" s="308"/>
      <c r="J57" s="308"/>
      <c r="K57" s="308"/>
      <c r="L57" s="308"/>
      <c r="M57" s="308"/>
      <c r="N57" s="308"/>
      <c r="O57" s="308"/>
      <c r="Y57" s="867" t="s">
        <v>175</v>
      </c>
      <c r="Z57" s="867"/>
      <c r="AA57" s="867"/>
      <c r="AB57" s="867"/>
      <c r="AC57" s="867"/>
      <c r="AD57" s="328" t="s">
        <v>118</v>
      </c>
      <c r="AE57" s="867"/>
      <c r="AF57" s="867"/>
      <c r="AG57" s="29" t="s">
        <v>117</v>
      </c>
      <c r="AH57" s="867"/>
      <c r="AI57" s="867"/>
      <c r="AJ57" s="29" t="s">
        <v>116</v>
      </c>
    </row>
    <row r="58" spans="1:54" ht="15" customHeight="1">
      <c r="B58" s="328"/>
      <c r="C58" s="328"/>
      <c r="D58" s="328"/>
      <c r="E58" s="328"/>
      <c r="F58" s="328"/>
      <c r="G58" s="328"/>
      <c r="H58" s="328"/>
      <c r="I58" s="308"/>
      <c r="J58" s="308"/>
      <c r="K58" s="308"/>
      <c r="L58" s="308"/>
      <c r="M58" s="308"/>
      <c r="N58" s="308"/>
      <c r="O58" s="308"/>
      <c r="Y58" s="308"/>
      <c r="Z58" s="308"/>
      <c r="AA58" s="308"/>
      <c r="AB58" s="308"/>
      <c r="AC58" s="308"/>
      <c r="AD58" s="328"/>
      <c r="AE58" s="308"/>
      <c r="AF58" s="308"/>
      <c r="AH58" s="308"/>
      <c r="AI58" s="308"/>
    </row>
    <row r="59" spans="1:54" ht="15" customHeight="1">
      <c r="B59" s="873" t="s">
        <v>257</v>
      </c>
      <c r="C59" s="873"/>
      <c r="D59" s="873"/>
      <c r="E59" s="873"/>
      <c r="F59" s="873"/>
      <c r="G59" s="873"/>
      <c r="H59" s="873"/>
      <c r="I59" s="873"/>
      <c r="J59" s="873"/>
      <c r="K59" s="873"/>
      <c r="L59" s="873"/>
      <c r="M59" s="873"/>
      <c r="N59" s="873"/>
      <c r="O59" s="873"/>
      <c r="P59" s="873"/>
      <c r="Q59" s="873"/>
      <c r="R59" s="873"/>
      <c r="S59" s="873"/>
      <c r="T59" s="873"/>
      <c r="U59" s="873"/>
      <c r="V59" s="873"/>
      <c r="W59" s="873"/>
      <c r="X59" s="873"/>
      <c r="Y59" s="873"/>
      <c r="Z59" s="873"/>
      <c r="AA59" s="873"/>
      <c r="AB59" s="873"/>
      <c r="AC59" s="873"/>
      <c r="AD59" s="873"/>
      <c r="AE59" s="873"/>
      <c r="AF59" s="873"/>
      <c r="AG59" s="873"/>
      <c r="AH59" s="873"/>
      <c r="AI59" s="873"/>
      <c r="AJ59" s="873"/>
    </row>
    <row r="60" spans="1:54" ht="15" customHeight="1">
      <c r="B60" s="873"/>
      <c r="C60" s="873"/>
      <c r="D60" s="873"/>
      <c r="E60" s="873"/>
      <c r="F60" s="873"/>
      <c r="G60" s="873"/>
      <c r="H60" s="873"/>
      <c r="I60" s="873"/>
      <c r="J60" s="873"/>
      <c r="K60" s="873"/>
      <c r="L60" s="873"/>
      <c r="M60" s="873"/>
      <c r="N60" s="873"/>
      <c r="O60" s="873"/>
      <c r="P60" s="873"/>
      <c r="Q60" s="873"/>
      <c r="R60" s="873"/>
      <c r="S60" s="873"/>
      <c r="T60" s="873"/>
      <c r="U60" s="873"/>
      <c r="V60" s="873"/>
      <c r="W60" s="873"/>
      <c r="X60" s="873"/>
      <c r="Y60" s="873"/>
      <c r="Z60" s="873"/>
      <c r="AA60" s="873"/>
      <c r="AB60" s="873"/>
      <c r="AC60" s="873"/>
      <c r="AD60" s="873"/>
      <c r="AE60" s="873"/>
      <c r="AF60" s="873"/>
      <c r="AG60" s="873"/>
      <c r="AH60" s="873"/>
      <c r="AI60" s="873"/>
      <c r="AJ60" s="873"/>
    </row>
    <row r="61" spans="1:54" ht="15" customHeight="1">
      <c r="B61" s="317"/>
      <c r="C61" s="317"/>
      <c r="D61" s="317"/>
      <c r="E61" s="317"/>
      <c r="F61" s="317"/>
      <c r="G61" s="317"/>
      <c r="H61" s="317"/>
      <c r="I61" s="317"/>
      <c r="J61" s="317"/>
      <c r="K61" s="317"/>
      <c r="L61" s="317"/>
      <c r="M61" s="317"/>
      <c r="N61" s="317"/>
      <c r="O61" s="317"/>
      <c r="P61" s="317"/>
      <c r="Q61" s="317"/>
      <c r="R61" s="317"/>
      <c r="S61" s="317"/>
      <c r="T61" s="317"/>
      <c r="U61" s="317"/>
      <c r="V61" s="317"/>
      <c r="W61" s="317"/>
      <c r="X61" s="317"/>
      <c r="Y61" s="317"/>
      <c r="Z61" s="317"/>
      <c r="AA61" s="317"/>
      <c r="AB61" s="317"/>
      <c r="AC61" s="317"/>
      <c r="AD61" s="317"/>
      <c r="AE61" s="317"/>
      <c r="AF61" s="317"/>
      <c r="AG61" s="317"/>
      <c r="AH61" s="317"/>
      <c r="AI61" s="317"/>
      <c r="AJ61" s="317"/>
    </row>
    <row r="62" spans="1:54" ht="15" customHeight="1">
      <c r="B62" s="328" t="s">
        <v>2</v>
      </c>
      <c r="C62" s="328"/>
      <c r="D62" s="328"/>
      <c r="E62" s="328"/>
      <c r="F62" s="328"/>
      <c r="G62" s="328"/>
      <c r="H62" s="328"/>
      <c r="I62" s="328"/>
      <c r="J62" s="328"/>
      <c r="K62" s="328"/>
      <c r="L62" s="328"/>
      <c r="M62" s="328"/>
      <c r="N62" s="328"/>
      <c r="O62" s="328"/>
    </row>
    <row r="63" spans="1:54" ht="15" customHeight="1">
      <c r="B63" s="328"/>
      <c r="C63" s="328"/>
      <c r="D63" s="328"/>
      <c r="E63" s="328"/>
      <c r="F63" s="328"/>
      <c r="G63" s="30"/>
      <c r="H63" s="31"/>
      <c r="I63" s="63"/>
      <c r="J63" s="63"/>
      <c r="K63" s="63"/>
      <c r="L63" s="63"/>
      <c r="M63" s="63"/>
      <c r="N63" s="63"/>
      <c r="O63" s="32"/>
      <c r="S63" s="871" t="s">
        <v>119</v>
      </c>
      <c r="T63" s="871"/>
      <c r="U63" s="871"/>
      <c r="V63" s="871"/>
      <c r="W63" s="871"/>
      <c r="Y63" s="868" t="str">
        <f>IF(Y9="","",Y9)</f>
        <v/>
      </c>
      <c r="Z63" s="868"/>
      <c r="AA63" s="868"/>
      <c r="AB63" s="868"/>
      <c r="AC63" s="868"/>
      <c r="AD63" s="868"/>
      <c r="AE63" s="868"/>
      <c r="AF63" s="868"/>
      <c r="AG63" s="868"/>
      <c r="AH63" s="868"/>
      <c r="AI63" s="868"/>
      <c r="AJ63" s="868"/>
    </row>
    <row r="64" spans="1:54" ht="15" customHeight="1">
      <c r="B64" s="328"/>
      <c r="C64" s="328"/>
      <c r="D64" s="328"/>
      <c r="E64" s="328"/>
      <c r="F64" s="328"/>
      <c r="G64" s="30"/>
      <c r="H64" s="31"/>
      <c r="I64" s="63"/>
      <c r="J64" s="63"/>
      <c r="K64" s="63"/>
      <c r="L64" s="63"/>
      <c r="M64" s="63"/>
      <c r="N64" s="63"/>
      <c r="O64" s="32"/>
      <c r="S64" s="871"/>
      <c r="T64" s="871"/>
      <c r="U64" s="871"/>
      <c r="V64" s="871"/>
      <c r="W64" s="871"/>
      <c r="Y64" s="868"/>
      <c r="Z64" s="868"/>
      <c r="AA64" s="868"/>
      <c r="AB64" s="868"/>
      <c r="AC64" s="868"/>
      <c r="AD64" s="868"/>
      <c r="AE64" s="868"/>
      <c r="AF64" s="868"/>
      <c r="AG64" s="868"/>
      <c r="AH64" s="868"/>
      <c r="AI64" s="868"/>
      <c r="AJ64" s="868"/>
    </row>
    <row r="65" spans="1:37" ht="15" customHeight="1">
      <c r="B65" s="328"/>
      <c r="C65" s="328"/>
      <c r="D65" s="328"/>
      <c r="E65" s="328"/>
      <c r="F65" s="328"/>
      <c r="G65" s="30"/>
      <c r="H65" s="31"/>
      <c r="I65" s="315"/>
      <c r="J65" s="315"/>
      <c r="K65" s="315"/>
      <c r="L65" s="315"/>
      <c r="M65" s="315"/>
      <c r="N65" s="315"/>
      <c r="O65" s="308"/>
      <c r="S65" s="871"/>
      <c r="T65" s="871"/>
      <c r="U65" s="871"/>
      <c r="V65" s="871"/>
      <c r="W65" s="871"/>
      <c r="Y65" s="868"/>
      <c r="Z65" s="868"/>
      <c r="AA65" s="868"/>
      <c r="AB65" s="868"/>
      <c r="AC65" s="868"/>
      <c r="AD65" s="868"/>
      <c r="AE65" s="868"/>
      <c r="AF65" s="868"/>
      <c r="AG65" s="868"/>
      <c r="AH65" s="868"/>
      <c r="AI65" s="868"/>
      <c r="AJ65" s="868"/>
    </row>
    <row r="66" spans="1:37" ht="15" customHeight="1">
      <c r="B66" s="328"/>
      <c r="C66" s="328"/>
      <c r="D66" s="328"/>
      <c r="E66" s="328"/>
      <c r="F66" s="328"/>
      <c r="G66" s="30"/>
      <c r="H66" s="31"/>
      <c r="I66" s="63"/>
      <c r="J66" s="63"/>
      <c r="K66" s="63"/>
      <c r="L66" s="63"/>
      <c r="M66" s="63"/>
      <c r="N66" s="63"/>
      <c r="O66" s="315"/>
      <c r="S66" s="871" t="s">
        <v>120</v>
      </c>
      <c r="T66" s="871"/>
      <c r="U66" s="871"/>
      <c r="V66" s="871"/>
      <c r="W66" s="871"/>
      <c r="Y66" s="868" t="str">
        <f>IF(Y12="","",Y12)</f>
        <v/>
      </c>
      <c r="Z66" s="868"/>
      <c r="AA66" s="868"/>
      <c r="AB66" s="868"/>
      <c r="AC66" s="868"/>
      <c r="AD66" s="868"/>
      <c r="AE66" s="868"/>
      <c r="AF66" s="868"/>
      <c r="AG66" s="868"/>
      <c r="AH66" s="868"/>
      <c r="AI66" s="868"/>
      <c r="AJ66" s="868"/>
    </row>
    <row r="67" spans="1:37" ht="15" customHeight="1">
      <c r="M67" s="34"/>
      <c r="N67" s="34"/>
      <c r="O67" s="34"/>
      <c r="S67" s="871"/>
      <c r="T67" s="871"/>
      <c r="U67" s="871"/>
      <c r="V67" s="871"/>
      <c r="W67" s="871"/>
      <c r="Y67" s="868"/>
      <c r="Z67" s="868"/>
      <c r="AA67" s="868"/>
      <c r="AB67" s="868"/>
      <c r="AC67" s="868"/>
      <c r="AD67" s="868"/>
      <c r="AE67" s="868"/>
      <c r="AF67" s="868"/>
      <c r="AG67" s="868"/>
      <c r="AH67" s="868"/>
      <c r="AI67" s="868"/>
      <c r="AJ67" s="868"/>
    </row>
    <row r="68" spans="1:37" ht="15" customHeight="1">
      <c r="M68" s="34"/>
      <c r="N68" s="34"/>
      <c r="O68" s="34"/>
      <c r="S68" s="871" t="s">
        <v>121</v>
      </c>
      <c r="T68" s="871"/>
      <c r="U68" s="871"/>
      <c r="V68" s="871"/>
      <c r="W68" s="871"/>
      <c r="Y68" s="868" t="str">
        <f>IF(Y14="","",Y14)</f>
        <v/>
      </c>
      <c r="Z68" s="868"/>
      <c r="AA68" s="868"/>
      <c r="AB68" s="868"/>
      <c r="AC68" s="868"/>
      <c r="AD68" s="868"/>
      <c r="AE68" s="868"/>
      <c r="AF68" s="868"/>
      <c r="AG68" s="868"/>
      <c r="AH68" s="868"/>
      <c r="AI68" s="868"/>
      <c r="AJ68" s="868"/>
      <c r="AK68" s="867" t="s">
        <v>122</v>
      </c>
    </row>
    <row r="69" spans="1:37" ht="15" customHeight="1">
      <c r="A69" s="328"/>
      <c r="M69" s="328"/>
      <c r="N69" s="328"/>
      <c r="O69" s="328"/>
      <c r="S69" s="871"/>
      <c r="T69" s="871"/>
      <c r="U69" s="871"/>
      <c r="V69" s="871"/>
      <c r="W69" s="871"/>
      <c r="Y69" s="868"/>
      <c r="Z69" s="868"/>
      <c r="AA69" s="868"/>
      <c r="AB69" s="868"/>
      <c r="AC69" s="868"/>
      <c r="AD69" s="868"/>
      <c r="AE69" s="868"/>
      <c r="AF69" s="868"/>
      <c r="AG69" s="868"/>
      <c r="AH69" s="868"/>
      <c r="AI69" s="868"/>
      <c r="AJ69" s="868"/>
      <c r="AK69" s="867"/>
    </row>
    <row r="70" spans="1:37" ht="15" customHeight="1">
      <c r="A70" s="308"/>
      <c r="M70" s="328"/>
      <c r="N70" s="328"/>
      <c r="O70" s="328"/>
      <c r="S70" s="867" t="s">
        <v>123</v>
      </c>
      <c r="T70" s="867"/>
      <c r="U70" s="867"/>
      <c r="V70" s="867"/>
      <c r="W70" s="867"/>
      <c r="Y70" s="868" t="str">
        <f>IF(Y16="","",Y16)</f>
        <v/>
      </c>
      <c r="Z70" s="868"/>
      <c r="AA70" s="868"/>
      <c r="AB70" s="868"/>
      <c r="AC70" s="868"/>
      <c r="AD70" s="868"/>
      <c r="AE70" s="868"/>
      <c r="AF70" s="868"/>
      <c r="AG70" s="868"/>
      <c r="AH70" s="868"/>
      <c r="AI70" s="868"/>
      <c r="AJ70" s="868"/>
    </row>
    <row r="71" spans="1:37" ht="15" customHeight="1">
      <c r="A71" s="315"/>
      <c r="M71" s="35"/>
      <c r="N71" s="35"/>
      <c r="O71" s="35"/>
      <c r="S71" s="867"/>
      <c r="T71" s="867"/>
      <c r="U71" s="867"/>
      <c r="V71" s="867"/>
      <c r="W71" s="867"/>
      <c r="Y71" s="868"/>
      <c r="Z71" s="868"/>
      <c r="AA71" s="868"/>
      <c r="AB71" s="868"/>
      <c r="AC71" s="868"/>
      <c r="AD71" s="868"/>
      <c r="AE71" s="868"/>
      <c r="AF71" s="868"/>
      <c r="AG71" s="868"/>
      <c r="AH71" s="868"/>
      <c r="AI71" s="868"/>
      <c r="AJ71" s="868"/>
    </row>
    <row r="72" spans="1:37" ht="15" customHeight="1">
      <c r="A72" s="315"/>
      <c r="M72" s="35"/>
      <c r="N72" s="35"/>
      <c r="O72" s="35"/>
      <c r="S72" s="308"/>
      <c r="T72" s="308"/>
      <c r="U72" s="308"/>
      <c r="V72" s="308"/>
      <c r="W72" s="308"/>
      <c r="Y72" s="316"/>
      <c r="Z72" s="316"/>
      <c r="AA72" s="316"/>
      <c r="AB72" s="316"/>
      <c r="AC72" s="316"/>
      <c r="AD72" s="316"/>
      <c r="AE72" s="316"/>
      <c r="AF72" s="316"/>
      <c r="AG72" s="316"/>
      <c r="AH72" s="316"/>
      <c r="AI72" s="316"/>
      <c r="AJ72" s="316"/>
    </row>
    <row r="73" spans="1:37" ht="15" customHeight="1">
      <c r="A73" s="315"/>
      <c r="M73" s="315"/>
      <c r="N73" s="315"/>
      <c r="O73" s="315"/>
    </row>
    <row r="74" spans="1:37" ht="15" customHeight="1">
      <c r="A74" s="315"/>
      <c r="B74" s="34"/>
      <c r="C74" s="867" t="s">
        <v>258</v>
      </c>
      <c r="D74" s="867"/>
      <c r="E74" s="867"/>
      <c r="F74" s="867"/>
      <c r="G74" s="867"/>
      <c r="H74" s="867"/>
      <c r="I74" s="867"/>
      <c r="J74" s="867"/>
      <c r="K74" s="867"/>
      <c r="L74" s="867"/>
      <c r="M74" s="867"/>
      <c r="N74" s="867"/>
      <c r="O74" s="867"/>
      <c r="P74" s="867"/>
      <c r="Q74" s="867"/>
      <c r="R74" s="867"/>
      <c r="S74" s="867"/>
      <c r="T74" s="867"/>
      <c r="U74" s="867"/>
      <c r="V74" s="867"/>
      <c r="W74" s="1156" t="s">
        <v>191</v>
      </c>
      <c r="X74" s="1156"/>
      <c r="Y74" s="1156"/>
      <c r="Z74" s="1156"/>
      <c r="AA74" s="1156"/>
      <c r="AB74" s="1156"/>
      <c r="AC74" s="1156"/>
      <c r="AD74" s="1156"/>
      <c r="AE74" s="1156"/>
      <c r="AF74" s="1156"/>
      <c r="AG74" s="1156"/>
      <c r="AH74" s="1156"/>
      <c r="AI74" s="1156"/>
      <c r="AJ74" s="1156"/>
    </row>
    <row r="75" spans="1:37" ht="15" customHeight="1">
      <c r="A75" s="315"/>
      <c r="B75" s="859" t="s">
        <v>190</v>
      </c>
      <c r="C75" s="859"/>
      <c r="D75" s="859"/>
      <c r="E75" s="859"/>
      <c r="F75" s="859"/>
      <c r="G75" s="859"/>
      <c r="H75" s="859"/>
      <c r="I75" s="859"/>
      <c r="J75" s="859"/>
      <c r="K75" s="859"/>
      <c r="L75" s="859"/>
      <c r="M75" s="859"/>
      <c r="N75" s="859"/>
      <c r="O75" s="859"/>
      <c r="P75" s="859"/>
      <c r="Q75" s="859"/>
      <c r="R75" s="859"/>
      <c r="S75" s="859"/>
      <c r="T75" s="859"/>
      <c r="U75" s="859"/>
      <c r="V75" s="859"/>
      <c r="W75" s="859"/>
      <c r="X75" s="859"/>
      <c r="Y75" s="859"/>
      <c r="Z75" s="859"/>
      <c r="AA75" s="859"/>
      <c r="AB75" s="859"/>
      <c r="AC75" s="859"/>
      <c r="AD75" s="859"/>
      <c r="AE75" s="859"/>
      <c r="AF75" s="859"/>
      <c r="AG75" s="859"/>
      <c r="AH75" s="859"/>
      <c r="AI75" s="859"/>
      <c r="AJ75" s="859"/>
    </row>
    <row r="76" spans="1:37" ht="15" customHeight="1">
      <c r="A76" s="315"/>
      <c r="B76" s="859"/>
      <c r="C76" s="859"/>
      <c r="D76" s="859"/>
      <c r="E76" s="859"/>
      <c r="F76" s="859"/>
      <c r="G76" s="859"/>
      <c r="H76" s="859"/>
      <c r="I76" s="859"/>
      <c r="J76" s="859"/>
      <c r="K76" s="859"/>
      <c r="L76" s="859"/>
      <c r="M76" s="859"/>
      <c r="N76" s="859"/>
      <c r="O76" s="859"/>
      <c r="P76" s="859"/>
      <c r="Q76" s="859"/>
      <c r="R76" s="859"/>
      <c r="S76" s="859"/>
      <c r="T76" s="859"/>
      <c r="U76" s="859"/>
      <c r="V76" s="859"/>
      <c r="W76" s="859"/>
      <c r="X76" s="859"/>
      <c r="Y76" s="859"/>
      <c r="Z76" s="859"/>
      <c r="AA76" s="859"/>
      <c r="AB76" s="859"/>
      <c r="AC76" s="859"/>
      <c r="AD76" s="859"/>
      <c r="AE76" s="859"/>
      <c r="AF76" s="859"/>
      <c r="AG76" s="859"/>
      <c r="AH76" s="859"/>
      <c r="AI76" s="859"/>
      <c r="AJ76" s="859"/>
    </row>
    <row r="77" spans="1:37" ht="15" customHeight="1">
      <c r="A77" s="315"/>
      <c r="B77" s="859"/>
      <c r="C77" s="859"/>
      <c r="D77" s="859"/>
      <c r="E77" s="859"/>
      <c r="F77" s="859"/>
      <c r="G77" s="859"/>
      <c r="H77" s="859"/>
      <c r="I77" s="859"/>
      <c r="J77" s="859"/>
      <c r="K77" s="859"/>
      <c r="L77" s="859"/>
      <c r="M77" s="859"/>
      <c r="N77" s="859"/>
      <c r="O77" s="859"/>
      <c r="P77" s="859"/>
      <c r="Q77" s="859"/>
      <c r="R77" s="859"/>
      <c r="S77" s="859"/>
      <c r="T77" s="859"/>
      <c r="U77" s="859"/>
      <c r="V77" s="859"/>
      <c r="W77" s="859"/>
      <c r="X77" s="859"/>
      <c r="Y77" s="859"/>
      <c r="Z77" s="859"/>
      <c r="AA77" s="859"/>
      <c r="AB77" s="859"/>
      <c r="AC77" s="859"/>
      <c r="AD77" s="859"/>
      <c r="AE77" s="859"/>
      <c r="AF77" s="859"/>
      <c r="AG77" s="859"/>
      <c r="AH77" s="859"/>
      <c r="AI77" s="859"/>
      <c r="AJ77" s="859"/>
    </row>
    <row r="78" spans="1:37" ht="15" customHeight="1">
      <c r="A78" s="315"/>
      <c r="B78" s="867" t="s">
        <v>124</v>
      </c>
      <c r="C78" s="867"/>
      <c r="D78" s="867"/>
      <c r="E78" s="867"/>
      <c r="F78" s="867"/>
      <c r="G78" s="867"/>
      <c r="H78" s="867"/>
      <c r="I78" s="867"/>
      <c r="J78" s="867"/>
      <c r="K78" s="867"/>
      <c r="L78" s="867"/>
      <c r="M78" s="867"/>
      <c r="N78" s="867"/>
      <c r="O78" s="867"/>
      <c r="P78" s="867"/>
      <c r="Q78" s="867"/>
      <c r="R78" s="867"/>
      <c r="S78" s="867"/>
      <c r="T78" s="867"/>
      <c r="U78" s="867"/>
      <c r="V78" s="867"/>
      <c r="W78" s="867"/>
      <c r="X78" s="867"/>
      <c r="Y78" s="867"/>
      <c r="Z78" s="867"/>
      <c r="AA78" s="867"/>
      <c r="AB78" s="867"/>
      <c r="AC78" s="867"/>
      <c r="AD78" s="867"/>
      <c r="AE78" s="867"/>
      <c r="AF78" s="867"/>
      <c r="AG78" s="867"/>
      <c r="AH78" s="867"/>
      <c r="AI78" s="867"/>
      <c r="AJ78" s="867"/>
    </row>
    <row r="79" spans="1:37" ht="15" customHeight="1">
      <c r="A79" s="315"/>
      <c r="B79" s="308"/>
      <c r="C79" s="308"/>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row>
    <row r="80" spans="1:37" ht="15" customHeight="1">
      <c r="A80" s="315"/>
      <c r="B80" s="857" t="s">
        <v>132</v>
      </c>
      <c r="C80" s="857"/>
      <c r="D80" s="857"/>
      <c r="E80" s="857"/>
      <c r="F80" s="857"/>
      <c r="G80" s="857"/>
      <c r="H80" s="857"/>
      <c r="I80" s="857"/>
      <c r="J80" s="857"/>
      <c r="K80" s="857"/>
      <c r="L80" s="857"/>
      <c r="M80" s="863" t="s">
        <v>3</v>
      </c>
      <c r="N80" s="863"/>
      <c r="O80" s="863"/>
      <c r="P80" s="863"/>
      <c r="Q80" s="863"/>
      <c r="R80" s="1161" t="s">
        <v>82</v>
      </c>
      <c r="S80" s="1161"/>
      <c r="T80" s="1161"/>
      <c r="U80" s="1161"/>
      <c r="V80" s="1161"/>
      <c r="W80" s="1161"/>
      <c r="X80" s="1161"/>
      <c r="Y80" s="1161"/>
    </row>
    <row r="81" spans="1:36" ht="15" customHeight="1">
      <c r="A81" s="315"/>
      <c r="M81" s="863"/>
      <c r="N81" s="863"/>
      <c r="O81" s="863"/>
      <c r="P81" s="863"/>
      <c r="Q81" s="863"/>
      <c r="R81" s="1162"/>
      <c r="S81" s="1162"/>
      <c r="T81" s="1162"/>
      <c r="U81" s="1162"/>
      <c r="V81" s="1162"/>
      <c r="W81" s="1162"/>
      <c r="X81" s="1162"/>
      <c r="Y81" s="1162"/>
    </row>
    <row r="82" spans="1:36" ht="15" customHeight="1">
      <c r="A82" s="315"/>
      <c r="B82" s="315"/>
      <c r="C82" s="315"/>
      <c r="D82" s="315"/>
      <c r="E82" s="328"/>
      <c r="F82" s="328"/>
      <c r="G82" s="328"/>
      <c r="H82" s="328"/>
      <c r="I82" s="328"/>
      <c r="J82" s="328"/>
      <c r="K82" s="328"/>
      <c r="L82" s="35"/>
      <c r="M82" s="48"/>
      <c r="N82" s="50"/>
      <c r="O82" s="48"/>
      <c r="P82" s="48"/>
      <c r="Q82" s="49"/>
      <c r="R82" s="1161" t="s">
        <v>82</v>
      </c>
      <c r="S82" s="1161"/>
      <c r="T82" s="1161"/>
      <c r="U82" s="1161"/>
      <c r="V82" s="1161"/>
      <c r="W82" s="1161"/>
      <c r="X82" s="1161"/>
      <c r="Y82" s="1161"/>
    </row>
    <row r="83" spans="1:36" ht="15" customHeight="1">
      <c r="A83" s="315"/>
      <c r="B83" s="315"/>
      <c r="C83" s="315"/>
      <c r="D83" s="315"/>
      <c r="E83" s="328"/>
      <c r="F83" s="328"/>
      <c r="G83" s="328"/>
      <c r="H83" s="328"/>
      <c r="I83" s="328"/>
      <c r="J83" s="328"/>
      <c r="K83" s="328"/>
      <c r="L83" s="35"/>
      <c r="M83" s="866" t="s">
        <v>4</v>
      </c>
      <c r="N83" s="866"/>
      <c r="O83" s="866"/>
      <c r="P83" s="866"/>
      <c r="Q83" s="866"/>
      <c r="R83" s="1162"/>
      <c r="S83" s="1162"/>
      <c r="T83" s="1162"/>
      <c r="U83" s="1162"/>
      <c r="V83" s="1162"/>
      <c r="W83" s="1162"/>
      <c r="X83" s="1162"/>
      <c r="Y83" s="1162"/>
    </row>
    <row r="84" spans="1:36" ht="15" customHeight="1">
      <c r="A84" s="315"/>
      <c r="B84" s="315"/>
      <c r="C84" s="315"/>
      <c r="D84" s="315"/>
      <c r="E84" s="328"/>
      <c r="F84" s="328"/>
      <c r="G84" s="328"/>
      <c r="H84" s="328"/>
      <c r="I84" s="328"/>
      <c r="J84" s="328"/>
      <c r="K84" s="328"/>
      <c r="L84" s="35"/>
      <c r="M84" s="37"/>
      <c r="N84" s="312"/>
      <c r="O84" s="312"/>
      <c r="P84" s="312"/>
      <c r="Q84" s="312"/>
      <c r="R84" s="1161" t="s">
        <v>82</v>
      </c>
      <c r="S84" s="1161"/>
      <c r="T84" s="1161"/>
      <c r="U84" s="1161"/>
      <c r="V84" s="1161"/>
      <c r="W84" s="1161"/>
      <c r="X84" s="1161"/>
      <c r="Y84" s="1161"/>
    </row>
    <row r="85" spans="1:36" ht="15" customHeight="1">
      <c r="A85" s="315"/>
      <c r="B85" s="315"/>
      <c r="C85" s="315"/>
      <c r="D85" s="315"/>
      <c r="E85" s="328"/>
      <c r="F85" s="328"/>
      <c r="G85" s="328"/>
      <c r="H85" s="328"/>
      <c r="I85" s="328"/>
      <c r="J85" s="328"/>
      <c r="K85" s="328"/>
      <c r="L85" s="35"/>
      <c r="M85" s="863" t="s">
        <v>5</v>
      </c>
      <c r="N85" s="863"/>
      <c r="O85" s="863"/>
      <c r="P85" s="863"/>
      <c r="Q85" s="863"/>
      <c r="R85" s="1162"/>
      <c r="S85" s="1162"/>
      <c r="T85" s="1162"/>
      <c r="U85" s="1162"/>
      <c r="V85" s="1162"/>
      <c r="W85" s="1162"/>
      <c r="X85" s="1162"/>
      <c r="Y85" s="1162"/>
    </row>
    <row r="86" spans="1:36" ht="15" customHeight="1">
      <c r="A86" s="315"/>
      <c r="B86" s="315"/>
      <c r="C86" s="315"/>
      <c r="D86" s="315"/>
      <c r="E86" s="328"/>
      <c r="F86" s="328"/>
      <c r="G86" s="328"/>
      <c r="H86" s="328"/>
      <c r="I86" s="328"/>
      <c r="J86" s="328"/>
      <c r="K86" s="328"/>
      <c r="L86" s="35"/>
      <c r="M86" s="48"/>
      <c r="N86" s="56"/>
      <c r="O86" s="56"/>
      <c r="P86" s="56"/>
      <c r="Q86" s="56"/>
      <c r="R86" s="1161" t="s">
        <v>82</v>
      </c>
      <c r="S86" s="1161"/>
      <c r="T86" s="1161"/>
      <c r="U86" s="1161"/>
      <c r="V86" s="1161"/>
      <c r="W86" s="1161"/>
      <c r="X86" s="1161"/>
      <c r="Y86" s="1161"/>
    </row>
    <row r="87" spans="1:36" ht="15" customHeight="1">
      <c r="A87" s="315"/>
      <c r="B87" s="315"/>
      <c r="C87" s="315"/>
      <c r="D87" s="315"/>
      <c r="E87" s="328"/>
      <c r="F87" s="328"/>
      <c r="G87" s="328"/>
      <c r="H87" s="328"/>
      <c r="I87" s="328"/>
      <c r="J87" s="328"/>
      <c r="K87" s="328"/>
      <c r="L87" s="35"/>
      <c r="M87" s="863" t="s">
        <v>6</v>
      </c>
      <c r="N87" s="863"/>
      <c r="O87" s="863"/>
      <c r="P87" s="863"/>
      <c r="Q87" s="863"/>
      <c r="R87" s="1162"/>
      <c r="S87" s="1162"/>
      <c r="T87" s="1162"/>
      <c r="U87" s="1162"/>
      <c r="V87" s="1162"/>
      <c r="W87" s="1162"/>
      <c r="X87" s="1162"/>
      <c r="Y87" s="1162"/>
    </row>
    <row r="88" spans="1:36" ht="15" customHeight="1">
      <c r="A88" s="315"/>
      <c r="B88" s="315"/>
      <c r="C88" s="315"/>
      <c r="D88" s="315"/>
      <c r="E88" s="328"/>
      <c r="F88" s="328"/>
      <c r="G88" s="328"/>
      <c r="H88" s="328"/>
      <c r="I88" s="328"/>
      <c r="J88" s="328"/>
      <c r="K88" s="328"/>
      <c r="L88" s="35"/>
      <c r="M88" s="48"/>
      <c r="N88" s="56"/>
      <c r="O88" s="56"/>
      <c r="P88" s="56"/>
      <c r="Q88" s="56"/>
      <c r="R88" s="1161" t="s">
        <v>82</v>
      </c>
      <c r="S88" s="1161"/>
      <c r="T88" s="1161"/>
      <c r="U88" s="1161"/>
      <c r="V88" s="1161"/>
      <c r="W88" s="1161"/>
      <c r="X88" s="1161"/>
      <c r="Y88" s="1161"/>
      <c r="AC88" s="329"/>
      <c r="AD88" s="57"/>
    </row>
    <row r="89" spans="1:36" ht="15" customHeight="1">
      <c r="A89" s="315"/>
      <c r="B89" s="315"/>
      <c r="C89" s="315"/>
      <c r="D89" s="315"/>
      <c r="E89" s="328"/>
      <c r="F89" s="328"/>
      <c r="G89" s="328"/>
      <c r="H89" s="328"/>
      <c r="I89" s="328"/>
      <c r="J89" s="328"/>
      <c r="K89" s="328"/>
      <c r="L89" s="315"/>
      <c r="M89" s="866" t="s">
        <v>7</v>
      </c>
      <c r="N89" s="866"/>
      <c r="O89" s="866"/>
      <c r="P89" s="866"/>
      <c r="Q89" s="866"/>
      <c r="R89" s="1162"/>
      <c r="S89" s="1162"/>
      <c r="T89" s="1162"/>
      <c r="U89" s="1162"/>
      <c r="V89" s="1162"/>
      <c r="W89" s="1162"/>
      <c r="X89" s="1162"/>
      <c r="Y89" s="1162"/>
    </row>
    <row r="90" spans="1:36" ht="15" customHeight="1">
      <c r="A90" s="315"/>
      <c r="B90" s="315"/>
      <c r="C90" s="315"/>
      <c r="D90" s="315"/>
      <c r="E90" s="315"/>
      <c r="F90" s="315"/>
      <c r="G90" s="315"/>
      <c r="H90" s="315"/>
      <c r="I90" s="315"/>
      <c r="J90" s="315"/>
      <c r="K90" s="315"/>
      <c r="L90" s="37"/>
      <c r="M90" s="39"/>
      <c r="N90" s="39"/>
      <c r="O90" s="39"/>
      <c r="X90" s="57"/>
    </row>
    <row r="91" spans="1:36" ht="15" customHeight="1">
      <c r="A91" s="315"/>
      <c r="B91" s="857" t="s">
        <v>56</v>
      </c>
      <c r="C91" s="857"/>
      <c r="D91" s="857"/>
      <c r="E91" s="857"/>
      <c r="F91" s="857"/>
      <c r="G91" s="857"/>
      <c r="H91" s="857"/>
      <c r="I91" s="857"/>
      <c r="J91" s="857"/>
      <c r="K91" s="857"/>
      <c r="L91" s="857"/>
      <c r="M91" s="315"/>
      <c r="N91" s="36"/>
      <c r="O91" s="36"/>
      <c r="P91" s="36"/>
      <c r="Q91" s="36"/>
      <c r="R91" s="36"/>
      <c r="S91" s="36"/>
      <c r="T91" s="36"/>
      <c r="U91" s="36"/>
      <c r="V91" s="36"/>
      <c r="W91" s="36"/>
      <c r="X91" s="36"/>
    </row>
    <row r="92" spans="1:36" ht="15" customHeight="1" thickBot="1">
      <c r="A92" s="315"/>
      <c r="B92" s="1145" t="s">
        <v>57</v>
      </c>
      <c r="C92" s="1145"/>
      <c r="D92" s="315"/>
      <c r="E92" s="315"/>
      <c r="F92" s="315"/>
      <c r="G92" s="315"/>
      <c r="H92" s="315"/>
      <c r="I92" s="315"/>
      <c r="J92" s="315"/>
      <c r="K92" s="315"/>
      <c r="L92" s="315"/>
      <c r="M92" s="315"/>
      <c r="N92" s="318"/>
      <c r="O92" s="318"/>
      <c r="P92" s="318"/>
      <c r="Q92" s="318"/>
      <c r="R92" s="318"/>
      <c r="S92" s="318"/>
      <c r="T92" s="318"/>
      <c r="U92" s="318"/>
      <c r="V92" s="318"/>
      <c r="W92" s="318"/>
      <c r="X92" s="318"/>
    </row>
    <row r="93" spans="1:36" ht="15" customHeight="1">
      <c r="A93" s="315"/>
      <c r="B93" s="1130"/>
      <c r="C93" s="1131"/>
      <c r="D93" s="315"/>
      <c r="E93" s="1119" t="s">
        <v>58</v>
      </c>
      <c r="F93" s="1119"/>
      <c r="G93" s="1119"/>
      <c r="H93" s="1119"/>
      <c r="I93" s="1119"/>
      <c r="J93" s="1119"/>
      <c r="K93" s="1119"/>
      <c r="L93" s="1119"/>
      <c r="M93" s="1119"/>
      <c r="N93" s="1119"/>
      <c r="O93" s="1119"/>
      <c r="P93" s="1119"/>
      <c r="Q93" s="1119"/>
      <c r="R93" s="1119"/>
      <c r="S93" s="1119"/>
      <c r="T93" s="1119"/>
      <c r="U93" s="1119"/>
      <c r="V93" s="1119"/>
      <c r="W93" s="1119"/>
      <c r="X93" s="1119"/>
      <c r="Y93" s="1120" t="s">
        <v>63</v>
      </c>
      <c r="Z93" s="1120"/>
      <c r="AA93" s="1120"/>
      <c r="AB93" s="1120"/>
      <c r="AC93" s="867"/>
      <c r="AD93" s="867"/>
      <c r="AE93" s="867"/>
      <c r="AF93" s="867"/>
      <c r="AG93" s="867"/>
      <c r="AH93" s="867"/>
      <c r="AI93" s="867"/>
      <c r="AJ93" s="1123" t="s">
        <v>64</v>
      </c>
    </row>
    <row r="94" spans="1:36" ht="15" customHeight="1" thickBot="1">
      <c r="A94" s="315"/>
      <c r="B94" s="1132"/>
      <c r="C94" s="1133"/>
      <c r="D94" s="315"/>
      <c r="E94" s="1119"/>
      <c r="F94" s="1119"/>
      <c r="G94" s="1119"/>
      <c r="H94" s="1119"/>
      <c r="I94" s="1119"/>
      <c r="J94" s="1119"/>
      <c r="K94" s="1119"/>
      <c r="L94" s="1119"/>
      <c r="M94" s="1119"/>
      <c r="N94" s="1119"/>
      <c r="O94" s="1119"/>
      <c r="P94" s="1119"/>
      <c r="Q94" s="1119"/>
      <c r="R94" s="1119"/>
      <c r="S94" s="1119"/>
      <c r="T94" s="1119"/>
      <c r="U94" s="1119"/>
      <c r="V94" s="1119"/>
      <c r="W94" s="1119"/>
      <c r="X94" s="1119"/>
      <c r="Y94" s="1120"/>
      <c r="Z94" s="1120"/>
      <c r="AA94" s="1120"/>
      <c r="AB94" s="1120"/>
      <c r="AC94" s="867"/>
      <c r="AD94" s="867"/>
      <c r="AE94" s="867"/>
      <c r="AF94" s="867"/>
      <c r="AG94" s="867"/>
      <c r="AH94" s="867"/>
      <c r="AI94" s="867"/>
      <c r="AJ94" s="1123"/>
    </row>
    <row r="95" spans="1:36" ht="15" customHeight="1">
      <c r="A95" s="315"/>
      <c r="B95" s="1130"/>
      <c r="C95" s="1131"/>
      <c r="D95" s="314"/>
      <c r="E95" s="1119" t="s">
        <v>59</v>
      </c>
      <c r="F95" s="1119"/>
      <c r="G95" s="1119"/>
      <c r="H95" s="1119"/>
      <c r="I95" s="1119"/>
      <c r="J95" s="1119"/>
      <c r="K95" s="1119"/>
      <c r="L95" s="1119"/>
      <c r="M95" s="1119"/>
      <c r="N95" s="1119"/>
      <c r="O95" s="1119"/>
      <c r="P95" s="1119"/>
      <c r="Q95" s="1119"/>
      <c r="R95" s="1119"/>
      <c r="S95" s="1119"/>
      <c r="T95" s="1119"/>
      <c r="U95" s="1119"/>
      <c r="V95" s="1119"/>
      <c r="W95" s="1119"/>
      <c r="X95" s="1119"/>
      <c r="Y95" s="1120" t="s">
        <v>63</v>
      </c>
      <c r="Z95" s="1120"/>
      <c r="AA95" s="1120"/>
      <c r="AB95" s="1120"/>
      <c r="AC95" s="867"/>
      <c r="AD95" s="867"/>
      <c r="AE95" s="867"/>
      <c r="AF95" s="867"/>
      <c r="AG95" s="867"/>
      <c r="AH95" s="867"/>
      <c r="AI95" s="867"/>
      <c r="AJ95" s="1123" t="s">
        <v>64</v>
      </c>
    </row>
    <row r="96" spans="1:36" ht="15" customHeight="1" thickBot="1">
      <c r="A96" s="315"/>
      <c r="B96" s="1132"/>
      <c r="C96" s="1133"/>
      <c r="D96" s="314"/>
      <c r="E96" s="1119"/>
      <c r="F96" s="1119"/>
      <c r="G96" s="1119"/>
      <c r="H96" s="1119"/>
      <c r="I96" s="1119"/>
      <c r="J96" s="1119"/>
      <c r="K96" s="1119"/>
      <c r="L96" s="1119"/>
      <c r="M96" s="1119"/>
      <c r="N96" s="1119"/>
      <c r="O96" s="1119"/>
      <c r="P96" s="1119"/>
      <c r="Q96" s="1119"/>
      <c r="R96" s="1119"/>
      <c r="S96" s="1119"/>
      <c r="T96" s="1119"/>
      <c r="U96" s="1119"/>
      <c r="V96" s="1119"/>
      <c r="W96" s="1119"/>
      <c r="X96" s="1119"/>
      <c r="Y96" s="1120"/>
      <c r="Z96" s="1120"/>
      <c r="AA96" s="1120"/>
      <c r="AB96" s="1120"/>
      <c r="AC96" s="867"/>
      <c r="AD96" s="867"/>
      <c r="AE96" s="867"/>
      <c r="AF96" s="867"/>
      <c r="AG96" s="867"/>
      <c r="AH96" s="867"/>
      <c r="AI96" s="867"/>
      <c r="AJ96" s="1123"/>
    </row>
    <row r="97" spans="1:36" ht="15" customHeight="1">
      <c r="A97" s="315"/>
      <c r="B97" s="1157"/>
      <c r="C97" s="1158"/>
      <c r="D97" s="315"/>
      <c r="E97" s="1119" t="s">
        <v>65</v>
      </c>
      <c r="F97" s="1119"/>
      <c r="G97" s="1119"/>
      <c r="H97" s="1119"/>
      <c r="I97" s="1119"/>
      <c r="J97" s="1119"/>
      <c r="K97" s="1119"/>
      <c r="L97" s="1119"/>
      <c r="M97" s="1119"/>
      <c r="N97" s="1119"/>
      <c r="O97" s="1119"/>
      <c r="P97" s="1119"/>
      <c r="Q97" s="1119"/>
      <c r="R97" s="1119"/>
      <c r="S97" s="1119"/>
      <c r="T97" s="1119"/>
      <c r="U97" s="1119"/>
      <c r="V97" s="1119"/>
      <c r="W97" s="1119"/>
      <c r="X97" s="1119"/>
      <c r="Y97" s="1120" t="s">
        <v>63</v>
      </c>
      <c r="Z97" s="1120"/>
      <c r="AA97" s="1120"/>
      <c r="AB97" s="1120"/>
      <c r="AC97" s="867"/>
      <c r="AD97" s="867"/>
      <c r="AE97" s="867"/>
      <c r="AF97" s="867"/>
      <c r="AG97" s="867"/>
      <c r="AH97" s="867"/>
      <c r="AI97" s="867"/>
      <c r="AJ97" s="1123" t="s">
        <v>64</v>
      </c>
    </row>
    <row r="98" spans="1:36" ht="15" customHeight="1" thickBot="1">
      <c r="A98" s="315"/>
      <c r="B98" s="1159"/>
      <c r="C98" s="1160"/>
      <c r="D98" s="315"/>
      <c r="E98" s="1119"/>
      <c r="F98" s="1119"/>
      <c r="G98" s="1119"/>
      <c r="H98" s="1119"/>
      <c r="I98" s="1119"/>
      <c r="J98" s="1119"/>
      <c r="K98" s="1119"/>
      <c r="L98" s="1119"/>
      <c r="M98" s="1119"/>
      <c r="N98" s="1119"/>
      <c r="O98" s="1119"/>
      <c r="P98" s="1119"/>
      <c r="Q98" s="1119"/>
      <c r="R98" s="1119"/>
      <c r="S98" s="1119"/>
      <c r="T98" s="1119"/>
      <c r="U98" s="1119"/>
      <c r="V98" s="1119"/>
      <c r="W98" s="1119"/>
      <c r="X98" s="1119"/>
      <c r="Y98" s="1120"/>
      <c r="Z98" s="1120"/>
      <c r="AA98" s="1120"/>
      <c r="AB98" s="1120"/>
      <c r="AC98" s="867"/>
      <c r="AD98" s="867"/>
      <c r="AE98" s="867"/>
      <c r="AF98" s="867"/>
      <c r="AG98" s="867"/>
      <c r="AH98" s="867"/>
      <c r="AI98" s="867"/>
      <c r="AJ98" s="1123"/>
    </row>
    <row r="99" spans="1:36" ht="15" customHeight="1">
      <c r="A99" s="315"/>
      <c r="B99" s="1130"/>
      <c r="C99" s="1131"/>
      <c r="D99" s="55"/>
      <c r="E99" s="1119" t="s">
        <v>66</v>
      </c>
      <c r="F99" s="1119"/>
      <c r="G99" s="1119"/>
      <c r="H99" s="1119"/>
      <c r="I99" s="1119"/>
      <c r="J99" s="1119"/>
      <c r="K99" s="1119"/>
      <c r="L99" s="1119"/>
      <c r="M99" s="1119"/>
      <c r="N99" s="1119"/>
      <c r="O99" s="1119"/>
      <c r="P99" s="1119"/>
      <c r="Q99" s="1119"/>
      <c r="R99" s="1119"/>
      <c r="S99" s="1119"/>
      <c r="T99" s="1119"/>
      <c r="U99" s="1119"/>
      <c r="V99" s="1119"/>
      <c r="W99" s="1119"/>
      <c r="X99" s="1119"/>
      <c r="Y99" s="1120" t="s">
        <v>63</v>
      </c>
      <c r="Z99" s="1120"/>
      <c r="AA99" s="1120"/>
      <c r="AB99" s="1120"/>
      <c r="AC99" s="867"/>
      <c r="AD99" s="867"/>
      <c r="AE99" s="867"/>
      <c r="AF99" s="867"/>
      <c r="AG99" s="867"/>
      <c r="AH99" s="867"/>
      <c r="AI99" s="867"/>
      <c r="AJ99" s="1123" t="s">
        <v>64</v>
      </c>
    </row>
    <row r="100" spans="1:36" ht="15" customHeight="1" thickBot="1">
      <c r="A100" s="315"/>
      <c r="B100" s="1117"/>
      <c r="C100" s="1118"/>
      <c r="D100" s="55"/>
      <c r="E100" s="1119"/>
      <c r="F100" s="1119"/>
      <c r="G100" s="1119"/>
      <c r="H100" s="1119"/>
      <c r="I100" s="1119"/>
      <c r="J100" s="1119"/>
      <c r="K100" s="1119"/>
      <c r="L100" s="1119"/>
      <c r="M100" s="1119"/>
      <c r="N100" s="1119"/>
      <c r="O100" s="1119"/>
      <c r="P100" s="1119"/>
      <c r="Q100" s="1119"/>
      <c r="R100" s="1119"/>
      <c r="S100" s="1119"/>
      <c r="T100" s="1119"/>
      <c r="U100" s="1119"/>
      <c r="V100" s="1119"/>
      <c r="W100" s="1119"/>
      <c r="X100" s="1119"/>
      <c r="Y100" s="1120"/>
      <c r="Z100" s="1120"/>
      <c r="AA100" s="1120"/>
      <c r="AB100" s="1120"/>
      <c r="AC100" s="867"/>
      <c r="AD100" s="867"/>
      <c r="AE100" s="867"/>
      <c r="AF100" s="867"/>
      <c r="AG100" s="867"/>
      <c r="AH100" s="867"/>
      <c r="AI100" s="867"/>
      <c r="AJ100" s="1123"/>
    </row>
    <row r="101" spans="1:36" ht="15" customHeight="1">
      <c r="A101" s="315"/>
      <c r="B101" s="1115"/>
      <c r="C101" s="1116"/>
      <c r="D101" s="55"/>
      <c r="E101" s="1119" t="s">
        <v>133</v>
      </c>
      <c r="F101" s="1119"/>
      <c r="G101" s="1119"/>
      <c r="H101" s="1119"/>
      <c r="I101" s="1119"/>
      <c r="J101" s="1119"/>
      <c r="K101" s="1119"/>
      <c r="L101" s="1119"/>
      <c r="M101" s="1119"/>
      <c r="N101" s="1119"/>
      <c r="O101" s="1119"/>
      <c r="P101" s="1119"/>
      <c r="Q101" s="1119"/>
      <c r="R101" s="1119"/>
      <c r="S101" s="1119"/>
      <c r="T101" s="1119"/>
      <c r="U101" s="1119"/>
      <c r="V101" s="1119"/>
      <c r="W101" s="1119"/>
      <c r="X101" s="1119"/>
      <c r="Y101" s="1120" t="s">
        <v>63</v>
      </c>
      <c r="Z101" s="1120"/>
      <c r="AA101" s="1120"/>
      <c r="AB101" s="1120"/>
      <c r="AC101" s="867"/>
      <c r="AD101" s="867"/>
      <c r="AE101" s="867"/>
      <c r="AF101" s="867"/>
      <c r="AG101" s="867"/>
      <c r="AH101" s="867"/>
      <c r="AI101" s="867"/>
      <c r="AJ101" s="1123" t="s">
        <v>64</v>
      </c>
    </row>
    <row r="102" spans="1:36" ht="15" customHeight="1" thickBot="1">
      <c r="A102" s="315"/>
      <c r="B102" s="1117"/>
      <c r="C102" s="1118"/>
      <c r="D102" s="55"/>
      <c r="E102" s="1119"/>
      <c r="F102" s="1119"/>
      <c r="G102" s="1119"/>
      <c r="H102" s="1119"/>
      <c r="I102" s="1119"/>
      <c r="J102" s="1119"/>
      <c r="K102" s="1119"/>
      <c r="L102" s="1119"/>
      <c r="M102" s="1119"/>
      <c r="N102" s="1119"/>
      <c r="O102" s="1119"/>
      <c r="P102" s="1119"/>
      <c r="Q102" s="1119"/>
      <c r="R102" s="1119"/>
      <c r="S102" s="1119"/>
      <c r="T102" s="1119"/>
      <c r="U102" s="1119"/>
      <c r="V102" s="1119"/>
      <c r="W102" s="1119"/>
      <c r="X102" s="1119"/>
      <c r="Y102" s="1121"/>
      <c r="Z102" s="1121"/>
      <c r="AA102" s="1121"/>
      <c r="AB102" s="1121"/>
      <c r="AC102" s="1122"/>
      <c r="AD102" s="1122"/>
      <c r="AE102" s="1122"/>
      <c r="AF102" s="1122"/>
      <c r="AG102" s="1122"/>
      <c r="AH102" s="1122"/>
      <c r="AI102" s="1122"/>
      <c r="AJ102" s="1123"/>
    </row>
    <row r="103" spans="1:36" ht="15" customHeight="1">
      <c r="A103" s="315"/>
      <c r="B103" s="38"/>
      <c r="C103" s="55"/>
      <c r="D103" s="55"/>
      <c r="E103" s="55"/>
      <c r="F103" s="53"/>
      <c r="G103" s="39"/>
      <c r="H103" s="1124"/>
      <c r="I103" s="1125"/>
      <c r="J103" s="1125"/>
      <c r="K103" s="1125"/>
      <c r="L103" s="1125"/>
      <c r="M103" s="1125"/>
      <c r="N103" s="1125"/>
      <c r="O103" s="1125"/>
      <c r="P103" s="1125"/>
      <c r="Q103" s="1125"/>
      <c r="R103" s="1125"/>
      <c r="S103" s="1125"/>
      <c r="T103" s="1125"/>
      <c r="U103" s="1125"/>
      <c r="V103" s="1125"/>
      <c r="W103" s="1125"/>
      <c r="X103" s="1125"/>
      <c r="Y103" s="1125"/>
      <c r="Z103" s="1125"/>
      <c r="AA103" s="1125"/>
      <c r="AB103" s="1125"/>
      <c r="AC103" s="1125"/>
      <c r="AD103" s="1125"/>
      <c r="AE103" s="1125"/>
      <c r="AF103" s="1125"/>
      <c r="AG103" s="1125"/>
      <c r="AH103" s="1125"/>
      <c r="AI103" s="1126"/>
      <c r="AJ103" s="328"/>
    </row>
    <row r="104" spans="1:36" ht="15" customHeight="1">
      <c r="A104" s="315"/>
      <c r="B104" s="40"/>
      <c r="C104" s="55"/>
      <c r="D104" s="55"/>
      <c r="E104" s="55"/>
      <c r="F104" s="53"/>
      <c r="G104" s="41"/>
      <c r="H104" s="1127"/>
      <c r="I104" s="1128"/>
      <c r="J104" s="1128"/>
      <c r="K104" s="1128"/>
      <c r="L104" s="1128"/>
      <c r="M104" s="1128"/>
      <c r="N104" s="1128"/>
      <c r="O104" s="1128"/>
      <c r="P104" s="1128"/>
      <c r="Q104" s="1128"/>
      <c r="R104" s="1128"/>
      <c r="S104" s="1128"/>
      <c r="T104" s="1128"/>
      <c r="U104" s="1128"/>
      <c r="V104" s="1128"/>
      <c r="W104" s="1128"/>
      <c r="X104" s="1128"/>
      <c r="Y104" s="1128"/>
      <c r="Z104" s="1128"/>
      <c r="AA104" s="1128"/>
      <c r="AB104" s="1128"/>
      <c r="AC104" s="1128"/>
      <c r="AD104" s="1128"/>
      <c r="AE104" s="1128"/>
      <c r="AF104" s="1128"/>
      <c r="AG104" s="1128"/>
      <c r="AH104" s="1128"/>
      <c r="AI104" s="1129"/>
    </row>
    <row r="105" spans="1:36" ht="15" customHeight="1">
      <c r="B105" s="1113" t="s">
        <v>60</v>
      </c>
      <c r="C105" s="1113"/>
      <c r="D105" s="1113"/>
      <c r="E105" s="1113"/>
      <c r="F105" s="1113"/>
      <c r="G105" s="1113"/>
      <c r="H105" s="1113"/>
      <c r="I105" s="1113"/>
      <c r="J105" s="1113"/>
      <c r="K105" s="1113"/>
      <c r="L105" s="1113"/>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row>
    <row r="106" spans="1:36" ht="15" customHeight="1">
      <c r="B106" s="1114" t="s">
        <v>61</v>
      </c>
      <c r="C106" s="1114"/>
      <c r="D106" s="1114"/>
      <c r="E106" s="1114"/>
      <c r="F106" s="1114"/>
      <c r="G106" s="1114"/>
      <c r="H106" s="1114"/>
      <c r="I106" s="1114"/>
      <c r="J106" s="1114"/>
      <c r="K106" s="1114"/>
      <c r="L106" s="1114"/>
      <c r="M106" s="1114"/>
      <c r="N106" s="1114"/>
      <c r="O106" s="1114"/>
      <c r="P106" s="1114"/>
      <c r="Q106" s="1114"/>
      <c r="R106" s="1114"/>
      <c r="S106" s="1114"/>
      <c r="T106" s="1114"/>
      <c r="U106" s="1114"/>
      <c r="V106" s="1114"/>
      <c r="W106" s="1114"/>
      <c r="X106" s="1114"/>
      <c r="Y106" s="1114"/>
      <c r="Z106" s="1114"/>
      <c r="AA106" s="1114"/>
      <c r="AB106" s="1114"/>
      <c r="AC106" s="1114"/>
      <c r="AD106" s="1114"/>
      <c r="AE106" s="1114"/>
      <c r="AF106" s="1114"/>
      <c r="AG106" s="1114"/>
      <c r="AH106" s="1114"/>
      <c r="AI106" s="1114"/>
      <c r="AJ106" s="1114"/>
    </row>
    <row r="107" spans="1:36" ht="15" customHeight="1">
      <c r="B107" s="1114" t="s">
        <v>62</v>
      </c>
      <c r="C107" s="1114"/>
      <c r="D107" s="1114"/>
      <c r="E107" s="1114"/>
      <c r="F107" s="1114"/>
      <c r="G107" s="1114"/>
      <c r="H107" s="1114"/>
      <c r="I107" s="1114"/>
      <c r="J107" s="1114"/>
      <c r="K107" s="1114"/>
      <c r="L107" s="1114"/>
      <c r="M107" s="1114"/>
      <c r="N107" s="1114"/>
      <c r="O107" s="1114"/>
      <c r="P107" s="1114"/>
      <c r="Q107" s="1114"/>
      <c r="R107" s="1114"/>
      <c r="S107" s="1114"/>
      <c r="T107" s="1114"/>
      <c r="U107" s="1114"/>
      <c r="V107" s="1114"/>
      <c r="W107" s="1114"/>
      <c r="X107" s="1114"/>
      <c r="Y107" s="1114"/>
      <c r="Z107" s="1114"/>
      <c r="AA107" s="1114"/>
      <c r="AB107" s="1114"/>
      <c r="AC107" s="1114"/>
      <c r="AD107" s="1114"/>
      <c r="AE107" s="1114"/>
      <c r="AF107" s="1114"/>
      <c r="AG107" s="1114"/>
      <c r="AH107" s="1114"/>
      <c r="AI107" s="1114"/>
      <c r="AJ107" s="1114"/>
    </row>
  </sheetData>
  <sheetProtection sheet="1" formatCells="0" selectLockedCells="1"/>
  <dataConsolidate/>
  <mergeCells count="126">
    <mergeCell ref="S12:W13"/>
    <mergeCell ref="Y12:AJ13"/>
    <mergeCell ref="S14:W15"/>
    <mergeCell ref="Y14:AJ15"/>
    <mergeCell ref="AK14:AK15"/>
    <mergeCell ref="S16:W17"/>
    <mergeCell ref="Y16:AJ17"/>
    <mergeCell ref="Y3:AA3"/>
    <mergeCell ref="AB3:AC3"/>
    <mergeCell ref="AE3:AF3"/>
    <mergeCell ref="AH3:AI3"/>
    <mergeCell ref="B5:AJ6"/>
    <mergeCell ref="S9:W11"/>
    <mergeCell ref="Y9:AJ11"/>
    <mergeCell ref="R30:Y31"/>
    <mergeCell ref="M31:Q31"/>
    <mergeCell ref="R32:Y33"/>
    <mergeCell ref="M33:Q33"/>
    <mergeCell ref="R34:Y35"/>
    <mergeCell ref="M35:Q35"/>
    <mergeCell ref="B24:AJ24"/>
    <mergeCell ref="B26:L26"/>
    <mergeCell ref="M26:Q27"/>
    <mergeCell ref="R26:Y27"/>
    <mergeCell ref="R28:Y29"/>
    <mergeCell ref="M29:Q29"/>
    <mergeCell ref="AK68:AK69"/>
    <mergeCell ref="S70:W71"/>
    <mergeCell ref="Y70:AJ71"/>
    <mergeCell ref="B78:AJ78"/>
    <mergeCell ref="B80:L80"/>
    <mergeCell ref="M80:Q81"/>
    <mergeCell ref="R80:Y81"/>
    <mergeCell ref="S63:W65"/>
    <mergeCell ref="Y63:AJ65"/>
    <mergeCell ref="S66:W67"/>
    <mergeCell ref="Y66:AJ67"/>
    <mergeCell ref="S68:W69"/>
    <mergeCell ref="Y68:AJ69"/>
    <mergeCell ref="C74:V74"/>
    <mergeCell ref="W74:AJ74"/>
    <mergeCell ref="B75:AJ77"/>
    <mergeCell ref="B21:AJ23"/>
    <mergeCell ref="C20:V20"/>
    <mergeCell ref="W20:AJ20"/>
    <mergeCell ref="B37:L37"/>
    <mergeCell ref="B97:C98"/>
    <mergeCell ref="E97:X98"/>
    <mergeCell ref="R88:Y89"/>
    <mergeCell ref="M89:Q89"/>
    <mergeCell ref="B91:L91"/>
    <mergeCell ref="B92:C92"/>
    <mergeCell ref="B93:C94"/>
    <mergeCell ref="E93:X94"/>
    <mergeCell ref="R82:Y83"/>
    <mergeCell ref="M83:Q83"/>
    <mergeCell ref="R84:Y85"/>
    <mergeCell ref="M85:Q85"/>
    <mergeCell ref="R86:Y87"/>
    <mergeCell ref="M87:Q87"/>
    <mergeCell ref="Y57:AA57"/>
    <mergeCell ref="AB57:AC57"/>
    <mergeCell ref="AE57:AF57"/>
    <mergeCell ref="AH57:AI57"/>
    <mergeCell ref="B59:AJ60"/>
    <mergeCell ref="B51:L51"/>
    <mergeCell ref="B38:C38"/>
    <mergeCell ref="B47:C48"/>
    <mergeCell ref="E47:X48"/>
    <mergeCell ref="AX38:BA38"/>
    <mergeCell ref="AX39:BA39"/>
    <mergeCell ref="AX41:BA41"/>
    <mergeCell ref="AX43:BA43"/>
    <mergeCell ref="AX45:BA45"/>
    <mergeCell ref="AR47:BA47"/>
    <mergeCell ref="Y47:AB48"/>
    <mergeCell ref="E39:X40"/>
    <mergeCell ref="B39:C40"/>
    <mergeCell ref="Y39:AB40"/>
    <mergeCell ref="AC39:AI40"/>
    <mergeCell ref="AJ39:AJ40"/>
    <mergeCell ref="B41:C42"/>
    <mergeCell ref="E41:X42"/>
    <mergeCell ref="Y41:AB42"/>
    <mergeCell ref="AC41:AI42"/>
    <mergeCell ref="AC47:AI48"/>
    <mergeCell ref="AJ47:AJ48"/>
    <mergeCell ref="B43:C44"/>
    <mergeCell ref="AJ41:AJ42"/>
    <mergeCell ref="E43:X44"/>
    <mergeCell ref="Y43:AB44"/>
    <mergeCell ref="AC43:AI44"/>
    <mergeCell ref="AJ43:AJ44"/>
    <mergeCell ref="B45:C46"/>
    <mergeCell ref="E45:X46"/>
    <mergeCell ref="Y45:AB46"/>
    <mergeCell ref="AC45:AI46"/>
    <mergeCell ref="AJ45:AJ46"/>
    <mergeCell ref="H49:AI50"/>
    <mergeCell ref="B52:AJ52"/>
    <mergeCell ref="B53:AJ53"/>
    <mergeCell ref="Y97:AB98"/>
    <mergeCell ref="AC97:AI98"/>
    <mergeCell ref="AJ97:AJ98"/>
    <mergeCell ref="B99:C100"/>
    <mergeCell ref="E99:X100"/>
    <mergeCell ref="Y99:AB100"/>
    <mergeCell ref="AC99:AI100"/>
    <mergeCell ref="AJ99:AJ100"/>
    <mergeCell ref="Y93:AB94"/>
    <mergeCell ref="AC93:AI94"/>
    <mergeCell ref="AJ93:AJ94"/>
    <mergeCell ref="B95:C96"/>
    <mergeCell ref="E95:X96"/>
    <mergeCell ref="Y95:AB96"/>
    <mergeCell ref="AC95:AI96"/>
    <mergeCell ref="AJ95:AJ96"/>
    <mergeCell ref="B105:L105"/>
    <mergeCell ref="B106:AJ106"/>
    <mergeCell ref="B107:AJ107"/>
    <mergeCell ref="B101:C102"/>
    <mergeCell ref="E101:X102"/>
    <mergeCell ref="Y101:AB102"/>
    <mergeCell ref="AC101:AI102"/>
    <mergeCell ref="AJ101:AJ102"/>
    <mergeCell ref="H103:AI104"/>
  </mergeCells>
  <phoneticPr fontId="3"/>
  <conditionalFormatting sqref="Y9:AJ17">
    <cfRule type="containsBlanks" dxfId="4" priority="2">
      <formula>LEN(TRIM(Y9))=0</formula>
    </cfRule>
  </conditionalFormatting>
  <dataValidations count="2">
    <dataValidation type="list" showInputMessage="1" showErrorMessage="1" sqref="B99 B93 B95 B101 B97" xr:uid="{00000000-0002-0000-0300-000000000000}">
      <formula1>"○"</formula1>
    </dataValidation>
    <dataValidation type="list" showInputMessage="1" showErrorMessage="1" sqref="B39:C40 B41:C48" xr:uid="{6B63BF71-9C0C-4CCF-972A-01C660536779}">
      <formula1>"　,○"</formula1>
    </dataValidation>
  </dataValidations>
  <printOptions horizontalCentered="1" verticalCentered="1"/>
  <pageMargins left="0.70866141732283472" right="0.70866141732283472" top="0.74803149606299213" bottom="0.74803149606299213" header="0.31496062992125984" footer="0.31496062992125984"/>
  <pageSetup paperSize="9" scale="95" orientation="portrait" blackAndWhite="1" r:id="rId1"/>
  <rowBreaks count="1" manualBreakCount="1">
    <brk id="54" max="3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17</vt:i4>
      </vt:variant>
    </vt:vector>
  </HeadingPairs>
  <TitlesOfParts>
    <vt:vector size="32" baseType="lpstr">
      <vt:lpstr>入力用</vt:lpstr>
      <vt:lpstr>日割計算表パターン①</vt:lpstr>
      <vt:lpstr>日割計算表パターン②</vt:lpstr>
      <vt:lpstr>当初申請用チェックシート</vt:lpstr>
      <vt:lpstr>【様式１】当初申請書（自動計算）</vt:lpstr>
      <vt:lpstr>【様式２】計画書（自動計算）（当初）</vt:lpstr>
      <vt:lpstr>【様式３】収支予算書（自動計算）（当初）</vt:lpstr>
      <vt:lpstr>第１四半期分請求書</vt:lpstr>
      <vt:lpstr>【様式７】変更申請書</vt:lpstr>
      <vt:lpstr>【様式２】計画書（自動計算）（変更）</vt:lpstr>
      <vt:lpstr>【様式３】収支予算書（自動計算）（変更）</vt:lpstr>
      <vt:lpstr>【様式12】実績報告書</vt:lpstr>
      <vt:lpstr>【様式12別紙1】実績（自動計算）</vt:lpstr>
      <vt:lpstr>【様式第12別紙２】収支決算書（自動計算）（実績）</vt:lpstr>
      <vt:lpstr>請求書（実績後）</vt:lpstr>
      <vt:lpstr>'【様式１】当初申請書（自動計算）'!Print_Area</vt:lpstr>
      <vt:lpstr>【様式12】実績報告書!Print_Area</vt:lpstr>
      <vt:lpstr>'【様式12別紙1】実績（自動計算）'!Print_Area</vt:lpstr>
      <vt:lpstr>'【様式２】計画書（自動計算）（当初）'!Print_Area</vt:lpstr>
      <vt:lpstr>'【様式２】計画書（自動計算）（変更）'!Print_Area</vt:lpstr>
      <vt:lpstr>'【様式３】収支予算書（自動計算）（当初）'!Print_Area</vt:lpstr>
      <vt:lpstr>'【様式３】収支予算書（自動計算）（変更）'!Print_Area</vt:lpstr>
      <vt:lpstr>【様式７】変更申請書!Print_Area</vt:lpstr>
      <vt:lpstr>'【様式第12別紙２】収支決算書（自動計算）（実績）'!Print_Area</vt:lpstr>
      <vt:lpstr>'請求書（実績後）'!Print_Area</vt:lpstr>
      <vt:lpstr>第１四半期分請求書!Print_Area</vt:lpstr>
      <vt:lpstr>当初申請用チェックシート!Print_Area</vt:lpstr>
      <vt:lpstr>日割計算表パターン①!Print_Area</vt:lpstr>
      <vt:lpstr>日割計算表パターン②!Print_Area</vt:lpstr>
      <vt:lpstr>入力用!Print_Area</vt:lpstr>
      <vt:lpstr>希望しない</vt:lpstr>
      <vt:lpstr>希望する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花輪　辰也</dc:creator>
  <cp:lastModifiedBy>村松　歩未</cp:lastModifiedBy>
  <cp:lastPrinted>2023-05-08T02:10:20Z</cp:lastPrinted>
  <dcterms:created xsi:type="dcterms:W3CDTF">2016-05-20T04:00:27Z</dcterms:created>
  <dcterms:modified xsi:type="dcterms:W3CDTF">2023-05-08T02:10:38Z</dcterms:modified>
</cp:coreProperties>
</file>