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omments2.xml" ContentType="application/vnd.openxmlformats-officedocument.spreadsheetml.comments+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codeName="ThisWorkbook" defaultThemeVersion="124226"/>
  <mc:AlternateContent xmlns:mc="http://schemas.openxmlformats.org/markup-compatibility/2006">
    <mc:Choice Requires="x15">
      <x15ac:absPath xmlns:x15ac="http://schemas.microsoft.com/office/spreadsheetml/2010/11/ac" url="M:\09保育係\06 民間保育園補助金関係\04 延長保育\02 民間（補助金関係）\01 年度別←　←　←　←\R5\02  地域型\04_実績報告\01_園・パソナへ送付\"/>
    </mc:Choice>
  </mc:AlternateContent>
  <xr:revisionPtr revIDLastSave="0" documentId="13_ncr:1_{E467FBA7-DBE5-40FE-8A29-0D724154E7A0}" xr6:coauthVersionLast="36" xr6:coauthVersionMax="36" xr10:uidLastSave="{00000000-0000-0000-0000-000000000000}"/>
  <workbookProtection workbookPassword="CCCF" lockStructure="1"/>
  <bookViews>
    <workbookView xWindow="20700" yWindow="165" windowWidth="19395" windowHeight="7785" firstSheet="3" activeTab="3" xr2:uid="{00000000-000D-0000-FFFF-FFFF00000000}"/>
  </bookViews>
  <sheets>
    <sheet name="リスト" sheetId="17" state="hidden" r:id="rId1"/>
    <sheet name="施設情報" sheetId="19" state="hidden" r:id="rId2"/>
    <sheet name="債権者情報（最新情報を貼付）" sheetId="37" state="hidden" r:id="rId3"/>
    <sheet name="説明（入力箇所有　必ずお読みください）" sheetId="18" r:id="rId4"/>
    <sheet name="様式第４号" sheetId="22" state="hidden" r:id="rId5"/>
    <sheet name="別紙１" sheetId="23" state="hidden" r:id="rId6"/>
    <sheet name="別紙2" sheetId="24" state="hidden" r:id="rId7"/>
    <sheet name="別紙３" sheetId="25" state="hidden" r:id="rId8"/>
    <sheet name="別紙３ (2)" sheetId="32" state="hidden" r:id="rId9"/>
    <sheet name="別紙2 (2)" sheetId="36" state="hidden" r:id="rId10"/>
    <sheet name="別紙５【要入力】" sheetId="14" r:id="rId11"/>
    <sheet name="別紙５（２）【要入力】" sheetId="15" r:id="rId12"/>
    <sheet name="別紙５（３）【要入力】 " sheetId="30" r:id="rId13"/>
    <sheet name="別紙５（４）【要入力】 " sheetId="31" r:id="rId14"/>
    <sheet name="別紙５（５）【要入力】" sheetId="35" r:id="rId15"/>
    <sheet name="別紙６【要入力】" sheetId="2" r:id="rId16"/>
    <sheet name="別紙６（２）【要入力】" sheetId="1" r:id="rId17"/>
    <sheet name="別紙７【要入力】" sheetId="13" r:id="rId18"/>
    <sheet name="様式第１号★" sheetId="21" r:id="rId19"/>
    <sheet name="様式第６号★" sheetId="10" r:id="rId20"/>
    <sheet name="様式第１２号★" sheetId="11" r:id="rId21"/>
    <sheet name="様式第１４号★" sheetId="12" r:id="rId22"/>
    <sheet name="精算書★" sheetId="16" r:id="rId23"/>
  </sheets>
  <externalReferences>
    <externalReference r:id="rId24"/>
    <externalReference r:id="rId25"/>
    <externalReference r:id="rId26"/>
    <externalReference r:id="rId27"/>
    <externalReference r:id="rId28"/>
  </externalReferences>
  <definedNames>
    <definedName name="__xlnm.Print_Area_1">"給付"</definedName>
    <definedName name="_xlnm._FilterDatabase" localSheetId="1" hidden="1">施設情報!$A$3:$AU$78</definedName>
    <definedName name="_Order1" hidden="1">0</definedName>
    <definedName name="a" localSheetId="9">#REF!</definedName>
    <definedName name="aa" localSheetId="9">#REF!</definedName>
    <definedName name="aaa" localSheetId="1" hidden="1">{#N/A,#N/A,TRUE,"表紙";#N/A,#N/A,TRUE,"ﾌｧｲﾙ一覧";#N/A,#N/A,TRUE,"補足説明";#N/A,#N/A,TRUE,"顧客ﾏｽﾀ";#N/A,#N/A,TRUE,"団体ﾏｽﾀ";#N/A,#N/A,TRUE,"事業実施";#N/A,#N/A,TRUE,"測定受診状況";#N/A,#N/A,TRUE,"操作者ﾏｽﾀ";#N/A,#N/A,TRUE,"翻訳ﾏｽﾀ";#N/A,#N/A,TRUE,"翻訳ﾏｽﾀ(ﾃﾞｰﾀ一覧)"}</definedName>
    <definedName name="aaa" localSheetId="3" hidden="1">{#N/A,#N/A,TRUE,"表紙";#N/A,#N/A,TRUE,"ﾌｧｲﾙ一覧";#N/A,#N/A,TRUE,"補足説明";#N/A,#N/A,TRUE,"顧客ﾏｽﾀ";#N/A,#N/A,TRUE,"団体ﾏｽﾀ";#N/A,#N/A,TRUE,"事業実施";#N/A,#N/A,TRUE,"測定受診状況";#N/A,#N/A,TRUE,"操作者ﾏｽﾀ";#N/A,#N/A,TRUE,"翻訳ﾏｽﾀ";#N/A,#N/A,TRUE,"翻訳ﾏｽﾀ(ﾃﾞｰﾀ一覧)"}</definedName>
    <definedName name="aaa" localSheetId="18" hidden="1">{#N/A,#N/A,TRUE,"表紙";#N/A,#N/A,TRUE,"ﾌｧｲﾙ一覧";#N/A,#N/A,TRUE,"補足説明";#N/A,#N/A,TRUE,"顧客ﾏｽﾀ";#N/A,#N/A,TRUE,"団体ﾏｽﾀ";#N/A,#N/A,TRUE,"事業実施";#N/A,#N/A,TRUE,"測定受診状況";#N/A,#N/A,TRUE,"操作者ﾏｽﾀ";#N/A,#N/A,TRUE,"翻訳ﾏｽﾀ";#N/A,#N/A,TRUE,"翻訳ﾏｽﾀ(ﾃﾞｰﾀ一覧)"}</definedName>
    <definedName name="aaa" hidden="1">{#N/A,#N/A,TRUE,"表紙";#N/A,#N/A,TRUE,"ﾌｧｲﾙ一覧";#N/A,#N/A,TRUE,"補足説明";#N/A,#N/A,TRUE,"顧客ﾏｽﾀ";#N/A,#N/A,TRUE,"団体ﾏｽﾀ";#N/A,#N/A,TRUE,"事業実施";#N/A,#N/A,TRUE,"測定受診状況";#N/A,#N/A,TRUE,"操作者ﾏｽﾀ";#N/A,#N/A,TRUE,"翻訳ﾏｽﾀ";#N/A,#N/A,TRUE,"翻訳ﾏｽﾀ(ﾃﾞｰﾀ一覧)"}</definedName>
    <definedName name="aaaa" localSheetId="9">#REF!</definedName>
    <definedName name="aaaaa" localSheetId="9">#REF!</definedName>
    <definedName name="b" localSheetId="1" hidden="1">{"'フローチャート'!$A$1:$AO$191"}</definedName>
    <definedName name="b" localSheetId="3" hidden="1">{"'フローチャート'!$A$1:$AO$191"}</definedName>
    <definedName name="b" localSheetId="18" hidden="1">{"'フローチャート'!$A$1:$AO$191"}</definedName>
    <definedName name="b" hidden="1">{"'フローチャート'!$A$1:$AO$191"}</definedName>
    <definedName name="bb" localSheetId="1" hidden="1">{"'フローチャート'!$A$1:$AO$191"}</definedName>
    <definedName name="bb" localSheetId="3" hidden="1">{"'フローチャート'!$A$1:$AO$191"}</definedName>
    <definedName name="bb" localSheetId="18" hidden="1">{"'フローチャート'!$A$1:$AO$191"}</definedName>
    <definedName name="bb" hidden="1">{"'フローチャート'!$A$1:$AO$191"}</definedName>
    <definedName name="H" localSheetId="1" hidden="1">{"'フローチャート'!$A$1:$AO$191"}</definedName>
    <definedName name="H" localSheetId="3" hidden="1">{"'フローチャート'!$A$1:$AO$191"}</definedName>
    <definedName name="H" localSheetId="18" hidden="1">{"'フローチャート'!$A$1:$AO$191"}</definedName>
    <definedName name="H" hidden="1">{"'フローチャート'!$A$1:$AO$191"}</definedName>
    <definedName name="HTML_CodePage" hidden="1">932</definedName>
    <definedName name="HTML_Control" localSheetId="1" hidden="1">{"'フローチャート'!$A$1:$AO$191"}</definedName>
    <definedName name="HTML_Control" localSheetId="3" hidden="1">{"'フローチャート'!$A$1:$AO$191"}</definedName>
    <definedName name="HTML_Control" localSheetId="18" hidden="1">{"'フローチャート'!$A$1:$AO$191"}</definedName>
    <definedName name="HTML_Control" hidden="1">{"'フローチャート'!$A$1:$AO$191"}</definedName>
    <definedName name="HTML_Description" hidden="1">""</definedName>
    <definedName name="HTML_Email" hidden="1">""</definedName>
    <definedName name="HTML_Header" hidden="1">"フローチャート"</definedName>
    <definedName name="HTML_LastUpdate" hidden="1">"00/07/22"</definedName>
    <definedName name="HTML_LineAfter" hidden="1">FALSE</definedName>
    <definedName name="HTML_LineBefore" hidden="1">FALSE</definedName>
    <definedName name="HTML_Name" hidden="1">"三井貴司"</definedName>
    <definedName name="HTML_OBDlg2" hidden="1">TRUE</definedName>
    <definedName name="HTML_OBDlg4" hidden="1">TRUE</definedName>
    <definedName name="HTML_OS" hidden="1">0</definedName>
    <definedName name="HTML_PathFile" hidden="1">"G:\PROJECT\BlueShark\システムデザインシート\三井作成中\ｈｔｍｌ\MyHTML.htm"</definedName>
    <definedName name="HTML_Title" hidden="1">"フローチャート"</definedName>
    <definedName name="HTML1_1" hidden="1">"[問題点一覧.xls]HTML!$A$1:$I$7"</definedName>
    <definedName name="HTML1_10" hidden="1">""</definedName>
    <definedName name="HTML1_11" hidden="1">1</definedName>
    <definedName name="HTML1_12" hidden="1">"C:\WORK\MyHTML.htm"</definedName>
    <definedName name="HTML1_2" hidden="1">1</definedName>
    <definedName name="HTML1_3" hidden="1">"問題点一覧.xls"</definedName>
    <definedName name="HTML1_4" hidden="1">"HTML"</definedName>
    <definedName name="HTML1_5" hidden="1">""</definedName>
    <definedName name="HTML1_6" hidden="1">-4146</definedName>
    <definedName name="HTML1_7" hidden="1">-4146</definedName>
    <definedName name="HTML1_8" hidden="1">"97/06/06"</definedName>
    <definedName name="HTML1_9" hidden="1">"東営本）公共システム部"</definedName>
    <definedName name="HTML2_1" hidden="1">"[問題点一覧.xls]HTML!$A$1:$I$5"</definedName>
    <definedName name="HTML2_10" hidden="1">"kazuyosi@yokohama.se.fujitsu.co.jp"</definedName>
    <definedName name="HTML2_11" hidden="1">1</definedName>
    <definedName name="HTML2_12" hidden="1">"C:\WORK\MyHTML.htm"</definedName>
    <definedName name="HTML2_2" hidden="1">1</definedName>
    <definedName name="HTML2_3" hidden="1">"問題点一覧.xls"</definedName>
    <definedName name="HTML2_4" hidden="1">"横浜市交通局システム更新"</definedName>
    <definedName name="HTML2_5" hidden="1">""</definedName>
    <definedName name="HTML2_6" hidden="1">1</definedName>
    <definedName name="HTML2_7" hidden="1">1</definedName>
    <definedName name="HTML2_8" hidden="1">"97/06/06"</definedName>
    <definedName name="HTML2_9" hidden="1">"松本一善"</definedName>
    <definedName name="HTML3_1" hidden="1">"[問題点一覧.xls]HTML!$A$1:$I$4"</definedName>
    <definedName name="HTML3_10" hidden="1">""</definedName>
    <definedName name="HTML3_11" hidden="1">1</definedName>
    <definedName name="HTML3_12" hidden="1">"G:\部内窓口\iso-wg\www\koutsu.htm"</definedName>
    <definedName name="HTML3_2" hidden="1">1</definedName>
    <definedName name="HTML3_3" hidden="1">"問題点一覧.xls"</definedName>
    <definedName name="HTML3_4" hidden="1">"横浜市交通局プロジェクト"</definedName>
    <definedName name="HTML3_5" hidden="1">""</definedName>
    <definedName name="HTML3_6" hidden="1">-4146</definedName>
    <definedName name="HTML3_7" hidden="1">-4146</definedName>
    <definedName name="HTML3_8" hidden="1">"97/06/13"</definedName>
    <definedName name="HTML3_9" hidden="1">"東営本）公共システム部"</definedName>
    <definedName name="HTML4_1" hidden="1">"[問題点一覧.xls]横浜市交通局プロジェクト!$A$1:$I$4"</definedName>
    <definedName name="HTML4_10" hidden="1">""</definedName>
    <definedName name="HTML4_11" hidden="1">1</definedName>
    <definedName name="HTML4_12" hidden="1">"G:\部内窓口\iso-wg\www\koutsu.htm"</definedName>
    <definedName name="HTML4_2" hidden="1">1</definedName>
    <definedName name="HTML4_3" hidden="1">"問題点一覧"</definedName>
    <definedName name="HTML4_4" hidden="1">"横浜市交通局プロジェクト"</definedName>
    <definedName name="HTML4_5" hidden="1">""</definedName>
    <definedName name="HTML4_6" hidden="1">-4146</definedName>
    <definedName name="HTML4_7" hidden="1">-4146</definedName>
    <definedName name="HTML4_8" hidden="1">"97/06/13"</definedName>
    <definedName name="HTML4_9" hidden="1">"東営本）公共システム部"</definedName>
    <definedName name="HTMLCount" hidden="1">4</definedName>
    <definedName name="I" localSheetId="1" hidden="1">{"'フローチャート'!$A$1:$AO$191"}</definedName>
    <definedName name="I" localSheetId="3" hidden="1">{"'フローチャート'!$A$1:$AO$191"}</definedName>
    <definedName name="I" localSheetId="18" hidden="1">{"'フローチャート'!$A$1:$AO$191"}</definedName>
    <definedName name="I" hidden="1">{"'フローチャート'!$A$1:$AO$191"}</definedName>
    <definedName name="nn" localSheetId="1" hidden="1">{"'フローチャート'!$A$1:$AO$191"}</definedName>
    <definedName name="nn" localSheetId="3" hidden="1">{"'フローチャート'!$A$1:$AO$191"}</definedName>
    <definedName name="nn" localSheetId="18" hidden="1">{"'フローチャート'!$A$1:$AO$191"}</definedName>
    <definedName name="nn" hidden="1">{"'フローチャート'!$A$1:$AO$191"}</definedName>
    <definedName name="_xlnm.Print_Area" localSheetId="22">精算書★!$A$1:$D$24</definedName>
    <definedName name="_xlnm.Print_Area" localSheetId="3">'説明（入力箇所有　必ずお読みください）'!$A$1:$L$55</definedName>
    <definedName name="_xlnm.Print_Area" localSheetId="5">別紙１!$A$1:$C$33</definedName>
    <definedName name="_xlnm.Print_Area" localSheetId="6">別紙2!$A$1:$V$35</definedName>
    <definedName name="_xlnm.Print_Area" localSheetId="9">'別紙2 (2)'!$A$1:$V$35</definedName>
    <definedName name="_xlnm.Print_Area" localSheetId="7">別紙３!$A$1:$J$27</definedName>
    <definedName name="_xlnm.Print_Area" localSheetId="8">'別紙３ (2)'!$B$1:$S$62</definedName>
    <definedName name="_xlnm.Print_Area" localSheetId="11">'別紙５（２）【要入力】'!$A$1:$BA$24</definedName>
    <definedName name="_xlnm.Print_Area" localSheetId="12">'別紙５（３）【要入力】 '!$A$1:$AW$24</definedName>
    <definedName name="_xlnm.Print_Area" localSheetId="13">'別紙５（４）【要入力】 '!$A$1:$BJ$24</definedName>
    <definedName name="_xlnm.Print_Area" localSheetId="14">'別紙５（５）【要入力】'!$A$1:$BJ$24</definedName>
    <definedName name="_xlnm.Print_Area" localSheetId="10">別紙５【要入力】!$A$1:$BM$24</definedName>
    <definedName name="_xlnm.Print_Area" localSheetId="16">'別紙６（２）【要入力】'!$A$1:$N$41</definedName>
    <definedName name="_xlnm.Print_Area" localSheetId="15">別紙６【要入力】!$A$1:$V$43</definedName>
    <definedName name="_xlnm.Print_Area" localSheetId="17">別紙７【要入力】!$A$1:$L$24</definedName>
    <definedName name="_xlnm.Print_Area" localSheetId="20">様式第１２号★!$A$1:$AA$38</definedName>
    <definedName name="_xlnm.Print_Area" localSheetId="21">様式第１４号★!$A$1:$AA$38</definedName>
    <definedName name="_xlnm.Print_Area" localSheetId="18">様式第１号★!$A$1:$AI$30</definedName>
    <definedName name="_xlnm.Print_Area" localSheetId="4">様式第４号!$A$1:$F$19</definedName>
    <definedName name="_xlnm.Print_Area" localSheetId="19">様式第６号★!$A$1:$AA$49</definedName>
    <definedName name="_xlnm.Print_Titles" localSheetId="1">施設情報!$1:$2</definedName>
    <definedName name="q" localSheetId="1" hidden="1">{"'フローチャート'!$A$1:$AO$191"}</definedName>
    <definedName name="q" localSheetId="3" hidden="1">{"'フローチャート'!$A$1:$AO$191"}</definedName>
    <definedName name="q" localSheetId="18" hidden="1">{"'フローチャート'!$A$1:$AO$191"}</definedName>
    <definedName name="q" hidden="1">{"'フローチャート'!$A$1:$AO$191"}</definedName>
    <definedName name="t" localSheetId="1" hidden="1">{"'フローチャート'!$A$1:$AO$191"}</definedName>
    <definedName name="t" localSheetId="3" hidden="1">{"'フローチャート'!$A$1:$AO$191"}</definedName>
    <definedName name="t" localSheetId="18" hidden="1">{"'フローチャート'!$A$1:$AO$191"}</definedName>
    <definedName name="t" hidden="1">{"'フローチャート'!$A$1:$AO$191"}</definedName>
    <definedName name="wrn.世田谷ＤＢ設計書." localSheetId="1" hidden="1">{#N/A,#N/A,TRUE,"表紙";#N/A,#N/A,TRUE,"ﾌｧｲﾙ一覧";#N/A,#N/A,TRUE,"補足説明";#N/A,#N/A,TRUE,"顧客ﾏｽﾀ";#N/A,#N/A,TRUE,"団体ﾏｽﾀ";#N/A,#N/A,TRUE,"事業実施";#N/A,#N/A,TRUE,"測定受診状況";#N/A,#N/A,TRUE,"操作者ﾏｽﾀ";#N/A,#N/A,TRUE,"翻訳ﾏｽﾀ";#N/A,#N/A,TRUE,"翻訳ﾏｽﾀ(ﾃﾞｰﾀ一覧)"}</definedName>
    <definedName name="wrn.世田谷ＤＢ設計書." localSheetId="3" hidden="1">{#N/A,#N/A,TRUE,"表紙";#N/A,#N/A,TRUE,"ﾌｧｲﾙ一覧";#N/A,#N/A,TRUE,"補足説明";#N/A,#N/A,TRUE,"顧客ﾏｽﾀ";#N/A,#N/A,TRUE,"団体ﾏｽﾀ";#N/A,#N/A,TRUE,"事業実施";#N/A,#N/A,TRUE,"測定受診状況";#N/A,#N/A,TRUE,"操作者ﾏｽﾀ";#N/A,#N/A,TRUE,"翻訳ﾏｽﾀ";#N/A,#N/A,TRUE,"翻訳ﾏｽﾀ(ﾃﾞｰﾀ一覧)"}</definedName>
    <definedName name="wrn.世田谷ＤＢ設計書." localSheetId="18" hidden="1">{#N/A,#N/A,TRUE,"表紙";#N/A,#N/A,TRUE,"ﾌｧｲﾙ一覧";#N/A,#N/A,TRUE,"補足説明";#N/A,#N/A,TRUE,"顧客ﾏｽﾀ";#N/A,#N/A,TRUE,"団体ﾏｽﾀ";#N/A,#N/A,TRUE,"事業実施";#N/A,#N/A,TRUE,"測定受診状況";#N/A,#N/A,TRUE,"操作者ﾏｽﾀ";#N/A,#N/A,TRUE,"翻訳ﾏｽﾀ";#N/A,#N/A,TRUE,"翻訳ﾏｽﾀ(ﾃﾞｰﾀ一覧)"}</definedName>
    <definedName name="wrn.世田谷ＤＢ設計書." hidden="1">{#N/A,#N/A,TRUE,"表紙";#N/A,#N/A,TRUE,"ﾌｧｲﾙ一覧";#N/A,#N/A,TRUE,"補足説明";#N/A,#N/A,TRUE,"顧客ﾏｽﾀ";#N/A,#N/A,TRUE,"団体ﾏｽﾀ";#N/A,#N/A,TRUE,"事業実施";#N/A,#N/A,TRUE,"測定受診状況";#N/A,#N/A,TRUE,"操作者ﾏｽﾀ";#N/A,#N/A,TRUE,"翻訳ﾏｽﾀ";#N/A,#N/A,TRUE,"翻訳ﾏｽﾀ(ﾃﾞｰﾀ一覧)"}</definedName>
    <definedName name="Z_1FFB676F_D43D_48CD_BF3E_ABDC6248DE09_.wvu.PrintArea" localSheetId="12" hidden="1">'別紙５（３）【要入力】 '!$A$1:$AW$24</definedName>
    <definedName name="Z_1FFB676F_D43D_48CD_BF3E_ABDC6248DE09_.wvu.PrintArea" localSheetId="13" hidden="1">'別紙５（４）【要入力】 '!$A$1:$BJ$24</definedName>
    <definedName name="Z_1FFB676F_D43D_48CD_BF3E_ABDC6248DE09_.wvu.PrintArea" localSheetId="14" hidden="1">'別紙５（５）【要入力】'!$A$1:$BJ$24</definedName>
    <definedName name="Z_245E5B86_11D0_4D5F_8405_76C11EF837A9_.wvu.PrintArea" localSheetId="12" hidden="1">'別紙５（３）【要入力】 '!$A$1:$AW$24</definedName>
    <definedName name="Z_245E5B86_11D0_4D5F_8405_76C11EF837A9_.wvu.PrintArea" localSheetId="13" hidden="1">'別紙５（４）【要入力】 '!$A$1:$BJ$24</definedName>
    <definedName name="Z_245E5B86_11D0_4D5F_8405_76C11EF837A9_.wvu.PrintArea" localSheetId="14" hidden="1">'別紙５（５）【要入力】'!$A$1:$BJ$24</definedName>
    <definedName name="Z_325C9664_25CB_41C8_A231_F44E1DD7061E_.wvu.PrintArea" localSheetId="12" hidden="1">'別紙５（３）【要入力】 '!$A$1:$AW$24</definedName>
    <definedName name="Z_325C9664_25CB_41C8_A231_F44E1DD7061E_.wvu.PrintArea" localSheetId="13" hidden="1">'別紙５（４）【要入力】 '!$A$1:$BJ$24</definedName>
    <definedName name="Z_325C9664_25CB_41C8_A231_F44E1DD7061E_.wvu.PrintArea" localSheetId="14" hidden="1">'別紙５（５）【要入力】'!$A$1:$BJ$24</definedName>
    <definedName name="Z_53B10DBA_7628_4E6A_BAE9_96055B4B007F_.wvu.PrintArea" localSheetId="12" hidden="1">'別紙５（３）【要入力】 '!$A$1:$AW$24</definedName>
    <definedName name="Z_53B10DBA_7628_4E6A_BAE9_96055B4B007F_.wvu.PrintArea" localSheetId="13" hidden="1">'別紙５（４）【要入力】 '!$A$1:$BJ$24</definedName>
    <definedName name="Z_53B10DBA_7628_4E6A_BAE9_96055B4B007F_.wvu.PrintArea" localSheetId="14" hidden="1">'別紙５（５）【要入力】'!$A$1:$BJ$24</definedName>
    <definedName name="Z_681EAB91_DB37_4C89_B52B_8587A921EFC3_.wvu.PrintArea" localSheetId="12" hidden="1">'別紙５（３）【要入力】 '!$A$1:$AW$24</definedName>
    <definedName name="Z_681EAB91_DB37_4C89_B52B_8587A921EFC3_.wvu.PrintArea" localSheetId="13" hidden="1">'別紙５（４）【要入力】 '!$A$1:$BJ$24</definedName>
    <definedName name="Z_681EAB91_DB37_4C89_B52B_8587A921EFC3_.wvu.PrintArea" localSheetId="14" hidden="1">'別紙５（５）【要入力】'!$A$1:$BJ$24</definedName>
    <definedName name="Z_B9A35394_A002_4EDB_955A_C6F488B9F379_.wvu.PrintArea" localSheetId="12" hidden="1">'別紙５（３）【要入力】 '!$A$1:$AW$24</definedName>
    <definedName name="Z_B9A35394_A002_4EDB_955A_C6F488B9F379_.wvu.PrintArea" localSheetId="13" hidden="1">'別紙５（４）【要入力】 '!$A$1:$BJ$24</definedName>
    <definedName name="Z_B9A35394_A002_4EDB_955A_C6F488B9F379_.wvu.PrintArea" localSheetId="14" hidden="1">'別紙５（５）【要入力】'!$A$1:$BJ$24</definedName>
    <definedName name="Z_D771E4AE_08F1_47AE_B2A0_CEEE3FEA5245_.wvu.PrintArea" localSheetId="12" hidden="1">'別紙５（３）【要入力】 '!$A$1:$AW$24</definedName>
    <definedName name="Z_D771E4AE_08F1_47AE_B2A0_CEEE3FEA5245_.wvu.PrintArea" localSheetId="13" hidden="1">'別紙５（４）【要入力】 '!$A$1:$BJ$24</definedName>
    <definedName name="Z_D771E4AE_08F1_47AE_B2A0_CEEE3FEA5245_.wvu.PrintArea" localSheetId="14" hidden="1">'別紙５（５）【要入力】'!$A$1:$BJ$24</definedName>
    <definedName name="ｚｚ" localSheetId="1" hidden="1">{"'Sheet1'!$A$1:$I$163"}</definedName>
    <definedName name="ｚｚ" localSheetId="3" hidden="1">{"'Sheet1'!$A$1:$I$163"}</definedName>
    <definedName name="ｚｚ" localSheetId="18" hidden="1">{"'Sheet1'!$A$1:$I$163"}</definedName>
    <definedName name="ｚｚ" hidden="1">{"'Sheet1'!$A$1:$I$163"}</definedName>
    <definedName name="あああ" localSheetId="1" hidden="1">{#N/A,#N/A,TRUE,"表紙";#N/A,#N/A,TRUE,"ﾌｧｲﾙ一覧";#N/A,#N/A,TRUE,"補足説明";#N/A,#N/A,TRUE,"顧客ﾏｽﾀ";#N/A,#N/A,TRUE,"団体ﾏｽﾀ";#N/A,#N/A,TRUE,"事業実施";#N/A,#N/A,TRUE,"測定受診状況";#N/A,#N/A,TRUE,"操作者ﾏｽﾀ";#N/A,#N/A,TRUE,"翻訳ﾏｽﾀ";#N/A,#N/A,TRUE,"翻訳ﾏｽﾀ(ﾃﾞｰﾀ一覧)"}</definedName>
    <definedName name="あああ" localSheetId="3" hidden="1">{#N/A,#N/A,TRUE,"表紙";#N/A,#N/A,TRUE,"ﾌｧｲﾙ一覧";#N/A,#N/A,TRUE,"補足説明";#N/A,#N/A,TRUE,"顧客ﾏｽﾀ";#N/A,#N/A,TRUE,"団体ﾏｽﾀ";#N/A,#N/A,TRUE,"事業実施";#N/A,#N/A,TRUE,"測定受診状況";#N/A,#N/A,TRUE,"操作者ﾏｽﾀ";#N/A,#N/A,TRUE,"翻訳ﾏｽﾀ";#N/A,#N/A,TRUE,"翻訳ﾏｽﾀ(ﾃﾞｰﾀ一覧)"}</definedName>
    <definedName name="あああ" localSheetId="18" hidden="1">{#N/A,#N/A,TRUE,"表紙";#N/A,#N/A,TRUE,"ﾌｧｲﾙ一覧";#N/A,#N/A,TRUE,"補足説明";#N/A,#N/A,TRUE,"顧客ﾏｽﾀ";#N/A,#N/A,TRUE,"団体ﾏｽﾀ";#N/A,#N/A,TRUE,"事業実施";#N/A,#N/A,TRUE,"測定受診状況";#N/A,#N/A,TRUE,"操作者ﾏｽﾀ";#N/A,#N/A,TRUE,"翻訳ﾏｽﾀ";#N/A,#N/A,TRUE,"翻訳ﾏｽﾀ(ﾃﾞｰﾀ一覧)"}</definedName>
    <definedName name="あああ" hidden="1">{#N/A,#N/A,TRUE,"表紙";#N/A,#N/A,TRUE,"ﾌｧｲﾙ一覧";#N/A,#N/A,TRUE,"補足説明";#N/A,#N/A,TRUE,"顧客ﾏｽﾀ";#N/A,#N/A,TRUE,"団体ﾏｽﾀ";#N/A,#N/A,TRUE,"事業実施";#N/A,#N/A,TRUE,"測定受診状況";#N/A,#N/A,TRUE,"操作者ﾏｽﾀ";#N/A,#N/A,TRUE,"翻訳ﾏｽﾀ";#N/A,#N/A,TRUE,"翻訳ﾏｽﾀ(ﾃﾞｰﾀ一覧)"}</definedName>
    <definedName name="あり" localSheetId="9">#REF!</definedName>
    <definedName name="う" localSheetId="9">#REF!</definedName>
    <definedName name="うち" localSheetId="9">#REF!</definedName>
    <definedName name="え" localSheetId="1" hidden="1">{"'フローチャート'!$A$1:$AO$191"}</definedName>
    <definedName name="え" localSheetId="3" hidden="1">{"'フローチャート'!$A$1:$AO$191"}</definedName>
    <definedName name="え" localSheetId="18" hidden="1">{"'フローチャート'!$A$1:$AO$191"}</definedName>
    <definedName name="え" hidden="1">{"'フローチャート'!$A$1:$AO$191"}</definedName>
    <definedName name="えっｄ" localSheetId="1" hidden="1">{"'Sheet1'!$A$1:$I$163"}</definedName>
    <definedName name="えっｄ" localSheetId="3" hidden="1">{"'Sheet1'!$A$1:$I$163"}</definedName>
    <definedName name="えっｄ" localSheetId="18" hidden="1">{"'Sheet1'!$A$1:$I$163"}</definedName>
    <definedName name="えっｄ" hidden="1">{"'Sheet1'!$A$1:$I$163"}</definedName>
    <definedName name="おわり" localSheetId="9">#REF!</definedName>
    <definedName name="データ１" localSheetId="8">'[1]ﾃﾞｰﾀ入力(1)'!$A$7:$AR$32</definedName>
    <definedName name="データ２" localSheetId="8">'[1]ﾃﾞｰﾀ入力(2)'!$A$8:$AM$33</definedName>
    <definedName name="データ３" localSheetId="8">'[1]ﾃﾞｰﾀ入力(3)'!$A$6:$AG$31</definedName>
    <definedName name="なし" localSheetId="9">#REF!</definedName>
    <definedName name="はじめ" localSheetId="9">#REF!</definedName>
    <definedName name="一般" localSheetId="9">#REF!</definedName>
    <definedName name="一般1" localSheetId="9">#REF!</definedName>
    <definedName name="一般10" localSheetId="9">#REF!</definedName>
    <definedName name="一般11" localSheetId="9">#REF!</definedName>
    <definedName name="一般12" localSheetId="9">#REF!</definedName>
    <definedName name="一般2" localSheetId="9">#REF!</definedName>
    <definedName name="一般3" localSheetId="9">#REF!</definedName>
    <definedName name="一般4" localSheetId="9">#REF!</definedName>
    <definedName name="一般5" localSheetId="9">#REF!</definedName>
    <definedName name="一般6" localSheetId="9">#REF!</definedName>
    <definedName name="一般7" localSheetId="9">#REF!</definedName>
    <definedName name="一般8" localSheetId="9">#REF!</definedName>
    <definedName name="一般9" localSheetId="9">#REF!</definedName>
    <definedName name="稲毛区" localSheetId="9">#REF!</definedName>
    <definedName name="稲毛区家庭的保育事業">リスト!$AI$8</definedName>
    <definedName name="稲毛区企業主導型" localSheetId="9">[2]リスト!#REF!</definedName>
    <definedName name="稲毛区企業主導型">リスト!$AK$8:$AK$13</definedName>
    <definedName name="稲毛区給付型幼稚園">リスト!$AF$8:$AF$9</definedName>
    <definedName name="稲毛区居宅訪問型保育事業">リスト!$AJ$8</definedName>
    <definedName name="稲毛区事業所内保育事業">リスト!$AH$8:$AH$12</definedName>
    <definedName name="稲毛区小規模保育事業">リスト!$AG$8:$AG$14</definedName>
    <definedName name="稲毛区地方裁量型認定こども園">リスト!$AE$8</definedName>
    <definedName name="稲毛区保育ルーム" localSheetId="9">[2]リスト!#REF!</definedName>
    <definedName name="稲毛区保育ルーム">リスト!$AL$8:$AL$10</definedName>
    <definedName name="稲毛区保育園" localSheetId="9">#REF!</definedName>
    <definedName name="稲毛区保育園">リスト!$AA$8:$AA$36</definedName>
    <definedName name="稲毛区保育所型認定こども園">リスト!$AD$8</definedName>
    <definedName name="稲毛区役所" localSheetId="1" hidden="1">{"'Sheet1'!$A$1:$I$163"}</definedName>
    <definedName name="稲毛区役所" localSheetId="3" hidden="1">{"'Sheet1'!$A$1:$I$163"}</definedName>
    <definedName name="稲毛区役所" localSheetId="18" hidden="1">{"'Sheet1'!$A$1:$I$163"}</definedName>
    <definedName name="稲毛区役所" hidden="1">{"'Sheet1'!$A$1:$I$163"}</definedName>
    <definedName name="稲毛区幼稚園型認定こども園" localSheetId="9">#REF!</definedName>
    <definedName name="稲毛区幼稚園型認定こども園">リスト!$AC$8:$AC$12</definedName>
    <definedName name="稲毛区幼保連携型認定こども園" localSheetId="9">#REF!</definedName>
    <definedName name="稲毛区幼保連携型認定こども園">リスト!$AB$8:$AB$9</definedName>
    <definedName name="花見川区" localSheetId="9">#REF!</definedName>
    <definedName name="花見川区家庭的保育事業">リスト!$V$8</definedName>
    <definedName name="花見川区企業主導型" localSheetId="9">[2]リスト!#REF!</definedName>
    <definedName name="花見川区企業主導型">リスト!$X$8:$X$9</definedName>
    <definedName name="花見川区給付型幼稚園" localSheetId="9">[2]リスト!#REF!</definedName>
    <definedName name="花見川区給付型幼稚園">リスト!$S$8:$S$9</definedName>
    <definedName name="花見川区居宅訪問型保育事業">リスト!$W$8:$W$9</definedName>
    <definedName name="花見川区事業所内保育事業">リスト!$U$8:$U$10</definedName>
    <definedName name="花見川区小規模保育事業">リスト!$T$8:$T$25</definedName>
    <definedName name="花見川区地方裁量型認定こども園">リスト!$R$8</definedName>
    <definedName name="花見川区保育ルーム" localSheetId="9">[2]リスト!#REF!</definedName>
    <definedName name="花見川区保育ルーム">リスト!$Y$8:$Y$9</definedName>
    <definedName name="花見川区保育園" localSheetId="9">#REF!</definedName>
    <definedName name="花見川区保育園">リスト!$N$8:$N$37</definedName>
    <definedName name="花見川区保育所型認定こども園">リスト!$Q$8</definedName>
    <definedName name="花見川区幼稚園型認定こども園" localSheetId="9">#REF!</definedName>
    <definedName name="花見川区幼稚園型認定こども園">リスト!$P$8:$P$13</definedName>
    <definedName name="花見川区幼保連携型認定こども園">リスト!$O$8</definedName>
    <definedName name="開始" localSheetId="9">#REF!</definedName>
    <definedName name="開始番号" localSheetId="9">#REF!</definedName>
    <definedName name="開始番号２" localSheetId="9">#REF!</definedName>
    <definedName name="該当" localSheetId="9">#REF!</definedName>
    <definedName name="該当番号２" localSheetId="9">#REF!</definedName>
    <definedName name="管外" localSheetId="9">#REF!</definedName>
    <definedName name="管外5" localSheetId="9">#REF!</definedName>
    <definedName name="月" localSheetId="9">#REF!</definedName>
    <definedName name="研修サーバ" localSheetId="1" hidden="1">{"'フローチャート'!$A$1:$AO$191"}</definedName>
    <definedName name="研修サーバ" localSheetId="3" hidden="1">{"'フローチャート'!$A$1:$AO$191"}</definedName>
    <definedName name="研修サーバ" localSheetId="18" hidden="1">{"'フローチャート'!$A$1:$AO$191"}</definedName>
    <definedName name="研修サーバ" hidden="1">{"'フローチャート'!$A$1:$AO$191"}</definedName>
    <definedName name="合計" localSheetId="9">#REF!</definedName>
    <definedName name="合計4" localSheetId="9">#REF!</definedName>
    <definedName name="合計5" localSheetId="9">#REF!</definedName>
    <definedName name="合計6" localSheetId="9">#REF!</definedName>
    <definedName name="合番" localSheetId="9">#REF!</definedName>
    <definedName name="合番5" localSheetId="9">#REF!</definedName>
    <definedName name="若葉区" localSheetId="9">#REF!</definedName>
    <definedName name="若葉区家庭的保育事業">リスト!$AV$8:$AV$12</definedName>
    <definedName name="若葉区企業主導型">リスト!$AX$8</definedName>
    <definedName name="若葉区給付型幼稚園">リスト!$AS$8:$AS$9</definedName>
    <definedName name="若葉区居宅訪問型保育事業">リスト!$AW$8</definedName>
    <definedName name="若葉区事業所内保育事業">リスト!$AU$8</definedName>
    <definedName name="若葉区小規模保育事業">リスト!$AT$8:$AT$14</definedName>
    <definedName name="若葉区地方裁量型認定こども園">リスト!$AR$8</definedName>
    <definedName name="若葉区保育ルーム">リスト!$AY$8</definedName>
    <definedName name="若葉区保育園" localSheetId="9">#REF!</definedName>
    <definedName name="若葉区保育園">リスト!$AN$8:$AN$28</definedName>
    <definedName name="若葉区保育所型認定こども園">リスト!$AQ$8</definedName>
    <definedName name="若葉区幼稚園型認定こども園" localSheetId="9">#REF!</definedName>
    <definedName name="若葉区幼稚園型認定こども園">リスト!$AP$8:$AP$11</definedName>
    <definedName name="若葉区幼保連携型認定こども園">リスト!$AO$8</definedName>
    <definedName name="終了" localSheetId="9">#REF!</definedName>
    <definedName name="終了番号" localSheetId="9">#REF!</definedName>
    <definedName name="終了番号２" localSheetId="9">#REF!</definedName>
    <definedName name="週ｓ量" localSheetId="9">#REF!</definedName>
    <definedName name="精算開始" localSheetId="9">#REF!</definedName>
    <definedName name="精算該当" localSheetId="9">#REF!</definedName>
    <definedName name="精算終了" localSheetId="9">#REF!</definedName>
    <definedName name="第２週の１７時" localSheetId="8">[3]記入表!$AK$29:$AV$33</definedName>
    <definedName name="第２週の１８時１５分" localSheetId="8">[3]記入表!$AX$29:$BI$33</definedName>
    <definedName name="第２週の１８時半" localSheetId="8">[3]記入表!$X$36:$AI$40</definedName>
    <definedName name="第２週の１９時半" localSheetId="8">[3]記入表!$AK$36:$AV$40</definedName>
    <definedName name="第２週の２０時半" localSheetId="8">[3]記入表!$AX$36:$BI$40</definedName>
    <definedName name="第２週の８時" localSheetId="8">[3]記入表!$X$29:$AI$33</definedName>
    <definedName name="第３週の１７時" localSheetId="8">[3]記入表!$AK$45:$AV$49</definedName>
    <definedName name="第３週の１８時１５分" localSheetId="8">[3]記入表!$AX$45:$BI$49</definedName>
    <definedName name="第３週の１８時半" localSheetId="8">[3]記入表!$X$52:$AI$56</definedName>
    <definedName name="第３週の１９時半" localSheetId="8">[3]記入表!$AK$52:$AV$56</definedName>
    <definedName name="第３週の２０時半" localSheetId="8">[3]記入表!$AX$52:$BI$56</definedName>
    <definedName name="第３週の８時" localSheetId="8">[3]記入表!$X$45:$AI$49</definedName>
    <definedName name="第４週の１７時" localSheetId="8">[3]記入表!$AK$61:$AV$65</definedName>
    <definedName name="第４週の１８時１５分" localSheetId="8">[3]記入表!$AX$61:$BI$65</definedName>
    <definedName name="第４週の１８時半" localSheetId="8">[3]記入表!$X$68:$AI$72</definedName>
    <definedName name="第４週の１９時半" localSheetId="8">[3]記入表!$AK$68:$AV$72</definedName>
    <definedName name="第４週の２０時半" localSheetId="8">[3]記入表!$AX$68:$BI$72</definedName>
    <definedName name="第４週の８時" localSheetId="8">[3]記入表!$X$61:$AI$65</definedName>
    <definedName name="第５週の１７時" localSheetId="8">[3]記入表!$AK$77:$AV$81</definedName>
    <definedName name="第５週の１８時１５分" localSheetId="8">[3]記入表!$AX$77:$BI$81</definedName>
    <definedName name="第５週の１８時半" localSheetId="8">[3]記入表!$X$84:$AI$88</definedName>
    <definedName name="第５週の１９時半" localSheetId="8">[3]記入表!$AK$84:$AV$88</definedName>
    <definedName name="第５週の２０時半" localSheetId="8">[3]記入表!$AX$84:$BI$88</definedName>
    <definedName name="第５週の８時" localSheetId="8">[3]記入表!$X$77:$AI$81</definedName>
    <definedName name="単131" localSheetId="9">#REF!</definedName>
    <definedName name="単132" localSheetId="9">#REF!</definedName>
    <definedName name="単133" localSheetId="9">#REF!</definedName>
    <definedName name="単134" localSheetId="9">#REF!</definedName>
    <definedName name="単135" localSheetId="9">#REF!</definedName>
    <definedName name="中央区家庭的保育事業" localSheetId="9">[2]リスト!#REF!</definedName>
    <definedName name="中央区家庭的保育事業">リスト!$I$8:$I$9</definedName>
    <definedName name="中央区企業主導型" localSheetId="9">[2]リスト!#REF!</definedName>
    <definedName name="中央区企業主導型">リスト!$K$8:$K$13</definedName>
    <definedName name="中央区給付型幼稚園" localSheetId="9">[2]リスト!#REF!</definedName>
    <definedName name="中央区給付型幼稚園">リスト!$F$8:$F$9</definedName>
    <definedName name="中央区居宅訪問型保育事業">リスト!$J$8:$J$9</definedName>
    <definedName name="中央区事業所内保育事業">リスト!$H$8:$H$12</definedName>
    <definedName name="中央区小規模保育事業">リスト!$G$8:$G$27</definedName>
    <definedName name="中央区地方裁量型認定こども園">リスト!$E$8</definedName>
    <definedName name="中央区保育ルーム" localSheetId="9">[2]リスト!#REF!</definedName>
    <definedName name="中央区保育ルーム">リスト!$L$8:$L$9</definedName>
    <definedName name="中央区保育園" localSheetId="9">#REF!</definedName>
    <definedName name="中央区保育園">リスト!$A$8:$A$44</definedName>
    <definedName name="中央区保育所型認定こども園">リスト!$D$8</definedName>
    <definedName name="中央区幼稚園型認定こども園" localSheetId="9">#REF!</definedName>
    <definedName name="中央区幼稚園型認定こども園">リスト!$C$8:$C$16</definedName>
    <definedName name="中央区幼保連携型認定こども園" localSheetId="9">#REF!</definedName>
    <definedName name="中央区幼保連携型認定こども園">リスト!$B$8:$B$10</definedName>
    <definedName name="得点１７時" localSheetId="8">'[4]記入表(1)'!$AC$14:$AO$18</definedName>
    <definedName name="得点１８時" localSheetId="8">'[4]記入表(1)'!$AC$21:$AO$25</definedName>
    <definedName name="得点１８時１５分" localSheetId="6">別紙2!#REF!</definedName>
    <definedName name="得点１８時１５分" localSheetId="9">'別紙2 (2)'!#REF!</definedName>
    <definedName name="得点１８時３０分" localSheetId="8">'[4]記入表(1)'!$AC$35:$AO$39</definedName>
    <definedName name="得点１９時" localSheetId="8">'[4]記入表(1)'!$AC$42:$AO$46</definedName>
    <definedName name="得点１９時３０分" localSheetId="8">'[4]記入表(1)'!$AC$49:$AO$53</definedName>
    <definedName name="得点８時" localSheetId="8">'[4]記入表(1)'!$AC$7:$AO$11</definedName>
    <definedName name="内番１" localSheetId="9">#REF!</definedName>
    <definedName name="内番2" localSheetId="9">#REF!</definedName>
    <definedName name="美浜区" localSheetId="9">#REF!</definedName>
    <definedName name="美浜区家庭的保育事業" localSheetId="9">[2]リスト!#REF!</definedName>
    <definedName name="美浜区家庭的保育事業">リスト!$BV$8:$BV$9</definedName>
    <definedName name="美浜区企業主導型" localSheetId="9">[2]リスト!#REF!</definedName>
    <definedName name="美浜区企業主導型">リスト!$BX$8:$BX$9</definedName>
    <definedName name="美浜区給付型幼稚園">リスト!$BS$8</definedName>
    <definedName name="美浜区居宅訪問型保育事業">リスト!$BW$8</definedName>
    <definedName name="美浜区事業所内保育事業">リスト!$BU$8:$BU$10</definedName>
    <definedName name="美浜区小規模保育事業">リスト!$BT$8:$BT$14</definedName>
    <definedName name="美浜区地方裁量型認定こども園">リスト!$BR$8</definedName>
    <definedName name="美浜区保育ルーム" localSheetId="9">[2]リスト!#REF!</definedName>
    <definedName name="美浜区保育ルーム">リスト!$BY$8:$BY$9</definedName>
    <definedName name="美浜区保育園" localSheetId="9">#REF!</definedName>
    <definedName name="美浜区保育園">リスト!$BN$8:$BN$34</definedName>
    <definedName name="美浜区保育所型認定こども園">リスト!$BQ$8</definedName>
    <definedName name="美浜区幼稚園型認定こども園" localSheetId="9">#REF!</definedName>
    <definedName name="美浜区幼稚園型認定こども園">リスト!$BP$8:$BP$15</definedName>
    <definedName name="美浜区幼保連携型認定こども園" localSheetId="9">#REF!</definedName>
    <definedName name="美浜区幼保連携型認定こども園">リスト!$BO$8:$BO$11</definedName>
    <definedName name="表示番号" localSheetId="9">#REF!</definedName>
    <definedName name="保育単価表４月" localSheetId="9">#REF!</definedName>
    <definedName name="保育料" localSheetId="9">#REF!</definedName>
    <definedName name="保育料" localSheetId="8">#REF!</definedName>
    <definedName name="曜日" localSheetId="8">'[5]曜日（編集不可、提出不要）'!$A$2:$M$33</definedName>
    <definedName name="緑区" localSheetId="9">#REF!</definedName>
    <definedName name="緑区家庭的保育事業" localSheetId="9">[2]リスト!#REF!</definedName>
    <definedName name="緑区家庭的保育事業">リスト!$BI$8:$BI$9</definedName>
    <definedName name="緑区企業主導型" localSheetId="9">[2]リスト!#REF!</definedName>
    <definedName name="緑区企業主導型">リスト!$BK$8:$BK$9</definedName>
    <definedName name="緑区給付型幼稚園">リスト!$BF$8</definedName>
    <definedName name="緑区居宅訪問型保育事業">リスト!$BJ$8</definedName>
    <definedName name="緑区事業所内保育事業">リスト!$BH$8:$BH$12</definedName>
    <definedName name="緑区小規模保育事業">リスト!$BG$8:$BG$12</definedName>
    <definedName name="緑区地方裁量型認定こども園" localSheetId="9">#REF!</definedName>
    <definedName name="緑区地方裁量型認定こども園">リスト!$BE$8:$BE$9</definedName>
    <definedName name="緑区保育ルーム" localSheetId="9">[2]リスト!#REF!</definedName>
    <definedName name="緑区保育ルーム">リスト!$BL$8:$BL$9</definedName>
    <definedName name="緑区保育園" localSheetId="9">#REF!</definedName>
    <definedName name="緑区保育園">リスト!$BA$8:$BA$39</definedName>
    <definedName name="緑区保育所型認定こども園" localSheetId="9">#REF!</definedName>
    <definedName name="緑区保育所型認定こども園">リスト!$BD$8:$BD$9</definedName>
    <definedName name="緑区幼稚園型認定こども園" localSheetId="9">#REF!</definedName>
    <definedName name="緑区幼稚園型認定こども園">リスト!$BC$8:$BC$11</definedName>
    <definedName name="緑区幼保連携型認定こども園" localSheetId="9">#REF!</definedName>
    <definedName name="緑区幼保連携型認定こども園">リスト!$BB$8:$BB$12</definedName>
  </definedNames>
  <calcPr calcId="191029"/>
</workbook>
</file>

<file path=xl/calcChain.xml><?xml version="1.0" encoding="utf-8"?>
<calcChain xmlns="http://schemas.openxmlformats.org/spreadsheetml/2006/main">
  <c r="A22" i="16" l="1"/>
  <c r="O10" i="12"/>
  <c r="V10" i="21"/>
  <c r="AN4" i="21"/>
  <c r="AP77" i="19"/>
  <c r="D5" i="19"/>
  <c r="I76" i="19"/>
  <c r="H76" i="19"/>
  <c r="G76" i="19"/>
  <c r="F76" i="19"/>
  <c r="E76" i="19"/>
  <c r="D76" i="19"/>
  <c r="I75" i="19"/>
  <c r="H75" i="19"/>
  <c r="G75" i="19"/>
  <c r="F75" i="19"/>
  <c r="E75" i="19"/>
  <c r="D75" i="19"/>
  <c r="I74" i="19"/>
  <c r="H74" i="19"/>
  <c r="G74" i="19"/>
  <c r="F74" i="19"/>
  <c r="E74" i="19"/>
  <c r="D74" i="19"/>
  <c r="I73" i="19"/>
  <c r="H73" i="19"/>
  <c r="G73" i="19"/>
  <c r="F73" i="19"/>
  <c r="E73" i="19"/>
  <c r="D73" i="19"/>
  <c r="I72" i="19"/>
  <c r="H72" i="19"/>
  <c r="G72" i="19"/>
  <c r="F72" i="19"/>
  <c r="E72" i="19"/>
  <c r="D72" i="19"/>
  <c r="I71" i="19"/>
  <c r="H71" i="19"/>
  <c r="G71" i="19"/>
  <c r="F71" i="19"/>
  <c r="E71" i="19"/>
  <c r="D71" i="19"/>
  <c r="I70" i="19"/>
  <c r="H70" i="19"/>
  <c r="G70" i="19"/>
  <c r="F70" i="19"/>
  <c r="E70" i="19"/>
  <c r="D70" i="19"/>
  <c r="I69" i="19"/>
  <c r="H69" i="19"/>
  <c r="G69" i="19"/>
  <c r="F69" i="19"/>
  <c r="E69" i="19"/>
  <c r="D69" i="19"/>
  <c r="I68" i="19"/>
  <c r="H68" i="19"/>
  <c r="G68" i="19"/>
  <c r="F68" i="19"/>
  <c r="E68" i="19"/>
  <c r="D68" i="19"/>
  <c r="I67" i="19"/>
  <c r="H67" i="19"/>
  <c r="G67" i="19"/>
  <c r="F67" i="19"/>
  <c r="E67" i="19"/>
  <c r="D67" i="19"/>
  <c r="I66" i="19"/>
  <c r="H66" i="19"/>
  <c r="G66" i="19"/>
  <c r="F66" i="19"/>
  <c r="E66" i="19"/>
  <c r="D66" i="19"/>
  <c r="I65" i="19"/>
  <c r="H65" i="19"/>
  <c r="G65" i="19"/>
  <c r="F65" i="19"/>
  <c r="E65" i="19"/>
  <c r="D65" i="19"/>
  <c r="I64" i="19"/>
  <c r="H64" i="19"/>
  <c r="G64" i="19"/>
  <c r="F64" i="19"/>
  <c r="E64" i="19"/>
  <c r="D64" i="19"/>
  <c r="I63" i="19"/>
  <c r="H63" i="19"/>
  <c r="G63" i="19"/>
  <c r="F63" i="19"/>
  <c r="E63" i="19"/>
  <c r="D63" i="19"/>
  <c r="I62" i="19"/>
  <c r="H62" i="19"/>
  <c r="G62" i="19"/>
  <c r="F62" i="19"/>
  <c r="E62" i="19"/>
  <c r="D62" i="19"/>
  <c r="I61" i="19"/>
  <c r="H61" i="19"/>
  <c r="G61" i="19"/>
  <c r="F61" i="19"/>
  <c r="E61" i="19"/>
  <c r="D61" i="19"/>
  <c r="I60" i="19"/>
  <c r="H60" i="19"/>
  <c r="G60" i="19"/>
  <c r="F60" i="19"/>
  <c r="E60" i="19"/>
  <c r="D60" i="19"/>
  <c r="I59" i="19"/>
  <c r="H59" i="19"/>
  <c r="G59" i="19"/>
  <c r="F59" i="19"/>
  <c r="E59" i="19"/>
  <c r="D59" i="19"/>
  <c r="I58" i="19"/>
  <c r="H58" i="19"/>
  <c r="G58" i="19"/>
  <c r="F58" i="19"/>
  <c r="E58" i="19"/>
  <c r="D58" i="19"/>
  <c r="I57" i="19"/>
  <c r="H57" i="19"/>
  <c r="G57" i="19"/>
  <c r="F57" i="19"/>
  <c r="E57" i="19"/>
  <c r="D57" i="19"/>
  <c r="I56" i="19"/>
  <c r="H56" i="19"/>
  <c r="G56" i="19"/>
  <c r="F56" i="19"/>
  <c r="E56" i="19"/>
  <c r="D56" i="19"/>
  <c r="I55" i="19"/>
  <c r="H55" i="19"/>
  <c r="G55" i="19"/>
  <c r="F55" i="19"/>
  <c r="E55" i="19"/>
  <c r="D55" i="19"/>
  <c r="I54" i="19"/>
  <c r="H54" i="19"/>
  <c r="G54" i="19"/>
  <c r="F54" i="19"/>
  <c r="E54" i="19"/>
  <c r="D54" i="19"/>
  <c r="I53" i="19"/>
  <c r="H53" i="19"/>
  <c r="G53" i="19"/>
  <c r="F53" i="19"/>
  <c r="E53" i="19"/>
  <c r="D53" i="19"/>
  <c r="I52" i="19"/>
  <c r="H52" i="19"/>
  <c r="G52" i="19"/>
  <c r="F52" i="19"/>
  <c r="E52" i="19"/>
  <c r="D52" i="19"/>
  <c r="I51" i="19"/>
  <c r="H51" i="19"/>
  <c r="G51" i="19"/>
  <c r="F51" i="19"/>
  <c r="E51" i="19"/>
  <c r="D51" i="19"/>
  <c r="I50" i="19"/>
  <c r="H50" i="19"/>
  <c r="G50" i="19"/>
  <c r="F50" i="19"/>
  <c r="E50" i="19"/>
  <c r="D50" i="19"/>
  <c r="I49" i="19"/>
  <c r="H49" i="19"/>
  <c r="G49" i="19"/>
  <c r="F49" i="19"/>
  <c r="E49" i="19"/>
  <c r="D49" i="19"/>
  <c r="I48" i="19"/>
  <c r="H48" i="19"/>
  <c r="G48" i="19"/>
  <c r="F48" i="19"/>
  <c r="E48" i="19"/>
  <c r="D48" i="19"/>
  <c r="I47" i="19"/>
  <c r="H47" i="19"/>
  <c r="G47" i="19"/>
  <c r="F47" i="19"/>
  <c r="E47" i="19"/>
  <c r="D47" i="19"/>
  <c r="I46" i="19"/>
  <c r="H46" i="19"/>
  <c r="G46" i="19"/>
  <c r="F46" i="19"/>
  <c r="E46" i="19"/>
  <c r="D46" i="19"/>
  <c r="I45" i="19"/>
  <c r="H45" i="19"/>
  <c r="G45" i="19"/>
  <c r="F45" i="19"/>
  <c r="E45" i="19"/>
  <c r="D45" i="19"/>
  <c r="I44" i="19"/>
  <c r="H44" i="19"/>
  <c r="G44" i="19"/>
  <c r="F44" i="19"/>
  <c r="E44" i="19"/>
  <c r="D44" i="19"/>
  <c r="I43" i="19"/>
  <c r="H43" i="19"/>
  <c r="G43" i="19"/>
  <c r="F43" i="19"/>
  <c r="E43" i="19"/>
  <c r="D43" i="19"/>
  <c r="I42" i="19"/>
  <c r="H42" i="19"/>
  <c r="G42" i="19"/>
  <c r="F42" i="19"/>
  <c r="E42" i="19"/>
  <c r="D42" i="19"/>
  <c r="I41" i="19"/>
  <c r="H41" i="19"/>
  <c r="G41" i="19"/>
  <c r="F41" i="19"/>
  <c r="E41" i="19"/>
  <c r="D41" i="19"/>
  <c r="I40" i="19"/>
  <c r="H40" i="19"/>
  <c r="G40" i="19"/>
  <c r="F40" i="19"/>
  <c r="E40" i="19"/>
  <c r="D40" i="19"/>
  <c r="I39" i="19"/>
  <c r="H39" i="19"/>
  <c r="G39" i="19"/>
  <c r="F39" i="19"/>
  <c r="E39" i="19"/>
  <c r="D39" i="19"/>
  <c r="I38" i="19"/>
  <c r="H38" i="19"/>
  <c r="G38" i="19"/>
  <c r="F38" i="19"/>
  <c r="E38" i="19"/>
  <c r="D38" i="19"/>
  <c r="I37" i="19"/>
  <c r="H37" i="19"/>
  <c r="G37" i="19"/>
  <c r="F37" i="19"/>
  <c r="E37" i="19"/>
  <c r="D37" i="19"/>
  <c r="I36" i="19"/>
  <c r="H36" i="19"/>
  <c r="G36" i="19"/>
  <c r="F36" i="19"/>
  <c r="E36" i="19"/>
  <c r="D36" i="19"/>
  <c r="I35" i="19"/>
  <c r="H35" i="19"/>
  <c r="G35" i="19"/>
  <c r="F35" i="19"/>
  <c r="E35" i="19"/>
  <c r="D35" i="19"/>
  <c r="I34" i="19"/>
  <c r="H34" i="19"/>
  <c r="G34" i="19"/>
  <c r="F34" i="19"/>
  <c r="E34" i="19"/>
  <c r="D34" i="19"/>
  <c r="I33" i="19"/>
  <c r="H33" i="19"/>
  <c r="G33" i="19"/>
  <c r="F33" i="19"/>
  <c r="E33" i="19"/>
  <c r="D33" i="19"/>
  <c r="I32" i="19"/>
  <c r="H32" i="19"/>
  <c r="G32" i="19"/>
  <c r="F32" i="19"/>
  <c r="E32" i="19"/>
  <c r="D32" i="19"/>
  <c r="I31" i="19"/>
  <c r="H31" i="19"/>
  <c r="G31" i="19"/>
  <c r="F31" i="19"/>
  <c r="E31" i="19"/>
  <c r="D31" i="19"/>
  <c r="I30" i="19"/>
  <c r="H30" i="19"/>
  <c r="G30" i="19"/>
  <c r="F30" i="19"/>
  <c r="E30" i="19"/>
  <c r="D30" i="19"/>
  <c r="I29" i="19"/>
  <c r="H29" i="19"/>
  <c r="G29" i="19"/>
  <c r="F29" i="19"/>
  <c r="E29" i="19"/>
  <c r="D29" i="19"/>
  <c r="I28" i="19"/>
  <c r="H28" i="19"/>
  <c r="G28" i="19"/>
  <c r="F28" i="19"/>
  <c r="E28" i="19"/>
  <c r="D28" i="19"/>
  <c r="I27" i="19"/>
  <c r="H27" i="19"/>
  <c r="G27" i="19"/>
  <c r="F27" i="19"/>
  <c r="E27" i="19"/>
  <c r="D27" i="19"/>
  <c r="I26" i="19"/>
  <c r="H26" i="19"/>
  <c r="G26" i="19"/>
  <c r="F26" i="19"/>
  <c r="E26" i="19"/>
  <c r="D26" i="19"/>
  <c r="I25" i="19"/>
  <c r="H25" i="19"/>
  <c r="G25" i="19"/>
  <c r="F25" i="19"/>
  <c r="E25" i="19"/>
  <c r="D25" i="19"/>
  <c r="I24" i="19"/>
  <c r="H24" i="19"/>
  <c r="G24" i="19"/>
  <c r="F24" i="19"/>
  <c r="E24" i="19"/>
  <c r="D24" i="19"/>
  <c r="I23" i="19"/>
  <c r="H23" i="19"/>
  <c r="G23" i="19"/>
  <c r="F23" i="19"/>
  <c r="E23" i="19"/>
  <c r="D23" i="19"/>
  <c r="I22" i="19"/>
  <c r="H22" i="19"/>
  <c r="G22" i="19"/>
  <c r="F22" i="19"/>
  <c r="E22" i="19"/>
  <c r="D22" i="19"/>
  <c r="I21" i="19"/>
  <c r="H21" i="19"/>
  <c r="G21" i="19"/>
  <c r="F21" i="19"/>
  <c r="E21" i="19"/>
  <c r="D21" i="19"/>
  <c r="I20" i="19"/>
  <c r="H20" i="19"/>
  <c r="G20" i="19"/>
  <c r="F20" i="19"/>
  <c r="E20" i="19"/>
  <c r="D20" i="19"/>
  <c r="I19" i="19"/>
  <c r="H19" i="19"/>
  <c r="G19" i="19"/>
  <c r="F19" i="19"/>
  <c r="E19" i="19"/>
  <c r="D19" i="19"/>
  <c r="I18" i="19"/>
  <c r="H18" i="19"/>
  <c r="G18" i="19"/>
  <c r="F18" i="19"/>
  <c r="E18" i="19"/>
  <c r="D18" i="19"/>
  <c r="I17" i="19"/>
  <c r="H17" i="19"/>
  <c r="G17" i="19"/>
  <c r="F17" i="19"/>
  <c r="E17" i="19"/>
  <c r="D17" i="19"/>
  <c r="I16" i="19"/>
  <c r="H16" i="19"/>
  <c r="G16" i="19"/>
  <c r="F16" i="19"/>
  <c r="E16" i="19"/>
  <c r="D16" i="19"/>
  <c r="I15" i="19"/>
  <c r="H15" i="19"/>
  <c r="G15" i="19"/>
  <c r="F15" i="19"/>
  <c r="E15" i="19"/>
  <c r="D15" i="19"/>
  <c r="I14" i="19"/>
  <c r="H14" i="19"/>
  <c r="G14" i="19"/>
  <c r="F14" i="19"/>
  <c r="E14" i="19"/>
  <c r="D14" i="19"/>
  <c r="I13" i="19"/>
  <c r="H13" i="19"/>
  <c r="G13" i="19"/>
  <c r="F13" i="19"/>
  <c r="E13" i="19"/>
  <c r="D13" i="19"/>
  <c r="I12" i="19"/>
  <c r="H12" i="19"/>
  <c r="G12" i="19"/>
  <c r="F12" i="19"/>
  <c r="E12" i="19"/>
  <c r="D12" i="19"/>
  <c r="I11" i="19"/>
  <c r="H11" i="19"/>
  <c r="G11" i="19"/>
  <c r="F11" i="19"/>
  <c r="E11" i="19"/>
  <c r="D11" i="19"/>
  <c r="I10" i="19"/>
  <c r="H10" i="19"/>
  <c r="G10" i="19"/>
  <c r="F10" i="19"/>
  <c r="E10" i="19"/>
  <c r="D10" i="19"/>
  <c r="I9" i="19"/>
  <c r="H9" i="19"/>
  <c r="G9" i="19"/>
  <c r="F9" i="19"/>
  <c r="E9" i="19"/>
  <c r="D9" i="19"/>
  <c r="I8" i="19"/>
  <c r="H8" i="19"/>
  <c r="G8" i="19"/>
  <c r="F8" i="19"/>
  <c r="E8" i="19"/>
  <c r="D8" i="19"/>
  <c r="I7" i="19"/>
  <c r="H7" i="19"/>
  <c r="G7" i="19"/>
  <c r="F7" i="19"/>
  <c r="E7" i="19"/>
  <c r="D7" i="19"/>
  <c r="I6" i="19"/>
  <c r="H6" i="19"/>
  <c r="G6" i="19"/>
  <c r="F6" i="19"/>
  <c r="E6" i="19"/>
  <c r="D6" i="19"/>
  <c r="I5" i="19"/>
  <c r="H5" i="19"/>
  <c r="G5" i="19"/>
  <c r="F5" i="19"/>
  <c r="E5" i="19"/>
  <c r="I4" i="19"/>
  <c r="H4" i="19"/>
  <c r="G4" i="19"/>
  <c r="F4" i="19"/>
  <c r="E4" i="19"/>
  <c r="D4" i="19"/>
  <c r="L24" i="13" l="1"/>
  <c r="K24" i="13"/>
  <c r="A18" i="16" l="1"/>
  <c r="T2" i="10"/>
  <c r="BY5" i="17" l="1"/>
  <c r="BX5" i="17"/>
  <c r="BW5" i="17"/>
  <c r="BV5" i="17"/>
  <c r="BU5" i="17"/>
  <c r="BT5" i="17"/>
  <c r="BS5" i="17"/>
  <c r="BR5" i="17"/>
  <c r="BQ5" i="17"/>
  <c r="BP5" i="17"/>
  <c r="BO5" i="17"/>
  <c r="BN5" i="17"/>
  <c r="BM5" i="17"/>
  <c r="BL5" i="17"/>
  <c r="BK5" i="17"/>
  <c r="BJ5" i="17"/>
  <c r="BI5" i="17"/>
  <c r="BH5" i="17"/>
  <c r="BG5" i="17"/>
  <c r="BF5" i="17"/>
  <c r="BE5" i="17"/>
  <c r="BD5" i="17"/>
  <c r="BC5" i="17"/>
  <c r="BB5" i="17"/>
  <c r="BA5" i="17"/>
  <c r="AZ5" i="17"/>
  <c r="AY5" i="17"/>
  <c r="AX5" i="17"/>
  <c r="AW5" i="17"/>
  <c r="AV5" i="17"/>
  <c r="AU5" i="17"/>
  <c r="AT5" i="17"/>
  <c r="AS5" i="17"/>
  <c r="AR5" i="17"/>
  <c r="AQ5" i="17"/>
  <c r="AP5" i="17"/>
  <c r="AO5" i="17"/>
  <c r="AN5" i="17"/>
  <c r="AM5" i="17"/>
  <c r="AL5" i="17"/>
  <c r="AF1" i="17" s="1"/>
  <c r="AK5" i="17"/>
  <c r="AJ5" i="17"/>
  <c r="AI5" i="17"/>
  <c r="AH5" i="17"/>
  <c r="X1" i="17" s="1"/>
  <c r="AG5" i="17"/>
  <c r="AF5" i="17"/>
  <c r="AE5" i="17"/>
  <c r="AD5" i="17"/>
  <c r="P1" i="17" s="1"/>
  <c r="AC5" i="17"/>
  <c r="AB5" i="17"/>
  <c r="AA5" i="17"/>
  <c r="Z5" i="17"/>
  <c r="Y5" i="17"/>
  <c r="X5" i="17"/>
  <c r="W5" i="17"/>
  <c r="V5" i="17"/>
  <c r="Z1" i="17" s="1"/>
  <c r="U5" i="17"/>
  <c r="T5" i="17"/>
  <c r="S5" i="17"/>
  <c r="R5" i="17"/>
  <c r="Q5" i="17"/>
  <c r="P5" i="17"/>
  <c r="O5" i="17"/>
  <c r="N5" i="17"/>
  <c r="M5" i="17"/>
  <c r="L5" i="17"/>
  <c r="K5" i="17"/>
  <c r="J5" i="17"/>
  <c r="AB1" i="17" s="1"/>
  <c r="I5" i="17"/>
  <c r="H5" i="17"/>
  <c r="G5" i="17"/>
  <c r="F5" i="17"/>
  <c r="E5" i="17"/>
  <c r="D5" i="17"/>
  <c r="C5" i="17"/>
  <c r="B5" i="17"/>
  <c r="A5" i="17"/>
  <c r="BY3" i="17"/>
  <c r="BX3" i="17"/>
  <c r="BW3" i="17"/>
  <c r="BV3" i="17"/>
  <c r="BU3" i="17"/>
  <c r="BT3" i="17"/>
  <c r="BS3" i="17"/>
  <c r="BR3" i="17"/>
  <c r="BQ3" i="17"/>
  <c r="BP3" i="17"/>
  <c r="BO3" i="17"/>
  <c r="BN3" i="17"/>
  <c r="BM3" i="17"/>
  <c r="BL3" i="17"/>
  <c r="BK3" i="17"/>
  <c r="BJ3" i="17"/>
  <c r="BI3" i="17"/>
  <c r="BH3" i="17"/>
  <c r="BG3" i="17"/>
  <c r="BF3" i="17"/>
  <c r="BE3" i="17"/>
  <c r="BD3" i="17"/>
  <c r="BC3" i="17"/>
  <c r="BB3" i="17"/>
  <c r="BA3" i="17"/>
  <c r="AZ3" i="17"/>
  <c r="AY3" i="17"/>
  <c r="AX3" i="17"/>
  <c r="AW3" i="17"/>
  <c r="AV3" i="17"/>
  <c r="AU3" i="17"/>
  <c r="AT3" i="17"/>
  <c r="AS3" i="17"/>
  <c r="AR3" i="17"/>
  <c r="AQ3" i="17"/>
  <c r="AP3" i="17"/>
  <c r="AO3" i="17"/>
  <c r="AN3" i="17"/>
  <c r="AM3" i="17"/>
  <c r="AL3" i="17"/>
  <c r="AK3" i="17"/>
  <c r="AJ3" i="17"/>
  <c r="AI3" i="17"/>
  <c r="AH3" i="17"/>
  <c r="AG3" i="17"/>
  <c r="AF3" i="17"/>
  <c r="AE3" i="17"/>
  <c r="AD3" i="17"/>
  <c r="AC3" i="17"/>
  <c r="AB3" i="17"/>
  <c r="AA3" i="17"/>
  <c r="Z3" i="17"/>
  <c r="Y3" i="17"/>
  <c r="X3" i="17"/>
  <c r="W3" i="17"/>
  <c r="V3" i="17"/>
  <c r="U3" i="17"/>
  <c r="T3" i="17"/>
  <c r="S3" i="17"/>
  <c r="R3" i="17"/>
  <c r="Q3" i="17"/>
  <c r="P3" i="17"/>
  <c r="O3" i="17"/>
  <c r="N3" i="17"/>
  <c r="M3" i="17"/>
  <c r="L3" i="17"/>
  <c r="K3" i="17"/>
  <c r="J3" i="17"/>
  <c r="I3" i="17"/>
  <c r="H3" i="17"/>
  <c r="G3" i="17"/>
  <c r="F3" i="17"/>
  <c r="E3" i="17"/>
  <c r="D3" i="17"/>
  <c r="C3" i="17"/>
  <c r="B3" i="17"/>
  <c r="A3" i="17"/>
  <c r="AD1" i="17"/>
  <c r="V1" i="17"/>
  <c r="T1" i="17"/>
  <c r="R1" i="17"/>
  <c r="N1" i="17"/>
  <c r="L1" i="17"/>
  <c r="J1" i="17"/>
  <c r="H1" i="17" l="1"/>
  <c r="F1" i="17"/>
  <c r="D1" i="17" s="1"/>
  <c r="AK77" i="19" l="1"/>
  <c r="C21" i="1" l="1"/>
  <c r="I8" i="2"/>
  <c r="H8" i="2"/>
  <c r="J7" i="2"/>
  <c r="J8" i="2" s="1"/>
  <c r="I7" i="2"/>
  <c r="H7" i="2"/>
  <c r="C21" i="2" l="1"/>
  <c r="D21" i="1" l="1"/>
  <c r="P30" i="36" l="1"/>
  <c r="O30" i="36"/>
  <c r="H30" i="36"/>
  <c r="P29" i="36"/>
  <c r="O29" i="36"/>
  <c r="H29" i="36"/>
  <c r="P28" i="36"/>
  <c r="O28" i="36"/>
  <c r="H28" i="36"/>
  <c r="P27" i="36"/>
  <c r="O27" i="36"/>
  <c r="H27" i="36"/>
  <c r="P26" i="36"/>
  <c r="O26" i="36"/>
  <c r="H26" i="36"/>
  <c r="P25" i="36"/>
  <c r="O25" i="36"/>
  <c r="H25" i="36"/>
  <c r="P24" i="36"/>
  <c r="O24" i="36"/>
  <c r="H24" i="36"/>
  <c r="P23" i="36"/>
  <c r="O23" i="36"/>
  <c r="H23" i="36"/>
  <c r="P22" i="36"/>
  <c r="O22" i="36"/>
  <c r="H22" i="36"/>
  <c r="N21" i="36"/>
  <c r="M21" i="36"/>
  <c r="L21" i="36"/>
  <c r="K21" i="36"/>
  <c r="J21" i="36"/>
  <c r="I21" i="36"/>
  <c r="G21" i="36"/>
  <c r="F21" i="36"/>
  <c r="E21" i="36"/>
  <c r="D21" i="36"/>
  <c r="C21" i="36"/>
  <c r="B21" i="36"/>
  <c r="V18" i="36"/>
  <c r="O18" i="36"/>
  <c r="H18" i="36"/>
  <c r="V17" i="36"/>
  <c r="O17" i="36"/>
  <c r="H17" i="36"/>
  <c r="V16" i="36"/>
  <c r="O16" i="36"/>
  <c r="H16" i="36"/>
  <c r="V15" i="36"/>
  <c r="O15" i="36"/>
  <c r="H15" i="36"/>
  <c r="V14" i="36"/>
  <c r="O14" i="36"/>
  <c r="H14" i="36"/>
  <c r="V13" i="36"/>
  <c r="O13" i="36"/>
  <c r="H13" i="36"/>
  <c r="V12" i="36"/>
  <c r="O12" i="36"/>
  <c r="H12" i="36"/>
  <c r="V11" i="36"/>
  <c r="O11" i="36"/>
  <c r="H11" i="36"/>
  <c r="V10" i="36"/>
  <c r="O10" i="36"/>
  <c r="H10" i="36"/>
  <c r="U9" i="36"/>
  <c r="T9" i="36"/>
  <c r="S9" i="36"/>
  <c r="R9" i="36"/>
  <c r="Q9" i="36"/>
  <c r="P9" i="36"/>
  <c r="N9" i="36"/>
  <c r="M9" i="36"/>
  <c r="L9" i="36"/>
  <c r="K9" i="36"/>
  <c r="J9" i="36"/>
  <c r="I9" i="36"/>
  <c r="G9" i="36"/>
  <c r="F9" i="36"/>
  <c r="E9" i="36"/>
  <c r="P5" i="36"/>
  <c r="A18" i="36" s="1"/>
  <c r="A30" i="36" s="1"/>
  <c r="Q30" i="36" s="1"/>
  <c r="I3" i="36"/>
  <c r="P5" i="24"/>
  <c r="Y61" i="24" l="1"/>
  <c r="C7" i="1" s="1"/>
  <c r="C8" i="1" s="1"/>
  <c r="AB61" i="24"/>
  <c r="F7" i="1" s="1"/>
  <c r="F8" i="1" s="1"/>
  <c r="X61" i="24"/>
  <c r="B7" i="1" s="1"/>
  <c r="Z61" i="24"/>
  <c r="D7" i="1" s="1"/>
  <c r="D8" i="1" s="1"/>
  <c r="AA61" i="24"/>
  <c r="E7" i="1" s="1"/>
  <c r="E8" i="1" s="1"/>
  <c r="AC57" i="24"/>
  <c r="G7" i="2" s="1"/>
  <c r="G8" i="2" s="1"/>
  <c r="Y57" i="24"/>
  <c r="C7" i="2" s="1"/>
  <c r="C8" i="2" s="1"/>
  <c r="AB57" i="24"/>
  <c r="F7" i="2" s="1"/>
  <c r="F8" i="2" s="1"/>
  <c r="X57" i="24"/>
  <c r="AA57" i="24"/>
  <c r="E7" i="2" s="1"/>
  <c r="E8" i="2" s="1"/>
  <c r="Z57" i="24"/>
  <c r="D7" i="2" s="1"/>
  <c r="D8" i="2" s="1"/>
  <c r="B54" i="36"/>
  <c r="A10" i="36"/>
  <c r="A22" i="36" s="1"/>
  <c r="Q22" i="36" s="1"/>
  <c r="B38" i="36" s="1"/>
  <c r="A11" i="36"/>
  <c r="A23" i="36" s="1"/>
  <c r="Q23" i="36" s="1"/>
  <c r="A12" i="36"/>
  <c r="A24" i="36" s="1"/>
  <c r="Q24" i="36" s="1"/>
  <c r="B39" i="36" s="1"/>
  <c r="A13" i="36"/>
  <c r="A25" i="36" s="1"/>
  <c r="Q25" i="36" s="1"/>
  <c r="B50" i="36" s="1"/>
  <c r="A14" i="36"/>
  <c r="A26" i="36" s="1"/>
  <c r="Q26" i="36" s="1"/>
  <c r="B51" i="36" s="1"/>
  <c r="A15" i="36"/>
  <c r="A27" i="36" s="1"/>
  <c r="Q27" i="36" s="1"/>
  <c r="B52" i="36" s="1"/>
  <c r="A16" i="36"/>
  <c r="A28" i="36" s="1"/>
  <c r="Q28" i="36" s="1"/>
  <c r="A17" i="36"/>
  <c r="A29" i="36" s="1"/>
  <c r="N62" i="32"/>
  <c r="I62" i="32"/>
  <c r="N61" i="32"/>
  <c r="I61" i="32"/>
  <c r="N60" i="32"/>
  <c r="I60" i="32"/>
  <c r="N59" i="32"/>
  <c r="I59" i="32"/>
  <c r="N58" i="32"/>
  <c r="I58" i="32"/>
  <c r="N57" i="32"/>
  <c r="I57" i="32"/>
  <c r="B7" i="2" l="1"/>
  <c r="B8" i="2" s="1"/>
  <c r="B8" i="1"/>
  <c r="L9" i="1"/>
  <c r="S8" i="1" s="1"/>
  <c r="J9" i="1"/>
  <c r="Q8" i="1" s="1"/>
  <c r="K9" i="1"/>
  <c r="R8" i="1" s="1"/>
  <c r="Q29" i="36"/>
  <c r="B53" i="36" s="1"/>
  <c r="B43" i="36" s="1"/>
  <c r="H16" i="13"/>
  <c r="R9" i="2" l="1"/>
  <c r="Q9" i="2"/>
  <c r="I19" i="1"/>
  <c r="P9" i="2"/>
  <c r="N9" i="2"/>
  <c r="AY18" i="35"/>
  <c r="BC18" i="35"/>
  <c r="BD21" i="35"/>
  <c r="BG18" i="35"/>
  <c r="AY19" i="35"/>
  <c r="AZ21" i="35"/>
  <c r="AY17" i="35"/>
  <c r="AZ17" i="35"/>
  <c r="BC17" i="35"/>
  <c r="BD17" i="35"/>
  <c r="BG17" i="35"/>
  <c r="BH17" i="35"/>
  <c r="AQ22" i="35"/>
  <c r="L22" i="35"/>
  <c r="D22" i="35"/>
  <c r="AZ20" i="35"/>
  <c r="BD19" i="35"/>
  <c r="AZ19" i="35"/>
  <c r="BI18" i="35"/>
  <c r="BH18" i="35"/>
  <c r="BE18" i="35"/>
  <c r="BD18" i="35"/>
  <c r="BA18" i="35"/>
  <c r="AZ18" i="35"/>
  <c r="BI17" i="35"/>
  <c r="BE17" i="35"/>
  <c r="BA17" i="35"/>
  <c r="AX17" i="35"/>
  <c r="BJ16" i="35"/>
  <c r="BI16" i="35"/>
  <c r="BH16" i="35"/>
  <c r="BG16" i="35"/>
  <c r="BF16" i="35"/>
  <c r="BE16" i="35"/>
  <c r="BD16" i="35"/>
  <c r="BC16" i="35"/>
  <c r="BB16" i="35"/>
  <c r="BA16" i="35"/>
  <c r="AZ16" i="35"/>
  <c r="AY16" i="35"/>
  <c r="AX16" i="35"/>
  <c r="BI15" i="35"/>
  <c r="BH15" i="35"/>
  <c r="BG15" i="35"/>
  <c r="BF15" i="35"/>
  <c r="BE15" i="35"/>
  <c r="BD15" i="35"/>
  <c r="BC15" i="35"/>
  <c r="BB15" i="35"/>
  <c r="BA15" i="35"/>
  <c r="AZ15" i="35"/>
  <c r="AY15" i="35"/>
  <c r="AX15" i="35"/>
  <c r="BJ15" i="35" s="1"/>
  <c r="H15" i="13" s="1"/>
  <c r="BI14" i="35"/>
  <c r="BH14" i="35"/>
  <c r="BG14" i="35"/>
  <c r="BF14" i="35"/>
  <c r="BE14" i="35"/>
  <c r="BD14" i="35"/>
  <c r="BC14" i="35"/>
  <c r="BB14" i="35"/>
  <c r="BA14" i="35"/>
  <c r="AZ14" i="35"/>
  <c r="AY14" i="35"/>
  <c r="AX14" i="35"/>
  <c r="BJ14" i="35" s="1"/>
  <c r="H14" i="13" s="1"/>
  <c r="BI13" i="35"/>
  <c r="BH13" i="35"/>
  <c r="BG13" i="35"/>
  <c r="BF13" i="35"/>
  <c r="BE13" i="35"/>
  <c r="BD13" i="35"/>
  <c r="BC13" i="35"/>
  <c r="BB13" i="35"/>
  <c r="BA13" i="35"/>
  <c r="AZ13" i="35"/>
  <c r="AY13" i="35"/>
  <c r="AX13" i="35"/>
  <c r="BJ13" i="35" s="1"/>
  <c r="H13" i="13" s="1"/>
  <c r="BI12" i="35"/>
  <c r="BH12" i="35"/>
  <c r="BG12" i="35"/>
  <c r="BF12" i="35"/>
  <c r="BE12" i="35"/>
  <c r="BD12" i="35"/>
  <c r="BC12" i="35"/>
  <c r="BB12" i="35"/>
  <c r="BA12" i="35"/>
  <c r="AZ12" i="35"/>
  <c r="AY12" i="35"/>
  <c r="AX12" i="35"/>
  <c r="BJ12" i="35" s="1"/>
  <c r="BI11" i="35"/>
  <c r="BH11" i="35"/>
  <c r="BG11" i="35"/>
  <c r="BF11" i="35"/>
  <c r="BE11" i="35"/>
  <c r="BD11" i="35"/>
  <c r="BC11" i="35"/>
  <c r="BB11" i="35"/>
  <c r="BA11" i="35"/>
  <c r="AZ11" i="35"/>
  <c r="AY11" i="35"/>
  <c r="AX11" i="35"/>
  <c r="BJ11" i="35" s="1"/>
  <c r="BI10" i="35"/>
  <c r="BH10" i="35"/>
  <c r="BG10" i="35"/>
  <c r="BF10" i="35"/>
  <c r="BE10" i="35"/>
  <c r="BD10" i="35"/>
  <c r="BC10" i="35"/>
  <c r="BB10" i="35"/>
  <c r="BA10" i="35"/>
  <c r="AZ10" i="35"/>
  <c r="AY10" i="35"/>
  <c r="AX10" i="35"/>
  <c r="BJ10" i="35" s="1"/>
  <c r="A2" i="35"/>
  <c r="BE20" i="35" l="1"/>
  <c r="AF22" i="35"/>
  <c r="BE21" i="35"/>
  <c r="AA22" i="35"/>
  <c r="K22" i="35"/>
  <c r="G22" i="35"/>
  <c r="T22" i="35"/>
  <c r="BI21" i="35"/>
  <c r="BB19" i="35"/>
  <c r="BD20" i="35"/>
  <c r="AB22" i="35"/>
  <c r="H22" i="35"/>
  <c r="AS22" i="35"/>
  <c r="AC22" i="35"/>
  <c r="AM22" i="35"/>
  <c r="O22" i="35"/>
  <c r="C22" i="35"/>
  <c r="BE19" i="35"/>
  <c r="BI20" i="35"/>
  <c r="AV22" i="35"/>
  <c r="AX21" i="35"/>
  <c r="AX20" i="35"/>
  <c r="BF19" i="35"/>
  <c r="BH19" i="35"/>
  <c r="BA19" i="35"/>
  <c r="BI19" i="35"/>
  <c r="AI22" i="35"/>
  <c r="AJ22" i="35"/>
  <c r="AX18" i="35"/>
  <c r="BB18" i="35"/>
  <c r="BF18" i="35"/>
  <c r="AX19" i="35"/>
  <c r="AT22" i="35"/>
  <c r="AD22" i="35"/>
  <c r="N22" i="35"/>
  <c r="AO22" i="35"/>
  <c r="Y22" i="35"/>
  <c r="Q22" i="35"/>
  <c r="I22" i="35"/>
  <c r="E22" i="35"/>
  <c r="BB17" i="35"/>
  <c r="BF17" i="35"/>
  <c r="J22" i="35"/>
  <c r="AZ22" i="35" s="1"/>
  <c r="Z22" i="35"/>
  <c r="BD22" i="35" s="1"/>
  <c r="AP22" i="35"/>
  <c r="BI22" i="35" l="1"/>
  <c r="U22" i="35"/>
  <c r="AY21" i="35"/>
  <c r="AY20" i="35"/>
  <c r="AW22" i="35"/>
  <c r="X22" i="35"/>
  <c r="BJ17" i="35"/>
  <c r="AG22" i="35"/>
  <c r="BC19" i="35"/>
  <c r="BE22" i="35"/>
  <c r="BF20" i="35"/>
  <c r="BH20" i="35"/>
  <c r="S22" i="35"/>
  <c r="AE22" i="35"/>
  <c r="AN22" i="35"/>
  <c r="BB20" i="35"/>
  <c r="AU22" i="35"/>
  <c r="F22" i="35"/>
  <c r="AY22" i="35" s="1"/>
  <c r="AK22" i="35"/>
  <c r="BG19" i="35"/>
  <c r="BJ19" i="35" s="1"/>
  <c r="BJ18" i="35"/>
  <c r="W22" i="35"/>
  <c r="BA20" i="35"/>
  <c r="B22" i="35"/>
  <c r="AX22" i="35" s="1"/>
  <c r="M22" i="35"/>
  <c r="BA21" i="35" l="1"/>
  <c r="P22" i="35"/>
  <c r="BA22" i="35" s="1"/>
  <c r="BF21" i="35"/>
  <c r="AH22" i="35"/>
  <c r="BF22" i="35" s="1"/>
  <c r="BC20" i="35"/>
  <c r="BJ20" i="35" s="1"/>
  <c r="BC21" i="35"/>
  <c r="BG20" i="35"/>
  <c r="BG21" i="35"/>
  <c r="AL22" i="35"/>
  <c r="BG22" i="35" s="1"/>
  <c r="BB21" i="35"/>
  <c r="R22" i="35"/>
  <c r="BB22" i="35" s="1"/>
  <c r="BH21" i="35"/>
  <c r="AR22" i="35"/>
  <c r="BH22" i="35" s="1"/>
  <c r="BG10" i="31"/>
  <c r="BF10" i="31"/>
  <c r="BD10" i="31"/>
  <c r="BB10" i="31"/>
  <c r="AZ10" i="31"/>
  <c r="BJ21" i="35" l="1"/>
  <c r="V22" i="35"/>
  <c r="BC22" i="35" s="1"/>
  <c r="BJ22" i="35" s="1"/>
  <c r="Z24" i="2"/>
  <c r="E26" i="2" s="1"/>
  <c r="AN9" i="21" l="1"/>
  <c r="AQ21" i="14" l="1"/>
  <c r="E21" i="14"/>
  <c r="P24" i="11" l="1"/>
  <c r="AB13" i="10" l="1"/>
  <c r="BB15" i="31" l="1"/>
  <c r="AX15" i="31"/>
  <c r="A2" i="31" l="1"/>
  <c r="A2" i="30"/>
  <c r="B3" i="15" l="1"/>
  <c r="BI9" i="15"/>
  <c r="BH9" i="15"/>
  <c r="BG9" i="15"/>
  <c r="BF9" i="15"/>
  <c r="BE9" i="15"/>
  <c r="BD9" i="15"/>
  <c r="N49" i="32" l="1"/>
  <c r="I49" i="32"/>
  <c r="N48" i="32"/>
  <c r="I48" i="32"/>
  <c r="N47" i="32"/>
  <c r="I47" i="32"/>
  <c r="N46" i="32"/>
  <c r="I46" i="32"/>
  <c r="N45" i="32"/>
  <c r="I45" i="32"/>
  <c r="N44" i="32"/>
  <c r="I44" i="32"/>
  <c r="N36" i="32"/>
  <c r="I36" i="32"/>
  <c r="N35" i="32"/>
  <c r="I35" i="32"/>
  <c r="N34" i="32"/>
  <c r="I34" i="32"/>
  <c r="N33" i="32"/>
  <c r="I33" i="32"/>
  <c r="N32" i="32"/>
  <c r="I32" i="32"/>
  <c r="N31" i="32"/>
  <c r="I31" i="32"/>
  <c r="J20" i="32"/>
  <c r="I20" i="32"/>
  <c r="J19" i="32"/>
  <c r="I19" i="32"/>
  <c r="K19" i="32" s="1"/>
  <c r="J18" i="32"/>
  <c r="I18" i="32"/>
  <c r="L13" i="32"/>
  <c r="J13" i="32"/>
  <c r="I13" i="32"/>
  <c r="L12" i="32"/>
  <c r="J12" i="32"/>
  <c r="I12" i="32"/>
  <c r="K12" i="32" s="1"/>
  <c r="L11" i="32"/>
  <c r="J11" i="32"/>
  <c r="I11" i="32"/>
  <c r="K11" i="32" s="1"/>
  <c r="L10" i="32"/>
  <c r="J10" i="32"/>
  <c r="I10" i="32"/>
  <c r="L9" i="32"/>
  <c r="J9" i="32"/>
  <c r="I9" i="32"/>
  <c r="L8" i="32"/>
  <c r="J8" i="32"/>
  <c r="I8" i="32"/>
  <c r="K8" i="32" s="1"/>
  <c r="K18" i="32" l="1"/>
  <c r="K20" i="32"/>
  <c r="J14" i="32"/>
  <c r="K9" i="32"/>
  <c r="K13" i="32"/>
  <c r="J21" i="32"/>
  <c r="K10" i="32"/>
  <c r="I14" i="32"/>
  <c r="K14" i="32" s="1"/>
  <c r="I21" i="32"/>
  <c r="K21" i="32" l="1"/>
  <c r="BI17" i="31"/>
  <c r="BG17" i="31"/>
  <c r="BE17" i="31"/>
  <c r="BC17" i="31"/>
  <c r="BA17" i="31"/>
  <c r="AY17" i="31"/>
  <c r="BF19" i="31"/>
  <c r="BD19" i="31"/>
  <c r="BB19" i="31"/>
  <c r="AZ19" i="31"/>
  <c r="AX19" i="31"/>
  <c r="BI16" i="31"/>
  <c r="BH16" i="31"/>
  <c r="BG16" i="31"/>
  <c r="BF16" i="31"/>
  <c r="BE16" i="31"/>
  <c r="BD16" i="31"/>
  <c r="BC16" i="31"/>
  <c r="BB16" i="31"/>
  <c r="BA16" i="31"/>
  <c r="AZ16" i="31"/>
  <c r="AY16" i="31"/>
  <c r="AX16" i="31"/>
  <c r="BI15" i="31"/>
  <c r="BH15" i="31"/>
  <c r="BG15" i="31"/>
  <c r="BF15" i="31"/>
  <c r="BE15" i="31"/>
  <c r="BD15" i="31"/>
  <c r="BC15" i="31"/>
  <c r="BA15" i="31"/>
  <c r="AZ15" i="31"/>
  <c r="AY15" i="31"/>
  <c r="BI14" i="31"/>
  <c r="BH14" i="31"/>
  <c r="BG14" i="31"/>
  <c r="BF14" i="31"/>
  <c r="BE14" i="31"/>
  <c r="BD14" i="31"/>
  <c r="BC14" i="31"/>
  <c r="BB14" i="31"/>
  <c r="BA14" i="31"/>
  <c r="AZ14" i="31"/>
  <c r="AY14" i="31"/>
  <c r="AX14" i="31"/>
  <c r="BI13" i="31"/>
  <c r="BH13" i="31"/>
  <c r="BG13" i="31"/>
  <c r="BF13" i="31"/>
  <c r="BE13" i="31"/>
  <c r="BD13" i="31"/>
  <c r="BC13" i="31"/>
  <c r="BB13" i="31"/>
  <c r="BA13" i="31"/>
  <c r="AZ13" i="31"/>
  <c r="AY13" i="31"/>
  <c r="AX13" i="31"/>
  <c r="BI12" i="31"/>
  <c r="BH12" i="31"/>
  <c r="BG12" i="31"/>
  <c r="BF12" i="31"/>
  <c r="BE12" i="31"/>
  <c r="BD12" i="31"/>
  <c r="BC12" i="31"/>
  <c r="BB12" i="31"/>
  <c r="BA12" i="31"/>
  <c r="AZ12" i="31"/>
  <c r="AY12" i="31"/>
  <c r="AX12" i="31"/>
  <c r="BI11" i="31"/>
  <c r="BH11" i="31"/>
  <c r="BG11" i="31"/>
  <c r="BF11" i="31"/>
  <c r="BE11" i="31"/>
  <c r="BD11" i="31"/>
  <c r="BC11" i="31"/>
  <c r="BB11" i="31"/>
  <c r="BA11" i="31"/>
  <c r="AZ11" i="31"/>
  <c r="AY11" i="31"/>
  <c r="AX11" i="31"/>
  <c r="BI10" i="31"/>
  <c r="BH10" i="31"/>
  <c r="BE10" i="31"/>
  <c r="BC10" i="31"/>
  <c r="BA10" i="31"/>
  <c r="AY10" i="31"/>
  <c r="AX10" i="31"/>
  <c r="BJ12" i="31" l="1"/>
  <c r="BH19" i="31"/>
  <c r="BH18" i="31"/>
  <c r="BJ16" i="31"/>
  <c r="AZ17" i="31"/>
  <c r="BD17" i="31"/>
  <c r="BH17" i="31"/>
  <c r="BJ13" i="31"/>
  <c r="BC19" i="31"/>
  <c r="BG19" i="31"/>
  <c r="BJ11" i="31"/>
  <c r="BJ15" i="31"/>
  <c r="AX17" i="31"/>
  <c r="BB17" i="31"/>
  <c r="BF17" i="31"/>
  <c r="BJ10" i="31"/>
  <c r="BJ14" i="31"/>
  <c r="AL22" i="30"/>
  <c r="AY21" i="31"/>
  <c r="AY20" i="31"/>
  <c r="AP22" i="30"/>
  <c r="AT22" i="30"/>
  <c r="AC22" i="30"/>
  <c r="B22" i="30"/>
  <c r="J22" i="30"/>
  <c r="V22" i="30"/>
  <c r="AK22" i="30"/>
  <c r="AD22" i="30"/>
  <c r="E22" i="31"/>
  <c r="U22" i="31"/>
  <c r="AK22" i="31"/>
  <c r="AV22" i="31"/>
  <c r="H22" i="31"/>
  <c r="X22" i="31"/>
  <c r="AN22" i="31"/>
  <c r="Q22" i="31"/>
  <c r="AG22" i="31"/>
  <c r="AW22" i="31"/>
  <c r="AY19" i="31"/>
  <c r="L22" i="31"/>
  <c r="AB22" i="31"/>
  <c r="AR22" i="31"/>
  <c r="M22" i="31"/>
  <c r="AC22" i="31"/>
  <c r="AS22" i="31"/>
  <c r="AZ18" i="31"/>
  <c r="P22" i="31"/>
  <c r="AF22" i="31"/>
  <c r="C22" i="31"/>
  <c r="K22" i="31"/>
  <c r="S22" i="31"/>
  <c r="AA22" i="31"/>
  <c r="AI22" i="31"/>
  <c r="AQ22" i="31"/>
  <c r="I22" i="31"/>
  <c r="BA19" i="31"/>
  <c r="Y22" i="31"/>
  <c r="BE19" i="31"/>
  <c r="AO22" i="31"/>
  <c r="BI19" i="31"/>
  <c r="BD18" i="31"/>
  <c r="D22" i="31"/>
  <c r="T22" i="31"/>
  <c r="AJ22" i="31"/>
  <c r="BA18" i="31"/>
  <c r="BE18" i="31"/>
  <c r="BI18" i="31"/>
  <c r="AX18" i="31"/>
  <c r="BB18" i="31"/>
  <c r="BF18" i="31"/>
  <c r="AY18" i="31"/>
  <c r="BC18" i="31"/>
  <c r="BG18" i="31"/>
  <c r="BJ17" i="31" l="1"/>
  <c r="AM22" i="31"/>
  <c r="AE22" i="31"/>
  <c r="W22" i="31"/>
  <c r="O22" i="31"/>
  <c r="G22" i="31"/>
  <c r="F22" i="31"/>
  <c r="AY22" i="31" s="1"/>
  <c r="BJ19" i="31"/>
  <c r="T22" i="30"/>
  <c r="Z22" i="30"/>
  <c r="BI20" i="31"/>
  <c r="BI21" i="31"/>
  <c r="BG20" i="31"/>
  <c r="AX20" i="31"/>
  <c r="I22" i="30"/>
  <c r="BA20" i="31"/>
  <c r="BA21" i="31"/>
  <c r="AU22" i="31"/>
  <c r="AT22" i="31"/>
  <c r="BI22" i="31" s="1"/>
  <c r="N22" i="31"/>
  <c r="BA22" i="31" s="1"/>
  <c r="BH20" i="31"/>
  <c r="BC20" i="31"/>
  <c r="AR22" i="30"/>
  <c r="AJ22" i="30"/>
  <c r="AB22" i="30"/>
  <c r="L22" i="30"/>
  <c r="D22" i="30"/>
  <c r="F22" i="30"/>
  <c r="AQ22" i="30"/>
  <c r="AI22" i="30"/>
  <c r="AA22" i="30"/>
  <c r="S22" i="30"/>
  <c r="K22" i="30"/>
  <c r="C22" i="30"/>
  <c r="AW22" i="30"/>
  <c r="E22" i="30"/>
  <c r="BD20" i="31"/>
  <c r="BF20" i="31"/>
  <c r="AH22" i="30"/>
  <c r="AO22" i="30"/>
  <c r="AS22" i="30"/>
  <c r="Q22" i="30"/>
  <c r="BJ18" i="31"/>
  <c r="BE20" i="31"/>
  <c r="AZ20" i="31"/>
  <c r="BB20" i="31"/>
  <c r="AV22" i="30"/>
  <c r="AN22" i="30"/>
  <c r="AF22" i="30"/>
  <c r="X22" i="30"/>
  <c r="P22" i="30"/>
  <c r="H22" i="30"/>
  <c r="N22" i="30"/>
  <c r="Y22" i="30"/>
  <c r="AU22" i="30"/>
  <c r="AM22" i="30"/>
  <c r="AE22" i="30"/>
  <c r="W22" i="30"/>
  <c r="O22" i="30"/>
  <c r="G22" i="30"/>
  <c r="R22" i="30"/>
  <c r="U22" i="30"/>
  <c r="AG22" i="30"/>
  <c r="M22" i="30"/>
  <c r="BB21" i="31" l="1"/>
  <c r="R22" i="31"/>
  <c r="BB22" i="31" s="1"/>
  <c r="BD21" i="31"/>
  <c r="Z22" i="31"/>
  <c r="BD22" i="31" s="1"/>
  <c r="AZ21" i="31"/>
  <c r="J22" i="31"/>
  <c r="AZ22" i="31" s="1"/>
  <c r="BC21" i="31"/>
  <c r="V22" i="31"/>
  <c r="BC22" i="31" s="1"/>
  <c r="BG21" i="31"/>
  <c r="AL22" i="31"/>
  <c r="BG22" i="31" s="1"/>
  <c r="BH21" i="31"/>
  <c r="AP22" i="31"/>
  <c r="BH22" i="31" s="1"/>
  <c r="BJ20" i="31"/>
  <c r="BE21" i="31"/>
  <c r="AD22" i="31"/>
  <c r="BE22" i="31" s="1"/>
  <c r="BF21" i="31"/>
  <c r="AH22" i="31"/>
  <c r="BF22" i="31" s="1"/>
  <c r="AX21" i="31"/>
  <c r="B22" i="31"/>
  <c r="AX22" i="31" s="1"/>
  <c r="BJ22" i="31" l="1"/>
  <c r="BJ21" i="31"/>
  <c r="E25" i="2" l="1"/>
  <c r="Y9" i="2"/>
  <c r="B21" i="2"/>
  <c r="M9" i="2" s="1"/>
  <c r="X9" i="2" s="1"/>
  <c r="T12" i="12" l="1"/>
  <c r="D14" i="16" s="1"/>
  <c r="O12" i="12"/>
  <c r="C14" i="16" s="1"/>
  <c r="C12" i="16"/>
  <c r="P28" i="12"/>
  <c r="T2" i="11"/>
  <c r="T3" i="12" s="1"/>
  <c r="D2" i="16" s="1"/>
  <c r="AB15" i="10"/>
  <c r="AD4" i="10" s="1"/>
  <c r="O26" i="10"/>
  <c r="AC21" i="21"/>
  <c r="Y21" i="21"/>
  <c r="T21" i="21"/>
  <c r="P21" i="21"/>
  <c r="AC20" i="21"/>
  <c r="Y20" i="21"/>
  <c r="T20" i="21"/>
  <c r="P20" i="21"/>
  <c r="AC19" i="21"/>
  <c r="Y19" i="21"/>
  <c r="T19" i="21"/>
  <c r="P19" i="21"/>
  <c r="AC17" i="21"/>
  <c r="Y17" i="21"/>
  <c r="T17" i="21"/>
  <c r="P17" i="21"/>
  <c r="AC16" i="21"/>
  <c r="Y16" i="21"/>
  <c r="T16" i="21"/>
  <c r="P16" i="21"/>
  <c r="V12" i="21"/>
  <c r="AH1" i="21"/>
  <c r="A14" i="10" l="1"/>
  <c r="AN1" i="21"/>
  <c r="AO5" i="21"/>
  <c r="Z1" i="10"/>
  <c r="Z1" i="11" s="1"/>
  <c r="Z1" i="12" s="1"/>
  <c r="O12" i="10"/>
  <c r="O12" i="11" s="1"/>
  <c r="O13" i="12" s="1"/>
  <c r="O10" i="10"/>
  <c r="O10" i="11" s="1"/>
  <c r="O11" i="12" s="1"/>
  <c r="AB11" i="21" l="1"/>
  <c r="V11" i="21"/>
  <c r="V8" i="21"/>
  <c r="I3" i="24"/>
  <c r="E9" i="24"/>
  <c r="F9" i="24"/>
  <c r="G9" i="24"/>
  <c r="I9" i="24"/>
  <c r="J9" i="24"/>
  <c r="K9" i="24"/>
  <c r="L9" i="24"/>
  <c r="M9" i="24"/>
  <c r="N9" i="24"/>
  <c r="P9" i="24"/>
  <c r="Q9" i="24"/>
  <c r="R9" i="24"/>
  <c r="S9" i="24"/>
  <c r="T9" i="24"/>
  <c r="U9" i="24"/>
  <c r="A10" i="24"/>
  <c r="H10" i="24"/>
  <c r="O10" i="24"/>
  <c r="V10" i="24"/>
  <c r="A11" i="24"/>
  <c r="H11" i="24"/>
  <c r="O11" i="24"/>
  <c r="V11" i="24"/>
  <c r="A12" i="24"/>
  <c r="H12" i="24"/>
  <c r="O12" i="24"/>
  <c r="V12" i="24"/>
  <c r="A13" i="24"/>
  <c r="H13" i="24"/>
  <c r="O13" i="24"/>
  <c r="V13" i="24"/>
  <c r="A14" i="24"/>
  <c r="H14" i="24"/>
  <c r="O14" i="24"/>
  <c r="V14" i="24"/>
  <c r="A15" i="24"/>
  <c r="H15" i="24"/>
  <c r="O15" i="24"/>
  <c r="V15" i="24"/>
  <c r="A16" i="24"/>
  <c r="H16" i="24"/>
  <c r="O16" i="24"/>
  <c r="V16" i="24"/>
  <c r="A17" i="24"/>
  <c r="H17" i="24"/>
  <c r="O17" i="24"/>
  <c r="V17" i="24"/>
  <c r="A18" i="24"/>
  <c r="H18" i="24"/>
  <c r="O18" i="24"/>
  <c r="V18" i="24"/>
  <c r="O11" i="10" l="1"/>
  <c r="O11" i="11" s="1"/>
  <c r="O9" i="10"/>
  <c r="O9" i="11" s="1"/>
  <c r="T11" i="10"/>
  <c r="T11" i="11" s="1"/>
  <c r="P38" i="1"/>
  <c r="I36" i="1" s="1"/>
  <c r="E28" i="2" l="1"/>
  <c r="I38" i="1"/>
  <c r="I37" i="1"/>
  <c r="E29" i="2"/>
  <c r="E30" i="2"/>
  <c r="BK1" i="14"/>
  <c r="BK2" i="35" s="1"/>
  <c r="BJ1" i="35" s="1"/>
  <c r="AT3" i="14"/>
  <c r="Y3" i="14"/>
  <c r="A3" i="13"/>
  <c r="A3" i="1"/>
  <c r="A3" i="2"/>
  <c r="H3" i="25"/>
  <c r="P30" i="24"/>
  <c r="O30" i="24"/>
  <c r="H30" i="24"/>
  <c r="P29" i="24"/>
  <c r="O29" i="24"/>
  <c r="H29" i="24"/>
  <c r="P28" i="24"/>
  <c r="O28" i="24"/>
  <c r="H28" i="24"/>
  <c r="P27" i="24"/>
  <c r="O27" i="24"/>
  <c r="H27" i="24"/>
  <c r="P26" i="24"/>
  <c r="O26" i="24"/>
  <c r="H26" i="24"/>
  <c r="P25" i="24"/>
  <c r="O25" i="24"/>
  <c r="H25" i="24"/>
  <c r="P24" i="24"/>
  <c r="O24" i="24"/>
  <c r="H24" i="24"/>
  <c r="P23" i="24"/>
  <c r="O23" i="24"/>
  <c r="H23" i="24"/>
  <c r="P22" i="24"/>
  <c r="O22" i="24"/>
  <c r="H22" i="24"/>
  <c r="N21" i="24"/>
  <c r="M21" i="24"/>
  <c r="L21" i="24"/>
  <c r="K21" i="24"/>
  <c r="J21" i="24"/>
  <c r="I21" i="24"/>
  <c r="G21" i="24"/>
  <c r="F21" i="24"/>
  <c r="E21" i="24"/>
  <c r="D21" i="24"/>
  <c r="C21" i="24"/>
  <c r="B21" i="24"/>
  <c r="A30" i="24"/>
  <c r="Q30" i="24" s="1"/>
  <c r="A29" i="24"/>
  <c r="Q29" i="24" s="1"/>
  <c r="A28" i="24"/>
  <c r="Q28" i="24" s="1"/>
  <c r="A27" i="24"/>
  <c r="Q27" i="24" s="1"/>
  <c r="B52" i="24" s="1"/>
  <c r="A26" i="24"/>
  <c r="Q26" i="24" s="1"/>
  <c r="A25" i="24"/>
  <c r="Q25" i="24" s="1"/>
  <c r="A24" i="24"/>
  <c r="A23" i="24"/>
  <c r="A22" i="24"/>
  <c r="D4" i="22"/>
  <c r="B53" i="24" l="1"/>
  <c r="B50" i="24"/>
  <c r="BK2" i="31"/>
  <c r="BJ1" i="31" s="1"/>
  <c r="AX2" i="30"/>
  <c r="AT1" i="30" s="1"/>
  <c r="F3" i="13"/>
  <c r="I3" i="13"/>
  <c r="T2" i="35" s="1"/>
  <c r="V1" i="2"/>
  <c r="B39" i="24"/>
  <c r="B51" i="24"/>
  <c r="B54" i="24"/>
  <c r="N1" i="1"/>
  <c r="L1" i="13"/>
  <c r="O3" i="15"/>
  <c r="AY1" i="15"/>
  <c r="B38" i="24"/>
  <c r="T2" i="31" l="1"/>
  <c r="T2" i="30"/>
  <c r="AG3" i="15"/>
  <c r="B43" i="24"/>
  <c r="D1" i="16" l="1"/>
  <c r="C13" i="16"/>
  <c r="C15" i="16"/>
  <c r="AK21" i="15"/>
  <c r="AI21" i="15"/>
  <c r="AG21" i="15"/>
  <c r="AE21" i="15"/>
  <c r="AC21" i="15"/>
  <c r="AA21" i="15"/>
  <c r="Y21" i="15"/>
  <c r="W21" i="15"/>
  <c r="U21" i="15"/>
  <c r="S21" i="15"/>
  <c r="Q21" i="15"/>
  <c r="O21" i="15"/>
  <c r="M21" i="15"/>
  <c r="K21" i="15"/>
  <c r="I21" i="15"/>
  <c r="G21" i="15"/>
  <c r="E21" i="15"/>
  <c r="C21" i="15"/>
  <c r="BI20" i="15"/>
  <c r="BH20" i="15"/>
  <c r="BG20" i="15"/>
  <c r="BF20" i="15"/>
  <c r="BE20" i="15"/>
  <c r="BD20" i="15"/>
  <c r="BI19" i="15"/>
  <c r="BH19" i="15"/>
  <c r="BG19" i="15"/>
  <c r="BF19" i="15"/>
  <c r="BE19" i="15"/>
  <c r="BD19" i="15"/>
  <c r="BI18" i="15"/>
  <c r="BH18" i="15"/>
  <c r="BG18" i="15"/>
  <c r="BF18" i="15"/>
  <c r="BE18" i="15"/>
  <c r="BD18" i="15"/>
  <c r="BI17" i="15"/>
  <c r="BH17" i="15"/>
  <c r="BG17" i="15"/>
  <c r="BF17" i="15"/>
  <c r="BE17" i="15"/>
  <c r="BD17" i="15"/>
  <c r="BI16" i="15"/>
  <c r="BH16" i="15"/>
  <c r="BG16" i="15"/>
  <c r="BF16" i="15"/>
  <c r="BE16" i="15"/>
  <c r="BD16" i="15"/>
  <c r="BI15" i="15"/>
  <c r="BH15" i="15"/>
  <c r="BG15" i="15"/>
  <c r="BF15" i="15"/>
  <c r="BE15" i="15"/>
  <c r="AR15" i="15" s="1"/>
  <c r="BD15" i="15"/>
  <c r="BI14" i="15"/>
  <c r="BH14" i="15"/>
  <c r="BG14" i="15"/>
  <c r="BF14" i="15"/>
  <c r="BE14" i="15"/>
  <c r="BD14" i="15"/>
  <c r="BI13" i="15"/>
  <c r="BH13" i="15"/>
  <c r="BG13" i="15"/>
  <c r="BF13" i="15"/>
  <c r="BE13" i="15"/>
  <c r="AR13" i="15" s="1"/>
  <c r="BD13" i="15"/>
  <c r="BI12" i="15"/>
  <c r="BH12" i="15"/>
  <c r="BG12" i="15"/>
  <c r="BF12" i="15"/>
  <c r="BE12" i="15"/>
  <c r="BD12" i="15"/>
  <c r="BI11" i="15"/>
  <c r="BH11" i="15"/>
  <c r="BG11" i="15"/>
  <c r="BF11" i="15"/>
  <c r="BE11" i="15"/>
  <c r="BD11" i="15"/>
  <c r="BI10" i="15"/>
  <c r="BH10" i="15"/>
  <c r="BG10" i="15"/>
  <c r="BF10" i="15"/>
  <c r="BE10" i="15"/>
  <c r="BD10" i="15"/>
  <c r="AR9" i="15"/>
  <c r="AM9" i="15"/>
  <c r="BV20" i="14"/>
  <c r="BT20" i="14"/>
  <c r="BR20" i="14"/>
  <c r="BP20" i="14"/>
  <c r="BW20" i="14"/>
  <c r="BU20" i="14"/>
  <c r="BS20" i="14"/>
  <c r="BQ20" i="14"/>
  <c r="BW19" i="14"/>
  <c r="BU19" i="14"/>
  <c r="BS19" i="14"/>
  <c r="BQ19" i="14"/>
  <c r="BV19" i="14"/>
  <c r="BT19" i="14"/>
  <c r="BR19" i="14"/>
  <c r="BP19" i="14"/>
  <c r="BV18" i="14"/>
  <c r="BT18" i="14"/>
  <c r="BR18" i="14"/>
  <c r="BP18" i="14"/>
  <c r="BW18" i="14"/>
  <c r="BU18" i="14"/>
  <c r="BS18" i="14"/>
  <c r="BQ18" i="14"/>
  <c r="BW17" i="14"/>
  <c r="BU17" i="14"/>
  <c r="BS17" i="14"/>
  <c r="BQ17" i="14"/>
  <c r="BV17" i="14"/>
  <c r="BT17" i="14"/>
  <c r="BR17" i="14"/>
  <c r="BP17" i="14"/>
  <c r="BV16" i="14"/>
  <c r="BT16" i="14"/>
  <c r="BR16" i="14"/>
  <c r="BP16" i="14"/>
  <c r="BW16" i="14"/>
  <c r="BU16" i="14"/>
  <c r="BS16" i="14"/>
  <c r="BQ16" i="14"/>
  <c r="BW15" i="14"/>
  <c r="BU15" i="14"/>
  <c r="BS15" i="14"/>
  <c r="BQ15" i="14"/>
  <c r="BV15" i="14"/>
  <c r="BT15" i="14"/>
  <c r="BR15" i="14"/>
  <c r="BP15" i="14"/>
  <c r="BV14" i="14"/>
  <c r="BT14" i="14"/>
  <c r="BR14" i="14"/>
  <c r="BP14" i="14"/>
  <c r="BW14" i="14"/>
  <c r="BU14" i="14"/>
  <c r="BS14" i="14"/>
  <c r="BQ14" i="14"/>
  <c r="BW13" i="14"/>
  <c r="BU13" i="14"/>
  <c r="BS13" i="14"/>
  <c r="BQ13" i="14"/>
  <c r="BV13" i="14"/>
  <c r="BT13" i="14"/>
  <c r="BR13" i="14"/>
  <c r="BP13" i="14"/>
  <c r="BV12" i="14"/>
  <c r="BT12" i="14"/>
  <c r="BR12" i="14"/>
  <c r="BP12" i="14"/>
  <c r="BW12" i="14"/>
  <c r="BU12" i="14"/>
  <c r="BS12" i="14"/>
  <c r="BQ12" i="14"/>
  <c r="BW11" i="14"/>
  <c r="BU11" i="14"/>
  <c r="BS11" i="14"/>
  <c r="BQ11" i="14"/>
  <c r="BV11" i="14"/>
  <c r="BT11" i="14"/>
  <c r="BR11" i="14"/>
  <c r="BP11" i="14"/>
  <c r="BV10" i="14"/>
  <c r="BT10" i="14"/>
  <c r="BR10" i="14"/>
  <c r="BP10" i="14"/>
  <c r="BW10" i="14"/>
  <c r="BU10" i="14"/>
  <c r="BS10" i="14"/>
  <c r="BQ10" i="14"/>
  <c r="BW9" i="14"/>
  <c r="BU9" i="14"/>
  <c r="BS9" i="14"/>
  <c r="BQ9" i="14"/>
  <c r="AW21" i="14"/>
  <c r="AU21" i="14"/>
  <c r="AS21" i="14"/>
  <c r="AO21" i="14"/>
  <c r="BV9" i="14"/>
  <c r="AK21" i="14"/>
  <c r="AI21" i="14"/>
  <c r="AG21" i="14"/>
  <c r="AE21" i="14"/>
  <c r="AC21" i="14"/>
  <c r="AA21" i="14"/>
  <c r="Y21" i="14"/>
  <c r="W21" i="14"/>
  <c r="U21" i="14"/>
  <c r="S21" i="14"/>
  <c r="Q21" i="14"/>
  <c r="BR9" i="14"/>
  <c r="M21" i="14"/>
  <c r="K21" i="14"/>
  <c r="I21" i="14"/>
  <c r="G21" i="14"/>
  <c r="C21" i="14"/>
  <c r="BW3" i="14"/>
  <c r="P3" i="2"/>
  <c r="Y2" i="2"/>
  <c r="Q3" i="1" s="1"/>
  <c r="G22" i="13"/>
  <c r="B22" i="13"/>
  <c r="O34" i="10"/>
  <c r="AD5" i="11" s="1"/>
  <c r="AR17" i="15" l="1"/>
  <c r="AR19" i="15"/>
  <c r="AM10" i="15"/>
  <c r="AW10" i="15" s="1"/>
  <c r="H11" i="13" s="1"/>
  <c r="AM14" i="15"/>
  <c r="AW14" i="15" s="1"/>
  <c r="AR10" i="15"/>
  <c r="AM17" i="15"/>
  <c r="AM20" i="15"/>
  <c r="AW9" i="15"/>
  <c r="H10" i="13" s="1"/>
  <c r="AM12" i="15"/>
  <c r="AR14" i="15"/>
  <c r="AM18" i="15"/>
  <c r="AR11" i="15"/>
  <c r="AM13" i="15"/>
  <c r="AM16" i="15"/>
  <c r="AR18" i="15"/>
  <c r="BD9" i="14"/>
  <c r="BD10" i="14"/>
  <c r="AY10" i="14"/>
  <c r="BD11" i="14"/>
  <c r="BD12" i="14"/>
  <c r="AY12" i="14"/>
  <c r="BD13" i="14"/>
  <c r="BD14" i="14"/>
  <c r="AY14" i="14"/>
  <c r="BD15" i="14"/>
  <c r="BD16" i="14"/>
  <c r="AY16" i="14"/>
  <c r="BD17" i="14"/>
  <c r="BD18" i="14"/>
  <c r="AY18" i="14"/>
  <c r="BD19" i="14"/>
  <c r="BD20" i="14"/>
  <c r="AW13" i="15"/>
  <c r="AW17" i="15"/>
  <c r="H18" i="13" s="1"/>
  <c r="AM11" i="15"/>
  <c r="AR12" i="15"/>
  <c r="AW12" i="15" s="1"/>
  <c r="AM15" i="15"/>
  <c r="AW15" i="15" s="1"/>
  <c r="AR16" i="15"/>
  <c r="AM19" i="15"/>
  <c r="AR20" i="15"/>
  <c r="AY20" i="14"/>
  <c r="BI10" i="14"/>
  <c r="C11" i="13" s="1"/>
  <c r="AY11" i="14"/>
  <c r="AY13" i="14"/>
  <c r="AY15" i="14"/>
  <c r="BI15" i="14" s="1"/>
  <c r="C16" i="13" s="1"/>
  <c r="AY17" i="14"/>
  <c r="AY19" i="14"/>
  <c r="O21" i="14"/>
  <c r="AM21" i="14"/>
  <c r="BP9" i="14"/>
  <c r="BT9" i="14"/>
  <c r="BI20" i="14" l="1"/>
  <c r="C21" i="13" s="1"/>
  <c r="BI18" i="14"/>
  <c r="C19" i="13" s="1"/>
  <c r="BI12" i="14"/>
  <c r="C13" i="13" s="1"/>
  <c r="AY9" i="14"/>
  <c r="AY21" i="14" s="1"/>
  <c r="AW19" i="15"/>
  <c r="H20" i="13" s="1"/>
  <c r="AW16" i="15"/>
  <c r="H17" i="13" s="1"/>
  <c r="AW11" i="15"/>
  <c r="H12" i="13" s="1"/>
  <c r="AW20" i="15"/>
  <c r="H21" i="13" s="1"/>
  <c r="BI17" i="14"/>
  <c r="C18" i="13" s="1"/>
  <c r="BD21" i="14"/>
  <c r="AW18" i="15"/>
  <c r="H19" i="13" s="1"/>
  <c r="BI13" i="14"/>
  <c r="C14" i="13" s="1"/>
  <c r="BI16" i="14"/>
  <c r="C17" i="13" s="1"/>
  <c r="BI14" i="14"/>
  <c r="C15" i="13" s="1"/>
  <c r="AR21" i="15"/>
  <c r="AN1" i="10"/>
  <c r="BI19" i="14"/>
  <c r="C20" i="13" s="1"/>
  <c r="BI11" i="14"/>
  <c r="C12" i="13" s="1"/>
  <c r="AM21" i="15"/>
  <c r="BI9" i="14"/>
  <c r="C10" i="13" s="1"/>
  <c r="H22" i="13" l="1"/>
  <c r="I22" i="13" s="1"/>
  <c r="BI21" i="14"/>
  <c r="C22" i="13"/>
  <c r="D22" i="13" s="1"/>
  <c r="AW21" i="15"/>
  <c r="J3" i="1"/>
  <c r="G21" i="2" l="1"/>
  <c r="D21" i="2"/>
  <c r="O9" i="2" s="1"/>
  <c r="Z9" i="2" s="1"/>
  <c r="B21" i="1" l="1"/>
  <c r="I9" i="1" s="1"/>
  <c r="P8" i="1" s="1"/>
  <c r="I18" i="1" s="1"/>
  <c r="B41" i="1"/>
  <c r="F21" i="2"/>
  <c r="T9" i="2" s="1"/>
  <c r="AB9" i="2" s="1"/>
  <c r="E21" i="2"/>
  <c r="S9" i="2" s="1"/>
  <c r="AA9" i="2" s="1"/>
  <c r="F21" i="1"/>
  <c r="H30" i="1" s="1"/>
  <c r="I30" i="1" s="1"/>
  <c r="E21" i="1"/>
  <c r="H29" i="1" l="1"/>
  <c r="I29" i="1" s="1"/>
  <c r="K29" i="1" s="1"/>
  <c r="K30" i="1"/>
  <c r="L13" i="2"/>
  <c r="K31" i="1" l="1"/>
  <c r="J22" i="13" s="1"/>
  <c r="O27" i="2"/>
  <c r="X27" i="2" l="1"/>
  <c r="X29" i="2"/>
  <c r="X31" i="2"/>
  <c r="X30" i="2"/>
  <c r="X28" i="2"/>
  <c r="Y33" i="2"/>
  <c r="Y28" i="2"/>
  <c r="Y32" i="2"/>
  <c r="Y29" i="2"/>
  <c r="Y27" i="2"/>
  <c r="Y31" i="2"/>
  <c r="X33" i="2"/>
  <c r="Y30" i="2"/>
  <c r="X32" i="2"/>
  <c r="K22" i="13" l="1"/>
  <c r="H30" i="10" s="1"/>
  <c r="S27" i="2"/>
  <c r="E22" i="13" l="1"/>
  <c r="F22" i="13" s="1"/>
  <c r="V30" i="10"/>
  <c r="G27" i="11"/>
  <c r="V27" i="11" s="1"/>
  <c r="G31" i="12" l="1"/>
  <c r="V31" i="12" s="1"/>
  <c r="L22" i="13"/>
  <c r="H26" i="10"/>
  <c r="F26" i="21" l="1"/>
  <c r="AO4" i="21" s="1"/>
  <c r="G22" i="11"/>
  <c r="V22" i="11" s="1"/>
  <c r="H34" i="10"/>
  <c r="V26" i="10"/>
  <c r="V34" i="10" s="1"/>
  <c r="K19" i="10" s="1"/>
  <c r="N31" i="11"/>
  <c r="G31" i="11" l="1"/>
  <c r="G26" i="12"/>
  <c r="V26" i="12" s="1"/>
  <c r="B22" i="16"/>
  <c r="F5" i="16" s="1"/>
  <c r="O36" i="12"/>
  <c r="V31" i="11" l="1"/>
  <c r="C22" i="16" s="1"/>
  <c r="D22" i="16" s="1"/>
  <c r="AD4" i="11"/>
  <c r="G36" i="12"/>
  <c r="V36" i="12" s="1"/>
  <c r="K21" i="12" s="1"/>
  <c r="AE6" i="1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K2" authorId="0" shapeId="0" xr:uid="{2974A0EA-F9BB-4855-9D98-BE347FCAD3D4}">
      <text>
        <r>
          <rPr>
            <b/>
            <sz val="9"/>
            <color indexed="81"/>
            <rFont val="MS P ゴシック"/>
            <family val="3"/>
            <charset val="128"/>
          </rPr>
          <t>作成者:</t>
        </r>
        <r>
          <rPr>
            <sz val="9"/>
            <color indexed="81"/>
            <rFont val="MS P ゴシック"/>
            <family val="3"/>
            <charset val="128"/>
          </rPr>
          <t xml:space="preserve">
管理班作成の園一覧を参照
千葉市は委託や外部搬入がないので、単価は一緒</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N1" authorId="0" shapeId="0" xr:uid="{9F00BBAC-A14C-4C45-BF3D-C2D66317C21A}">
      <text>
        <r>
          <rPr>
            <b/>
            <sz val="9"/>
            <color indexed="81"/>
            <rFont val="ＭＳ Ｐゴシック"/>
            <family val="3"/>
            <charset val="128"/>
          </rPr>
          <t>保育園番号</t>
        </r>
      </text>
    </comment>
  </commentList>
</comments>
</file>

<file path=xl/sharedStrings.xml><?xml version="1.0" encoding="utf-8"?>
<sst xmlns="http://schemas.openxmlformats.org/spreadsheetml/2006/main" count="7931" uniqueCount="1438">
  <si>
    <t>別紙６</t>
    <rPh sb="0" eb="2">
      <t>ベッシ</t>
    </rPh>
    <phoneticPr fontId="3"/>
  </si>
  <si>
    <r>
      <rPr>
        <b/>
        <sz val="18"/>
        <rFont val="ＭＳ Ｐゴシック"/>
        <family val="3"/>
        <charset val="128"/>
      </rPr>
      <t>延長保育事業等補助金所要額明細書（２）【短時間認定児童に係る延長保育事業】</t>
    </r>
    <r>
      <rPr>
        <sz val="18"/>
        <rFont val="ＭＳ Ｐゴシック"/>
        <family val="3"/>
        <charset val="128"/>
      </rPr>
      <t xml:space="preserve">
　　　　　　　　　　　　　　　※短時間認定児童の、保育標準時間内における延長保育</t>
    </r>
    <rPh sb="0" eb="4">
      <t>エンチョウホイク</t>
    </rPh>
    <rPh sb="4" eb="6">
      <t>ジギョウ</t>
    </rPh>
    <rPh sb="6" eb="7">
      <t>トウ</t>
    </rPh>
    <rPh sb="7" eb="10">
      <t>ホジョキン</t>
    </rPh>
    <rPh sb="10" eb="12">
      <t>ショヨウ</t>
    </rPh>
    <rPh sb="12" eb="13">
      <t>ガク</t>
    </rPh>
    <rPh sb="13" eb="16">
      <t>メイサイショ</t>
    </rPh>
    <rPh sb="20" eb="23">
      <t>タンジカン</t>
    </rPh>
    <rPh sb="23" eb="25">
      <t>ニンテイ</t>
    </rPh>
    <rPh sb="25" eb="27">
      <t>ジドウ</t>
    </rPh>
    <rPh sb="28" eb="29">
      <t>カカ</t>
    </rPh>
    <rPh sb="30" eb="32">
      <t>エンチョウ</t>
    </rPh>
    <rPh sb="32" eb="34">
      <t>ホイク</t>
    </rPh>
    <rPh sb="34" eb="36">
      <t>ジギョウ</t>
    </rPh>
    <rPh sb="54" eb="57">
      <t>タンジカン</t>
    </rPh>
    <rPh sb="57" eb="59">
      <t>ニンテイ</t>
    </rPh>
    <rPh sb="59" eb="61">
      <t>ジドウ</t>
    </rPh>
    <rPh sb="63" eb="65">
      <t>ホイク</t>
    </rPh>
    <rPh sb="65" eb="67">
      <t>ヒョウジュン</t>
    </rPh>
    <rPh sb="67" eb="69">
      <t>ジカン</t>
    </rPh>
    <rPh sb="69" eb="70">
      <t>ナイ</t>
    </rPh>
    <rPh sb="74" eb="76">
      <t>エンチョウ</t>
    </rPh>
    <rPh sb="76" eb="78">
      <t>ホイク</t>
    </rPh>
    <phoneticPr fontId="3"/>
  </si>
  <si>
    <t>施設名</t>
    <rPh sb="0" eb="2">
      <t>シセツ</t>
    </rPh>
    <rPh sb="2" eb="3">
      <t>メイ</t>
    </rPh>
    <phoneticPr fontId="3"/>
  </si>
  <si>
    <t>１．月平均利用児童数</t>
    <rPh sb="2" eb="3">
      <t>ツキ</t>
    </rPh>
    <rPh sb="3" eb="5">
      <t>ヘイキン</t>
    </rPh>
    <rPh sb="5" eb="7">
      <t>リヨウ</t>
    </rPh>
    <rPh sb="7" eb="9">
      <t>ジドウ</t>
    </rPh>
    <rPh sb="9" eb="10">
      <t>スウ</t>
    </rPh>
    <phoneticPr fontId="3"/>
  </si>
  <si>
    <t>２．年間平均利用児童数</t>
    <rPh sb="2" eb="3">
      <t>ネン</t>
    </rPh>
    <rPh sb="3" eb="4">
      <t>カン</t>
    </rPh>
    <rPh sb="4" eb="6">
      <t>ヘイキン</t>
    </rPh>
    <rPh sb="6" eb="8">
      <t>リヨウ</t>
    </rPh>
    <rPh sb="8" eb="10">
      <t>ジドウ</t>
    </rPh>
    <rPh sb="10" eb="11">
      <t>スウ</t>
    </rPh>
    <phoneticPr fontId="3"/>
  </si>
  <si>
    <t>月</t>
    <rPh sb="0" eb="1">
      <t>ツキ</t>
    </rPh>
    <phoneticPr fontId="3"/>
  </si>
  <si>
    <t>短時間認定児童に係る延長保育事業</t>
    <rPh sb="0" eb="3">
      <t>タンジカン</t>
    </rPh>
    <rPh sb="3" eb="5">
      <t>ニンテイ</t>
    </rPh>
    <rPh sb="5" eb="7">
      <t>ジドウ</t>
    </rPh>
    <rPh sb="8" eb="9">
      <t>カカ</t>
    </rPh>
    <rPh sb="10" eb="12">
      <t>エンチョウ</t>
    </rPh>
    <rPh sb="12" eb="14">
      <t>ホイク</t>
    </rPh>
    <rPh sb="14" eb="16">
      <t>ジギョウ</t>
    </rPh>
    <phoneticPr fontId="3"/>
  </si>
  <si>
    <t>年間平均</t>
    <rPh sb="0" eb="1">
      <t>ネン</t>
    </rPh>
    <rPh sb="1" eb="2">
      <t>カン</t>
    </rPh>
    <rPh sb="2" eb="4">
      <t>ヘイキン</t>
    </rPh>
    <phoneticPr fontId="3"/>
  </si>
  <si>
    <t>３．短時間認定児童に係る延長保育事業の補助対象となる時間数</t>
    <rPh sb="2" eb="5">
      <t>タンジカン</t>
    </rPh>
    <rPh sb="5" eb="7">
      <t>ニンテイ</t>
    </rPh>
    <rPh sb="7" eb="9">
      <t>ジドウ</t>
    </rPh>
    <rPh sb="10" eb="11">
      <t>カカ</t>
    </rPh>
    <rPh sb="12" eb="14">
      <t>エンチョウ</t>
    </rPh>
    <rPh sb="14" eb="16">
      <t>ホイク</t>
    </rPh>
    <rPh sb="16" eb="18">
      <t>ジギョウ</t>
    </rPh>
    <rPh sb="19" eb="21">
      <t>ホジョ</t>
    </rPh>
    <rPh sb="21" eb="23">
      <t>タイショウ</t>
    </rPh>
    <rPh sb="26" eb="28">
      <t>ジカン</t>
    </rPh>
    <rPh sb="28" eb="29">
      <t>スウ</t>
    </rPh>
    <phoneticPr fontId="3"/>
  </si>
  <si>
    <t>　　(保育標準時間内の３時間分)</t>
    <rPh sb="3" eb="5">
      <t>ホイク</t>
    </rPh>
    <rPh sb="5" eb="7">
      <t>ヒョウジュン</t>
    </rPh>
    <rPh sb="7" eb="9">
      <t>ジカン</t>
    </rPh>
    <rPh sb="9" eb="10">
      <t>ナイ</t>
    </rPh>
    <rPh sb="12" eb="14">
      <t>ジカン</t>
    </rPh>
    <rPh sb="14" eb="15">
      <t>ブン</t>
    </rPh>
    <phoneticPr fontId="3"/>
  </si>
  <si>
    <t>前延長</t>
    <rPh sb="0" eb="1">
      <t>マエ</t>
    </rPh>
    <rPh sb="1" eb="3">
      <t>エンチョウ</t>
    </rPh>
    <phoneticPr fontId="3"/>
  </si>
  <si>
    <r>
      <t xml:space="preserve">時間 </t>
    </r>
    <r>
      <rPr>
        <sz val="10"/>
        <rFont val="ＭＳ Ｐゴシック"/>
        <family val="3"/>
        <charset val="128"/>
      </rPr>
      <t>(※１）</t>
    </r>
    <rPh sb="0" eb="2">
      <t>ジカン</t>
    </rPh>
    <phoneticPr fontId="3"/>
  </si>
  <si>
    <t>後延長</t>
    <rPh sb="0" eb="1">
      <t>ウシ</t>
    </rPh>
    <rPh sb="1" eb="3">
      <t>エンチョウ</t>
    </rPh>
    <phoneticPr fontId="3"/>
  </si>
  <si>
    <r>
      <t>時間</t>
    </r>
    <r>
      <rPr>
        <sz val="10"/>
        <rFont val="ＭＳ Ｐゴシック"/>
        <family val="3"/>
        <charset val="128"/>
      </rPr>
      <t xml:space="preserve"> (※2)</t>
    </r>
    <rPh sb="0" eb="2">
      <t>ジカン</t>
    </rPh>
    <phoneticPr fontId="3"/>
  </si>
  <si>
    <t>(※1) ８:３０の平均利用が１人以上、７:３０の平均利用が０人であれば１時間延長の補助に該当</t>
    <rPh sb="10" eb="12">
      <t>ヘイキン</t>
    </rPh>
    <rPh sb="12" eb="14">
      <t>リヨウ</t>
    </rPh>
    <rPh sb="16" eb="17">
      <t>ニン</t>
    </rPh>
    <rPh sb="17" eb="19">
      <t>イジョウ</t>
    </rPh>
    <rPh sb="25" eb="27">
      <t>ヘイキン</t>
    </rPh>
    <rPh sb="27" eb="29">
      <t>リヨウ</t>
    </rPh>
    <rPh sb="31" eb="32">
      <t>ニン</t>
    </rPh>
    <rPh sb="37" eb="39">
      <t>ジカン</t>
    </rPh>
    <rPh sb="39" eb="41">
      <t>エンチョウ</t>
    </rPh>
    <rPh sb="42" eb="44">
      <t>ホジョ</t>
    </rPh>
    <rPh sb="45" eb="47">
      <t>ガイトウ</t>
    </rPh>
    <phoneticPr fontId="3"/>
  </si>
  <si>
    <t>計</t>
    <rPh sb="0" eb="1">
      <t>ケイ</t>
    </rPh>
    <phoneticPr fontId="3"/>
  </si>
  <si>
    <t>　　 　 ７：３０の平均利用が１人以上であれば２時間延長の補助に該当</t>
    <phoneticPr fontId="3"/>
  </si>
  <si>
    <t>※人数は別紙２の月平均利用児童数欄の人数を記載すること</t>
    <rPh sb="1" eb="3">
      <t>ニンズウ</t>
    </rPh>
    <rPh sb="4" eb="6">
      <t>ベッシ</t>
    </rPh>
    <rPh sb="8" eb="11">
      <t>ツキヘイキン</t>
    </rPh>
    <rPh sb="11" eb="13">
      <t>リヨウ</t>
    </rPh>
    <rPh sb="13" eb="15">
      <t>ジドウ</t>
    </rPh>
    <rPh sb="15" eb="16">
      <t>スウ</t>
    </rPh>
    <rPh sb="16" eb="17">
      <t>ラン</t>
    </rPh>
    <rPh sb="18" eb="20">
      <t>ニンズウ</t>
    </rPh>
    <rPh sb="21" eb="23">
      <t>キサイ</t>
    </rPh>
    <phoneticPr fontId="3"/>
  </si>
  <si>
    <t>(※２）１７:３０の平均利用が１人以上であれば１時間</t>
    <rPh sb="10" eb="12">
      <t>ヘイキン</t>
    </rPh>
    <rPh sb="12" eb="14">
      <t>リヨウ</t>
    </rPh>
    <rPh sb="16" eb="17">
      <t>ニン</t>
    </rPh>
    <rPh sb="17" eb="19">
      <t>イジョウ</t>
    </rPh>
    <rPh sb="24" eb="26">
      <t>ジカン</t>
    </rPh>
    <phoneticPr fontId="3"/>
  </si>
  <si>
    <t>４．短時間認定児童数</t>
    <rPh sb="2" eb="5">
      <t>タンジカン</t>
    </rPh>
    <rPh sb="5" eb="7">
      <t>ニンテイ</t>
    </rPh>
    <rPh sb="7" eb="9">
      <t>ジドウ</t>
    </rPh>
    <rPh sb="9" eb="10">
      <t>スウ</t>
    </rPh>
    <phoneticPr fontId="3"/>
  </si>
  <si>
    <t>５．所要額内訳　（短時間認定児童に係る延長保育事業）</t>
    <rPh sb="2" eb="4">
      <t>ショヨウ</t>
    </rPh>
    <rPh sb="4" eb="5">
      <t>ガク</t>
    </rPh>
    <rPh sb="5" eb="7">
      <t>ウチワケ</t>
    </rPh>
    <rPh sb="9" eb="12">
      <t>タンジカン</t>
    </rPh>
    <rPh sb="12" eb="14">
      <t>ニンテイ</t>
    </rPh>
    <rPh sb="14" eb="16">
      <t>ジドウ</t>
    </rPh>
    <rPh sb="17" eb="18">
      <t>カカ</t>
    </rPh>
    <rPh sb="19" eb="21">
      <t>エンチョウ</t>
    </rPh>
    <rPh sb="21" eb="23">
      <t>ホイク</t>
    </rPh>
    <rPh sb="23" eb="25">
      <t>ジギョウ</t>
    </rPh>
    <phoneticPr fontId="3"/>
  </si>
  <si>
    <t>時間数</t>
    <rPh sb="0" eb="3">
      <t>ジカンスウ</t>
    </rPh>
    <phoneticPr fontId="3"/>
  </si>
  <si>
    <t>補助単価</t>
    <rPh sb="0" eb="2">
      <t>ホジョ</t>
    </rPh>
    <rPh sb="2" eb="4">
      <t>タンカ</t>
    </rPh>
    <phoneticPr fontId="3"/>
  </si>
  <si>
    <t>算定基準額</t>
    <rPh sb="0" eb="2">
      <t>サンテイ</t>
    </rPh>
    <rPh sb="2" eb="4">
      <t>キジュン</t>
    </rPh>
    <rPh sb="4" eb="5">
      <t>ガク</t>
    </rPh>
    <phoneticPr fontId="3"/>
  </si>
  <si>
    <t>３。で
算出した時間数</t>
    <rPh sb="4" eb="6">
      <t>サンシュツ</t>
    </rPh>
    <rPh sb="8" eb="11">
      <t>ジカンスウ</t>
    </rPh>
    <phoneticPr fontId="3"/>
  </si>
  <si>
    <t>ウ
（下記表より算出）</t>
    <rPh sb="3" eb="5">
      <t>カキ</t>
    </rPh>
    <rPh sb="5" eb="6">
      <t>ヒョウ</t>
    </rPh>
    <rPh sb="8" eb="10">
      <t>サンシュツ</t>
    </rPh>
    <phoneticPr fontId="3"/>
  </si>
  <si>
    <t>エ
（イの年平均人数×ウ）</t>
    <rPh sb="5" eb="8">
      <t>ネンヘイキン</t>
    </rPh>
    <rPh sb="8" eb="10">
      <t>ニンズウ</t>
    </rPh>
    <phoneticPr fontId="3"/>
  </si>
  <si>
    <t>イ</t>
    <phoneticPr fontId="3"/>
  </si>
  <si>
    <t>合計</t>
    <rPh sb="0" eb="2">
      <t>ゴウケイ</t>
    </rPh>
    <phoneticPr fontId="3"/>
  </si>
  <si>
    <t>＜補助単価一覧＞</t>
    <rPh sb="1" eb="3">
      <t>ホジョ</t>
    </rPh>
    <rPh sb="3" eb="5">
      <t>タンカ</t>
    </rPh>
    <rPh sb="5" eb="7">
      <t>イチラン</t>
    </rPh>
    <phoneticPr fontId="3"/>
  </si>
  <si>
    <t>(単位：円）</t>
    <rPh sb="1" eb="3">
      <t>タンイ</t>
    </rPh>
    <rPh sb="4" eb="5">
      <t>エン</t>
    </rPh>
    <phoneticPr fontId="3"/>
  </si>
  <si>
    <t>単価</t>
    <rPh sb="0" eb="2">
      <t>タンカ</t>
    </rPh>
    <phoneticPr fontId="3"/>
  </si>
  <si>
    <t>時間延長</t>
    <rPh sb="0" eb="2">
      <t>ジカン</t>
    </rPh>
    <rPh sb="2" eb="4">
      <t>エンチョウ</t>
    </rPh>
    <phoneticPr fontId="3"/>
  </si>
  <si>
    <t>年平均</t>
    <rPh sb="0" eb="1">
      <t>ネン</t>
    </rPh>
    <rPh sb="1" eb="3">
      <t>ヘイキン</t>
    </rPh>
    <phoneticPr fontId="3"/>
  </si>
  <si>
    <t>延長保育事業等補助金所要額明細書（１）　（保育標準時間を超えた延長保育事業）</t>
    <rPh sb="0" eb="4">
      <t>エンチョウホイク</t>
    </rPh>
    <rPh sb="4" eb="6">
      <t>ジギョウ</t>
    </rPh>
    <rPh sb="6" eb="7">
      <t>トウ</t>
    </rPh>
    <rPh sb="7" eb="10">
      <t>ホジョキン</t>
    </rPh>
    <rPh sb="10" eb="12">
      <t>ショヨウ</t>
    </rPh>
    <rPh sb="12" eb="13">
      <t>ガク</t>
    </rPh>
    <rPh sb="13" eb="16">
      <t>メイサイショ</t>
    </rPh>
    <rPh sb="21" eb="23">
      <t>ホイク</t>
    </rPh>
    <rPh sb="23" eb="25">
      <t>ヒョウジュン</t>
    </rPh>
    <rPh sb="25" eb="27">
      <t>ジカン</t>
    </rPh>
    <rPh sb="28" eb="29">
      <t>コ</t>
    </rPh>
    <rPh sb="31" eb="33">
      <t>エンチョウ</t>
    </rPh>
    <rPh sb="33" eb="35">
      <t>ホイク</t>
    </rPh>
    <rPh sb="35" eb="37">
      <t>ジギョウ</t>
    </rPh>
    <phoneticPr fontId="3"/>
  </si>
  <si>
    <t>延長保育事業</t>
    <rPh sb="0" eb="2">
      <t>エンチョウ</t>
    </rPh>
    <rPh sb="2" eb="4">
      <t>ホイク</t>
    </rPh>
    <rPh sb="4" eb="6">
      <t>ジギョウ</t>
    </rPh>
    <phoneticPr fontId="3"/>
  </si>
  <si>
    <t>※小数点以下は四捨五入</t>
    <rPh sb="1" eb="4">
      <t>ショウスウテン</t>
    </rPh>
    <rPh sb="4" eb="6">
      <t>イカ</t>
    </rPh>
    <rPh sb="7" eb="11">
      <t>シシャゴニュウ</t>
    </rPh>
    <phoneticPr fontId="3"/>
  </si>
  <si>
    <t>３．延長保育事業の補助対象時間</t>
    <rPh sb="2" eb="4">
      <t>エンチョウ</t>
    </rPh>
    <rPh sb="4" eb="6">
      <t>ホイク</t>
    </rPh>
    <rPh sb="6" eb="8">
      <t>ジギョウ</t>
    </rPh>
    <rPh sb="9" eb="11">
      <t>ホジョ</t>
    </rPh>
    <rPh sb="11" eb="13">
      <t>タイショウ</t>
    </rPh>
    <rPh sb="13" eb="15">
      <t>ジカン</t>
    </rPh>
    <phoneticPr fontId="3"/>
  </si>
  <si>
    <t>時間</t>
    <rPh sb="0" eb="2">
      <t>ジカン</t>
    </rPh>
    <phoneticPr fontId="3"/>
  </si>
  <si>
    <t>※１５分以上延長保育を利用した児童数（年間平均）が１人以上であれば３０分延長の補助に該当</t>
    <rPh sb="3" eb="4">
      <t>フン</t>
    </rPh>
    <rPh sb="4" eb="6">
      <t>イジョウ</t>
    </rPh>
    <rPh sb="6" eb="8">
      <t>エンチョウ</t>
    </rPh>
    <rPh sb="8" eb="10">
      <t>ホイク</t>
    </rPh>
    <rPh sb="11" eb="13">
      <t>リヨウ</t>
    </rPh>
    <rPh sb="15" eb="17">
      <t>ジドウ</t>
    </rPh>
    <rPh sb="17" eb="18">
      <t>スウ</t>
    </rPh>
    <rPh sb="19" eb="21">
      <t>ネンカン</t>
    </rPh>
    <rPh sb="21" eb="23">
      <t>ヘイキン</t>
    </rPh>
    <rPh sb="26" eb="27">
      <t>ニン</t>
    </rPh>
    <rPh sb="27" eb="29">
      <t>イジョウ</t>
    </rPh>
    <rPh sb="35" eb="36">
      <t>フン</t>
    </rPh>
    <rPh sb="36" eb="38">
      <t>エンチョウ</t>
    </rPh>
    <rPh sb="39" eb="41">
      <t>ホジョ</t>
    </rPh>
    <rPh sb="42" eb="44">
      <t>ガイトウ</t>
    </rPh>
    <phoneticPr fontId="3"/>
  </si>
  <si>
    <t>※３０分以上延長保育を利用した児童数（年間平均）が６人以上であれば１時間延長の補助に該当</t>
    <rPh sb="3" eb="4">
      <t>フン</t>
    </rPh>
    <rPh sb="4" eb="6">
      <t>イジョウ</t>
    </rPh>
    <rPh sb="6" eb="8">
      <t>エンチョウ</t>
    </rPh>
    <rPh sb="8" eb="10">
      <t>ホイク</t>
    </rPh>
    <rPh sb="11" eb="13">
      <t>リヨウ</t>
    </rPh>
    <rPh sb="15" eb="17">
      <t>ジドウ</t>
    </rPh>
    <rPh sb="17" eb="18">
      <t>スウ</t>
    </rPh>
    <rPh sb="19" eb="21">
      <t>ネンカン</t>
    </rPh>
    <rPh sb="21" eb="23">
      <t>ヘイキン</t>
    </rPh>
    <rPh sb="26" eb="27">
      <t>ニン</t>
    </rPh>
    <rPh sb="27" eb="29">
      <t>イジョウ</t>
    </rPh>
    <rPh sb="34" eb="36">
      <t>ジカン</t>
    </rPh>
    <rPh sb="36" eb="38">
      <t>エンチョウ</t>
    </rPh>
    <rPh sb="39" eb="41">
      <t>ホジョ</t>
    </rPh>
    <rPh sb="42" eb="44">
      <t>ガイトウ</t>
    </rPh>
    <phoneticPr fontId="3"/>
  </si>
  <si>
    <t>※１時間３０分以上延長保育を利用した児童数（年間平均）が３人以上であれば２時間延長の補助に該当</t>
    <rPh sb="2" eb="4">
      <t>ジカン</t>
    </rPh>
    <rPh sb="6" eb="7">
      <t>フン</t>
    </rPh>
    <rPh sb="7" eb="9">
      <t>イジョウ</t>
    </rPh>
    <rPh sb="9" eb="11">
      <t>エンチョウ</t>
    </rPh>
    <rPh sb="11" eb="13">
      <t>ホイク</t>
    </rPh>
    <rPh sb="14" eb="16">
      <t>リヨウ</t>
    </rPh>
    <rPh sb="18" eb="20">
      <t>ジドウ</t>
    </rPh>
    <rPh sb="20" eb="21">
      <t>スウ</t>
    </rPh>
    <rPh sb="22" eb="24">
      <t>ネンカン</t>
    </rPh>
    <rPh sb="24" eb="26">
      <t>ヘイキン</t>
    </rPh>
    <rPh sb="29" eb="30">
      <t>ニン</t>
    </rPh>
    <rPh sb="30" eb="32">
      <t>イジョウ</t>
    </rPh>
    <rPh sb="37" eb="39">
      <t>ジカン</t>
    </rPh>
    <rPh sb="39" eb="41">
      <t>エンチョウ</t>
    </rPh>
    <rPh sb="42" eb="44">
      <t>ホジョ</t>
    </rPh>
    <rPh sb="45" eb="47">
      <t>ガイトウ</t>
    </rPh>
    <phoneticPr fontId="3"/>
  </si>
  <si>
    <t>※２時間３０分以上延長保育を利用した児童数（年間平均）が３人以上であれば３時間延長の補助に該当</t>
    <rPh sb="2" eb="4">
      <t>ジカン</t>
    </rPh>
    <rPh sb="6" eb="7">
      <t>フン</t>
    </rPh>
    <rPh sb="7" eb="9">
      <t>イジョウ</t>
    </rPh>
    <rPh sb="9" eb="11">
      <t>エンチョウ</t>
    </rPh>
    <rPh sb="11" eb="13">
      <t>ホイク</t>
    </rPh>
    <rPh sb="14" eb="16">
      <t>リヨウ</t>
    </rPh>
    <rPh sb="18" eb="20">
      <t>ジドウ</t>
    </rPh>
    <rPh sb="20" eb="21">
      <t>スウ</t>
    </rPh>
    <rPh sb="22" eb="24">
      <t>ネンカン</t>
    </rPh>
    <rPh sb="24" eb="26">
      <t>ヘイキン</t>
    </rPh>
    <rPh sb="29" eb="30">
      <t>ニン</t>
    </rPh>
    <rPh sb="30" eb="32">
      <t>イジョウ</t>
    </rPh>
    <rPh sb="37" eb="39">
      <t>ジカン</t>
    </rPh>
    <rPh sb="39" eb="41">
      <t>エンチョウ</t>
    </rPh>
    <rPh sb="42" eb="44">
      <t>ホジョ</t>
    </rPh>
    <rPh sb="45" eb="47">
      <t>ガイトウ</t>
    </rPh>
    <phoneticPr fontId="3"/>
  </si>
  <si>
    <t>※３時間３０分以上延長保育を利用した児童数（年間平均）が３人以上であれば４時間延長の補助に該当</t>
    <rPh sb="2" eb="4">
      <t>ジカン</t>
    </rPh>
    <rPh sb="6" eb="7">
      <t>フン</t>
    </rPh>
    <rPh sb="7" eb="9">
      <t>イジョウ</t>
    </rPh>
    <rPh sb="9" eb="11">
      <t>エンチョウ</t>
    </rPh>
    <rPh sb="11" eb="13">
      <t>ホイク</t>
    </rPh>
    <rPh sb="14" eb="16">
      <t>リヨウ</t>
    </rPh>
    <rPh sb="18" eb="20">
      <t>ジドウ</t>
    </rPh>
    <rPh sb="20" eb="21">
      <t>スウ</t>
    </rPh>
    <rPh sb="22" eb="24">
      <t>ネンカン</t>
    </rPh>
    <rPh sb="24" eb="26">
      <t>ヘイキン</t>
    </rPh>
    <rPh sb="29" eb="30">
      <t>ニン</t>
    </rPh>
    <rPh sb="30" eb="32">
      <t>イジョウ</t>
    </rPh>
    <rPh sb="37" eb="39">
      <t>ジカン</t>
    </rPh>
    <rPh sb="39" eb="41">
      <t>エンチョウ</t>
    </rPh>
    <rPh sb="42" eb="44">
      <t>ホジョ</t>
    </rPh>
    <rPh sb="45" eb="47">
      <t>ガイトウ</t>
    </rPh>
    <phoneticPr fontId="3"/>
  </si>
  <si>
    <t>※複数該当する場合は、最大時間を適用すること。</t>
    <rPh sb="1" eb="3">
      <t>フクスウ</t>
    </rPh>
    <rPh sb="3" eb="5">
      <t>ガイトウ</t>
    </rPh>
    <rPh sb="7" eb="9">
      <t>バアイ</t>
    </rPh>
    <rPh sb="11" eb="13">
      <t>サイダイ</t>
    </rPh>
    <rPh sb="13" eb="15">
      <t>ジカン</t>
    </rPh>
    <rPh sb="16" eb="18">
      <t>テキヨウ</t>
    </rPh>
    <phoneticPr fontId="3"/>
  </si>
  <si>
    <t>６．所要額内訳（延長保育事業)</t>
    <rPh sb="2" eb="4">
      <t>ショヨウ</t>
    </rPh>
    <rPh sb="4" eb="5">
      <t>ガク</t>
    </rPh>
    <rPh sb="5" eb="7">
      <t>ウチワケ</t>
    </rPh>
    <rPh sb="8" eb="10">
      <t>エンチョウ</t>
    </rPh>
    <rPh sb="10" eb="12">
      <t>ホイク</t>
    </rPh>
    <rPh sb="12" eb="14">
      <t>ジギョウ</t>
    </rPh>
    <phoneticPr fontId="3"/>
  </si>
  <si>
    <t>小規模保育事業Ａ型</t>
    <rPh sb="0" eb="3">
      <t>ショウキボ</t>
    </rPh>
    <rPh sb="3" eb="5">
      <t>ホイク</t>
    </rPh>
    <rPh sb="5" eb="7">
      <t>ジギョウ</t>
    </rPh>
    <rPh sb="8" eb="9">
      <t>ガタ</t>
    </rPh>
    <phoneticPr fontId="3"/>
  </si>
  <si>
    <t>自園調理または連携施設からの搬入</t>
    <rPh sb="0" eb="1">
      <t>ジ</t>
    </rPh>
    <rPh sb="1" eb="2">
      <t>エン</t>
    </rPh>
    <rPh sb="2" eb="4">
      <t>チョウリ</t>
    </rPh>
    <rPh sb="7" eb="9">
      <t>レンケイ</t>
    </rPh>
    <rPh sb="9" eb="11">
      <t>シセツ</t>
    </rPh>
    <rPh sb="14" eb="16">
      <t>ハンニュウ</t>
    </rPh>
    <phoneticPr fontId="3"/>
  </si>
  <si>
    <t>小規模保育事業Ｂ型</t>
    <rPh sb="0" eb="3">
      <t>ショウキボ</t>
    </rPh>
    <rPh sb="3" eb="5">
      <t>ホイク</t>
    </rPh>
    <rPh sb="5" eb="7">
      <t>ジギョウ</t>
    </rPh>
    <rPh sb="8" eb="9">
      <t>ガタ</t>
    </rPh>
    <phoneticPr fontId="3"/>
  </si>
  <si>
    <t>外部搬入</t>
    <rPh sb="0" eb="2">
      <t>ガイブ</t>
    </rPh>
    <rPh sb="2" eb="4">
      <t>ハンニュウ</t>
    </rPh>
    <phoneticPr fontId="3"/>
  </si>
  <si>
    <t>３．で
算出した時間数</t>
    <rPh sb="4" eb="6">
      <t>サンシュツ</t>
    </rPh>
    <rPh sb="8" eb="11">
      <t>ジカンスウ</t>
    </rPh>
    <phoneticPr fontId="3"/>
  </si>
  <si>
    <t>ア（下記表より算出）</t>
    <rPh sb="2" eb="4">
      <t>カキ</t>
    </rPh>
    <rPh sb="4" eb="5">
      <t>ヒョウ</t>
    </rPh>
    <rPh sb="7" eb="9">
      <t>サンシュツ</t>
    </rPh>
    <phoneticPr fontId="3"/>
  </si>
  <si>
    <t>自園or連携</t>
    <rPh sb="0" eb="1">
      <t>ジ</t>
    </rPh>
    <rPh sb="1" eb="2">
      <t>エン</t>
    </rPh>
    <rPh sb="4" eb="6">
      <t>レンケイ</t>
    </rPh>
    <phoneticPr fontId="3"/>
  </si>
  <si>
    <t>外部</t>
    <rPh sb="0" eb="2">
      <t>ガイブ</t>
    </rPh>
    <phoneticPr fontId="3"/>
  </si>
  <si>
    <t>小規模保育事業Ｃ型</t>
    <rPh sb="0" eb="3">
      <t>ショウキボ</t>
    </rPh>
    <rPh sb="3" eb="5">
      <t>ホイク</t>
    </rPh>
    <rPh sb="5" eb="7">
      <t>ジギョウ</t>
    </rPh>
    <rPh sb="8" eb="9">
      <t>ガタ</t>
    </rPh>
    <phoneticPr fontId="3"/>
  </si>
  <si>
    <t>０、３０分</t>
    <rPh sb="4" eb="5">
      <t>フン</t>
    </rPh>
    <phoneticPr fontId="3"/>
  </si>
  <si>
    <t>事業所内保育事業（定員２０人以上）</t>
    <rPh sb="0" eb="3">
      <t>ジギョウショ</t>
    </rPh>
    <rPh sb="3" eb="4">
      <t>ナイ</t>
    </rPh>
    <rPh sb="4" eb="6">
      <t>ホイク</t>
    </rPh>
    <rPh sb="6" eb="8">
      <t>ジギョウ</t>
    </rPh>
    <rPh sb="9" eb="11">
      <t>テイイン</t>
    </rPh>
    <rPh sb="13" eb="14">
      <t>ニン</t>
    </rPh>
    <rPh sb="14" eb="16">
      <t>イジョウ</t>
    </rPh>
    <phoneticPr fontId="3"/>
  </si>
  <si>
    <t>１時間</t>
    <rPh sb="1" eb="3">
      <t>ジカン</t>
    </rPh>
    <phoneticPr fontId="3"/>
  </si>
  <si>
    <t>事業所内保育事業（Ａ型）</t>
    <rPh sb="0" eb="3">
      <t>ジギョウショ</t>
    </rPh>
    <rPh sb="3" eb="4">
      <t>ナイ</t>
    </rPh>
    <rPh sb="4" eb="6">
      <t>ホイク</t>
    </rPh>
    <rPh sb="6" eb="8">
      <t>ジギョウ</t>
    </rPh>
    <rPh sb="10" eb="11">
      <t>ガタ</t>
    </rPh>
    <phoneticPr fontId="3"/>
  </si>
  <si>
    <t>２時間</t>
    <rPh sb="1" eb="3">
      <t>ジカン</t>
    </rPh>
    <phoneticPr fontId="3"/>
  </si>
  <si>
    <t>事業所内保育事業（Ｂ型）</t>
    <rPh sb="0" eb="3">
      <t>ジギョウショ</t>
    </rPh>
    <rPh sb="3" eb="4">
      <t>ナイ</t>
    </rPh>
    <rPh sb="4" eb="6">
      <t>ホイク</t>
    </rPh>
    <rPh sb="6" eb="8">
      <t>ジギョウ</t>
    </rPh>
    <rPh sb="10" eb="11">
      <t>ガタ</t>
    </rPh>
    <phoneticPr fontId="3"/>
  </si>
  <si>
    <t>３時間</t>
    <rPh sb="1" eb="3">
      <t>ジカン</t>
    </rPh>
    <phoneticPr fontId="3"/>
  </si>
  <si>
    <t>４時間</t>
    <rPh sb="1" eb="3">
      <t>ジカン</t>
    </rPh>
    <phoneticPr fontId="3"/>
  </si>
  <si>
    <t>５時間</t>
    <rPh sb="1" eb="3">
      <t>ジカン</t>
    </rPh>
    <phoneticPr fontId="3"/>
  </si>
  <si>
    <t>＜算定基準額一覧（年額）＞</t>
    <rPh sb="1" eb="3">
      <t>サンテイ</t>
    </rPh>
    <rPh sb="3" eb="5">
      <t>キジュン</t>
    </rPh>
    <rPh sb="5" eb="6">
      <t>ガク</t>
    </rPh>
    <rPh sb="6" eb="8">
      <t>イチラン</t>
    </rPh>
    <rPh sb="9" eb="11">
      <t>ネンガク</t>
    </rPh>
    <phoneticPr fontId="3"/>
  </si>
  <si>
    <t>（単位：円）</t>
    <rPh sb="1" eb="3">
      <t>タンイ</t>
    </rPh>
    <rPh sb="4" eb="5">
      <t>エン</t>
    </rPh>
    <phoneticPr fontId="3"/>
  </si>
  <si>
    <t>６時間</t>
    <rPh sb="1" eb="3">
      <t>ジカン</t>
    </rPh>
    <phoneticPr fontId="3"/>
  </si>
  <si>
    <t>時間数</t>
    <rPh sb="0" eb="2">
      <t>ジカン</t>
    </rPh>
    <rPh sb="2" eb="3">
      <t>スウ</t>
    </rPh>
    <phoneticPr fontId="3"/>
  </si>
  <si>
    <t>小規模保育施設</t>
    <rPh sb="0" eb="3">
      <t>ショウキボ</t>
    </rPh>
    <rPh sb="3" eb="5">
      <t>ホイク</t>
    </rPh>
    <rPh sb="5" eb="7">
      <t>シセツ</t>
    </rPh>
    <phoneticPr fontId="3"/>
  </si>
  <si>
    <t>事業所内保育事業</t>
    <rPh sb="0" eb="3">
      <t>ジギョウショ</t>
    </rPh>
    <rPh sb="3" eb="4">
      <t>ナイ</t>
    </rPh>
    <rPh sb="4" eb="6">
      <t>ホイク</t>
    </rPh>
    <rPh sb="6" eb="8">
      <t>ジギョウ</t>
    </rPh>
    <phoneticPr fontId="3"/>
  </si>
  <si>
    <t>A型</t>
    <rPh sb="1" eb="2">
      <t>カタ</t>
    </rPh>
    <phoneticPr fontId="3"/>
  </si>
  <si>
    <t>B型</t>
    <rPh sb="1" eb="2">
      <t>ガタ</t>
    </rPh>
    <phoneticPr fontId="3"/>
  </si>
  <si>
    <t>C型</t>
    <rPh sb="1" eb="2">
      <t>ガタ</t>
    </rPh>
    <phoneticPr fontId="3"/>
  </si>
  <si>
    <t>２０人以上</t>
    <rPh sb="2" eb="3">
      <t>ニン</t>
    </rPh>
    <rPh sb="3" eb="5">
      <t>イジョウ</t>
    </rPh>
    <phoneticPr fontId="3"/>
  </si>
  <si>
    <t>１時間延長</t>
    <rPh sb="1" eb="3">
      <t>ジカン</t>
    </rPh>
    <rPh sb="3" eb="5">
      <t>エンチョウ</t>
    </rPh>
    <phoneticPr fontId="3"/>
  </si>
  <si>
    <t>２時間延長</t>
    <rPh sb="1" eb="3">
      <t>ジカン</t>
    </rPh>
    <rPh sb="3" eb="5">
      <t>エンチョウ</t>
    </rPh>
    <phoneticPr fontId="3"/>
  </si>
  <si>
    <t>３時間延長</t>
    <rPh sb="1" eb="3">
      <t>ジカン</t>
    </rPh>
    <rPh sb="3" eb="5">
      <t>エンチョウ</t>
    </rPh>
    <phoneticPr fontId="3"/>
  </si>
  <si>
    <t>４時間延長</t>
    <rPh sb="1" eb="3">
      <t>ジカン</t>
    </rPh>
    <rPh sb="3" eb="5">
      <t>エンチョウ</t>
    </rPh>
    <phoneticPr fontId="3"/>
  </si>
  <si>
    <t xml:space="preserve">  別紙７</t>
    <rPh sb="2" eb="4">
      <t>ベッシ</t>
    </rPh>
    <phoneticPr fontId="3"/>
  </si>
  <si>
    <t>延長保育事業等補助金所要額調書</t>
    <rPh sb="0" eb="4">
      <t>エンチョウホイク</t>
    </rPh>
    <rPh sb="4" eb="6">
      <t>ジギョウ</t>
    </rPh>
    <rPh sb="6" eb="7">
      <t>トウ</t>
    </rPh>
    <rPh sb="7" eb="10">
      <t>ホジョキン</t>
    </rPh>
    <rPh sb="10" eb="12">
      <t>ショヨウ</t>
    </rPh>
    <rPh sb="12" eb="13">
      <t>ガク</t>
    </rPh>
    <rPh sb="13" eb="14">
      <t>チョウ</t>
    </rPh>
    <rPh sb="14" eb="15">
      <t>メイサイショ</t>
    </rPh>
    <phoneticPr fontId="3"/>
  </si>
  <si>
    <t>補助額合計</t>
    <rPh sb="0" eb="2">
      <t>ホジョ</t>
    </rPh>
    <rPh sb="2" eb="3">
      <t>ガク</t>
    </rPh>
    <rPh sb="3" eb="5">
      <t>ゴウケイ</t>
    </rPh>
    <phoneticPr fontId="3"/>
  </si>
  <si>
    <t>園支出額</t>
    <rPh sb="0" eb="1">
      <t>エン</t>
    </rPh>
    <rPh sb="1" eb="3">
      <t>シシュツ</t>
    </rPh>
    <rPh sb="3" eb="4">
      <t>ガク</t>
    </rPh>
    <phoneticPr fontId="3"/>
  </si>
  <si>
    <t>補助算定額</t>
    <rPh sb="0" eb="2">
      <t>ホジョ</t>
    </rPh>
    <rPh sb="2" eb="4">
      <t>サンテイ</t>
    </rPh>
    <rPh sb="4" eb="5">
      <t>ガク</t>
    </rPh>
    <phoneticPr fontId="3"/>
  </si>
  <si>
    <t>補助額</t>
    <rPh sb="0" eb="2">
      <t>ホジョ</t>
    </rPh>
    <rPh sb="2" eb="3">
      <t>ガク</t>
    </rPh>
    <phoneticPr fontId="3"/>
  </si>
  <si>
    <t>人件費・諸経費等</t>
    <rPh sb="0" eb="3">
      <t>ジンケンヒ</t>
    </rPh>
    <rPh sb="4" eb="7">
      <t>ショケイヒ</t>
    </rPh>
    <rPh sb="7" eb="8">
      <t>トウ</t>
    </rPh>
    <phoneticPr fontId="3"/>
  </si>
  <si>
    <t>寄付金その他の収入</t>
    <rPh sb="0" eb="3">
      <t>キフキン</t>
    </rPh>
    <rPh sb="5" eb="6">
      <t>タ</t>
    </rPh>
    <rPh sb="7" eb="9">
      <t>シュウニュウ</t>
    </rPh>
    <phoneticPr fontId="3"/>
  </si>
  <si>
    <t>別紙5－1の③</t>
    <rPh sb="0" eb="2">
      <t>ベッシ</t>
    </rPh>
    <phoneticPr fontId="3"/>
  </si>
  <si>
    <t>別紙６－１のア</t>
    <rPh sb="0" eb="2">
      <t>ベッシ</t>
    </rPh>
    <phoneticPr fontId="3"/>
  </si>
  <si>
    <t>別紙５－２の⑥</t>
    <rPh sb="0" eb="2">
      <t>ベッシ</t>
    </rPh>
    <phoneticPr fontId="3"/>
  </si>
  <si>
    <t>別紙６－２のエ合計</t>
    <rPh sb="0" eb="2">
      <t>ベッシ</t>
    </rPh>
    <rPh sb="7" eb="9">
      <t>ゴウケイ</t>
    </rPh>
    <phoneticPr fontId="3"/>
  </si>
  <si>
    <t>※人件費・諸経費等は月例報告書の様式第４号の金額を記載すること。</t>
    <rPh sb="1" eb="4">
      <t>ジンケンヒ</t>
    </rPh>
    <rPh sb="5" eb="8">
      <t>ショケイヒ</t>
    </rPh>
    <rPh sb="8" eb="9">
      <t>トウ</t>
    </rPh>
    <rPh sb="10" eb="12">
      <t>ゲツレイ</t>
    </rPh>
    <rPh sb="12" eb="15">
      <t>ホウコクショ</t>
    </rPh>
    <rPh sb="16" eb="18">
      <t>ヨウシキ</t>
    </rPh>
    <rPh sb="18" eb="19">
      <t>ダイ</t>
    </rPh>
    <rPh sb="20" eb="21">
      <t>ゴウ</t>
    </rPh>
    <rPh sb="22" eb="24">
      <t>キンガク</t>
    </rPh>
    <rPh sb="25" eb="27">
      <t>キサイ</t>
    </rPh>
    <phoneticPr fontId="3"/>
  </si>
  <si>
    <t>類型</t>
    <rPh sb="0" eb="1">
      <t>ルイ</t>
    </rPh>
    <rPh sb="1" eb="2">
      <t>ガタ</t>
    </rPh>
    <phoneticPr fontId="3"/>
  </si>
  <si>
    <t>（単位：人）</t>
    <rPh sb="1" eb="3">
      <t>タンイ</t>
    </rPh>
    <rPh sb="4" eb="5">
      <t>ニン</t>
    </rPh>
    <phoneticPr fontId="3"/>
  </si>
  <si>
    <t>千葉市地域型保育事業所延長保育</t>
    <rPh sb="0" eb="3">
      <t>チバシ</t>
    </rPh>
    <rPh sb="3" eb="5">
      <t>チイキ</t>
    </rPh>
    <rPh sb="5" eb="6">
      <t>ガタ</t>
    </rPh>
    <rPh sb="6" eb="8">
      <t>ホイク</t>
    </rPh>
    <rPh sb="8" eb="10">
      <t>ジギョウ</t>
    </rPh>
    <rPh sb="10" eb="11">
      <t>ショ</t>
    </rPh>
    <rPh sb="11" eb="13">
      <t>エンチョウ</t>
    </rPh>
    <rPh sb="13" eb="15">
      <t>ホイク</t>
    </rPh>
    <phoneticPr fontId="3"/>
  </si>
  <si>
    <t>事業等補助金変更交付申請書</t>
    <rPh sb="0" eb="2">
      <t>ジギョウ</t>
    </rPh>
    <rPh sb="2" eb="3">
      <t>トウ</t>
    </rPh>
    <rPh sb="3" eb="6">
      <t>ホジョキン</t>
    </rPh>
    <rPh sb="6" eb="8">
      <t>ヘンコウ</t>
    </rPh>
    <rPh sb="8" eb="10">
      <t>コウフ</t>
    </rPh>
    <rPh sb="10" eb="13">
      <t>シンセイショ</t>
    </rPh>
    <phoneticPr fontId="3"/>
  </si>
  <si>
    <t>（あて先)千葉市長</t>
    <rPh sb="3" eb="4">
      <t>サキ</t>
    </rPh>
    <rPh sb="5" eb="9">
      <t>チバシチョウ</t>
    </rPh>
    <phoneticPr fontId="3"/>
  </si>
  <si>
    <t>住所</t>
    <rPh sb="0" eb="2">
      <t>ジュウショ</t>
    </rPh>
    <phoneticPr fontId="3"/>
  </si>
  <si>
    <t>法人名</t>
    <rPh sb="0" eb="2">
      <t>ホウジン</t>
    </rPh>
    <rPh sb="2" eb="3">
      <t>メイ</t>
    </rPh>
    <phoneticPr fontId="3"/>
  </si>
  <si>
    <t>理事長名</t>
    <rPh sb="0" eb="2">
      <t>リジ</t>
    </rPh>
    <rPh sb="2" eb="3">
      <t>チョウ</t>
    </rPh>
    <rPh sb="3" eb="4">
      <t>ナ</t>
    </rPh>
    <phoneticPr fontId="3"/>
  </si>
  <si>
    <t>㊞</t>
  </si>
  <si>
    <t>（施設名）</t>
    <rPh sb="1" eb="3">
      <t>シセツ</t>
    </rPh>
    <rPh sb="3" eb="4">
      <t>ナ</t>
    </rPh>
    <rPh sb="4" eb="5">
      <t>ヤスナ</t>
    </rPh>
    <phoneticPr fontId="3"/>
  </si>
  <si>
    <t>変更交付申請額</t>
    <rPh sb="0" eb="2">
      <t>ヘンコウ</t>
    </rPh>
    <rPh sb="2" eb="4">
      <t>コウフ</t>
    </rPh>
    <rPh sb="4" eb="6">
      <t>シンセイ</t>
    </rPh>
    <rPh sb="6" eb="7">
      <t>ガク</t>
    </rPh>
    <phoneticPr fontId="3"/>
  </si>
  <si>
    <t>円</t>
    <rPh sb="0" eb="1">
      <t>エン</t>
    </rPh>
    <phoneticPr fontId="3"/>
  </si>
  <si>
    <t>変更後補助金所要額</t>
    <rPh sb="0" eb="2">
      <t>ヘンコウ</t>
    </rPh>
    <rPh sb="2" eb="3">
      <t>ゴ</t>
    </rPh>
    <rPh sb="3" eb="6">
      <t>ホジョキン</t>
    </rPh>
    <rPh sb="6" eb="8">
      <t>ショヨウ</t>
    </rPh>
    <rPh sb="8" eb="9">
      <t>ガク</t>
    </rPh>
    <phoneticPr fontId="3"/>
  </si>
  <si>
    <t>既交付決定額</t>
    <rPh sb="0" eb="1">
      <t>キ</t>
    </rPh>
    <rPh sb="1" eb="3">
      <t>コウフ</t>
    </rPh>
    <rPh sb="3" eb="5">
      <t>ケッテイ</t>
    </rPh>
    <rPh sb="5" eb="6">
      <t>ガク</t>
    </rPh>
    <phoneticPr fontId="3"/>
  </si>
  <si>
    <t>差引所要額</t>
    <rPh sb="0" eb="2">
      <t>サシヒキ</t>
    </rPh>
    <rPh sb="2" eb="4">
      <t>ショヨウ</t>
    </rPh>
    <rPh sb="4" eb="5">
      <t>ガク</t>
    </rPh>
    <phoneticPr fontId="3"/>
  </si>
  <si>
    <t>短時間認定児童に
係る延長保育事業</t>
    <rPh sb="0" eb="3">
      <t>タンジカン</t>
    </rPh>
    <rPh sb="3" eb="5">
      <t>ニンテイ</t>
    </rPh>
    <rPh sb="5" eb="7">
      <t>ジドウ</t>
    </rPh>
    <rPh sb="9" eb="10">
      <t>カカ</t>
    </rPh>
    <rPh sb="11" eb="13">
      <t>エンチョウ</t>
    </rPh>
    <rPh sb="13" eb="15">
      <t>ホイク</t>
    </rPh>
    <rPh sb="15" eb="17">
      <t>ジギョウ</t>
    </rPh>
    <phoneticPr fontId="3"/>
  </si>
  <si>
    <t>合　　　　　　計</t>
    <rPh sb="0" eb="1">
      <t>ゴウ</t>
    </rPh>
    <rPh sb="7" eb="8">
      <t>ケイ</t>
    </rPh>
    <phoneticPr fontId="3"/>
  </si>
  <si>
    <t>変　更　理　由</t>
    <rPh sb="0" eb="1">
      <t>ヘン</t>
    </rPh>
    <rPh sb="2" eb="3">
      <t>サラ</t>
    </rPh>
    <rPh sb="4" eb="5">
      <t>リ</t>
    </rPh>
    <rPh sb="6" eb="7">
      <t>ヨシ</t>
    </rPh>
    <phoneticPr fontId="3"/>
  </si>
  <si>
    <t>添付書類</t>
    <rPh sb="0" eb="2">
      <t>テンプ</t>
    </rPh>
    <rPh sb="2" eb="4">
      <t>ショルイ</t>
    </rPh>
    <phoneticPr fontId="3"/>
  </si>
  <si>
    <t>別紙５　保育料収入一覧表</t>
    <rPh sb="0" eb="2">
      <t>ベッシ</t>
    </rPh>
    <rPh sb="4" eb="6">
      <t>ホイク</t>
    </rPh>
    <rPh sb="6" eb="7">
      <t>リョウ</t>
    </rPh>
    <rPh sb="7" eb="9">
      <t>シュウニュウ</t>
    </rPh>
    <rPh sb="9" eb="11">
      <t>イチラン</t>
    </rPh>
    <rPh sb="11" eb="12">
      <t>ヒョウ</t>
    </rPh>
    <phoneticPr fontId="3"/>
  </si>
  <si>
    <t>別紙６　延長保育事業等補助金所要額明細書</t>
    <rPh sb="0" eb="2">
      <t>ベッシ</t>
    </rPh>
    <rPh sb="4" eb="6">
      <t>エンチョウ</t>
    </rPh>
    <rPh sb="6" eb="8">
      <t>ホイク</t>
    </rPh>
    <rPh sb="8" eb="10">
      <t>ジギョウ</t>
    </rPh>
    <rPh sb="10" eb="11">
      <t>トウ</t>
    </rPh>
    <rPh sb="11" eb="14">
      <t>ホジョキン</t>
    </rPh>
    <rPh sb="14" eb="16">
      <t>ショヨウ</t>
    </rPh>
    <rPh sb="16" eb="17">
      <t>ガク</t>
    </rPh>
    <rPh sb="17" eb="20">
      <t>メイサイショ</t>
    </rPh>
    <phoneticPr fontId="3"/>
  </si>
  <si>
    <t>別紙７　延長保育事業等補助金所要額調書</t>
    <rPh sb="0" eb="2">
      <t>ベッシ</t>
    </rPh>
    <rPh sb="4" eb="6">
      <t>エンチョウ</t>
    </rPh>
    <rPh sb="6" eb="8">
      <t>ホイク</t>
    </rPh>
    <rPh sb="8" eb="10">
      <t>ジギョウ</t>
    </rPh>
    <rPh sb="10" eb="11">
      <t>トウ</t>
    </rPh>
    <rPh sb="11" eb="14">
      <t>ホジョキン</t>
    </rPh>
    <rPh sb="14" eb="16">
      <t>ショヨウ</t>
    </rPh>
    <rPh sb="16" eb="17">
      <t>ガク</t>
    </rPh>
    <rPh sb="17" eb="19">
      <t>チョウショ</t>
    </rPh>
    <phoneticPr fontId="3"/>
  </si>
  <si>
    <t>事業等補助金実績報告書</t>
    <rPh sb="0" eb="2">
      <t>ジギョウ</t>
    </rPh>
    <rPh sb="2" eb="3">
      <t>トウ</t>
    </rPh>
    <rPh sb="3" eb="6">
      <t>ホジョキン</t>
    </rPh>
    <rPh sb="6" eb="8">
      <t>ジッセキ</t>
    </rPh>
    <rPh sb="8" eb="11">
      <t>ホウコクショ</t>
    </rPh>
    <phoneticPr fontId="3"/>
  </si>
  <si>
    <t>補助金の交付決定額</t>
    <rPh sb="0" eb="3">
      <t>ホジョキン</t>
    </rPh>
    <rPh sb="4" eb="6">
      <t>コウフ</t>
    </rPh>
    <rPh sb="6" eb="8">
      <t>ケッテイ</t>
    </rPh>
    <rPh sb="8" eb="9">
      <t>ガク</t>
    </rPh>
    <phoneticPr fontId="3"/>
  </si>
  <si>
    <t>補助金の既交付額</t>
    <rPh sb="0" eb="3">
      <t>ホジョキン</t>
    </rPh>
    <rPh sb="4" eb="5">
      <t>キ</t>
    </rPh>
    <rPh sb="5" eb="8">
      <t>コウフガク</t>
    </rPh>
    <phoneticPr fontId="3"/>
  </si>
  <si>
    <t>補助金の経費精算</t>
    <rPh sb="0" eb="3">
      <t>ホジョキン</t>
    </rPh>
    <rPh sb="4" eb="6">
      <t>ケイヒ</t>
    </rPh>
    <rPh sb="6" eb="8">
      <t>セイサン</t>
    </rPh>
    <phoneticPr fontId="3"/>
  </si>
  <si>
    <t>短時間児童認定児童に係る延長保育事業</t>
    <rPh sb="0" eb="3">
      <t>タンジカン</t>
    </rPh>
    <rPh sb="3" eb="5">
      <t>ジドウ</t>
    </rPh>
    <rPh sb="5" eb="7">
      <t>ニンテイ</t>
    </rPh>
    <rPh sb="7" eb="9">
      <t>ジドウ</t>
    </rPh>
    <rPh sb="10" eb="11">
      <t>カカ</t>
    </rPh>
    <rPh sb="12" eb="14">
      <t>エンチョウ</t>
    </rPh>
    <rPh sb="14" eb="16">
      <t>ホイク</t>
    </rPh>
    <rPh sb="16" eb="18">
      <t>ジギョウ</t>
    </rPh>
    <phoneticPr fontId="3"/>
  </si>
  <si>
    <t>合　　　　　計</t>
    <rPh sb="0" eb="1">
      <t>ゴウ</t>
    </rPh>
    <rPh sb="6" eb="7">
      <t>ケイ</t>
    </rPh>
    <phoneticPr fontId="3"/>
  </si>
  <si>
    <t>添　付　書　類</t>
    <rPh sb="0" eb="1">
      <t>テン</t>
    </rPh>
    <rPh sb="2" eb="3">
      <t>ツキ</t>
    </rPh>
    <rPh sb="4" eb="5">
      <t>ショ</t>
    </rPh>
    <rPh sb="6" eb="7">
      <t>ルイ</t>
    </rPh>
    <phoneticPr fontId="3"/>
  </si>
  <si>
    <t>別紙５　　保育料収入一覧</t>
    <rPh sb="0" eb="2">
      <t>ベッシ</t>
    </rPh>
    <rPh sb="5" eb="7">
      <t>ホイク</t>
    </rPh>
    <rPh sb="7" eb="8">
      <t>リョウ</t>
    </rPh>
    <rPh sb="8" eb="10">
      <t>シュウニュウ</t>
    </rPh>
    <rPh sb="10" eb="12">
      <t>イチラン</t>
    </rPh>
    <phoneticPr fontId="3"/>
  </si>
  <si>
    <t>別紙６　　延長保育事業等補助金所要額明細書</t>
    <rPh sb="0" eb="2">
      <t>ベッシ</t>
    </rPh>
    <rPh sb="5" eb="7">
      <t>エンチョウ</t>
    </rPh>
    <rPh sb="7" eb="9">
      <t>ホイク</t>
    </rPh>
    <rPh sb="9" eb="11">
      <t>ジギョウ</t>
    </rPh>
    <rPh sb="11" eb="12">
      <t>トウ</t>
    </rPh>
    <rPh sb="12" eb="15">
      <t>ホジョキン</t>
    </rPh>
    <rPh sb="15" eb="17">
      <t>ショヨウ</t>
    </rPh>
    <rPh sb="17" eb="18">
      <t>ガク</t>
    </rPh>
    <rPh sb="18" eb="21">
      <t>メイサイショ</t>
    </rPh>
    <phoneticPr fontId="3"/>
  </si>
  <si>
    <t>別紙７　　延長保育事業等補助金所要額調書</t>
    <rPh sb="0" eb="2">
      <t>ベッシ</t>
    </rPh>
    <rPh sb="5" eb="7">
      <t>エンチョウ</t>
    </rPh>
    <rPh sb="7" eb="9">
      <t>ホイク</t>
    </rPh>
    <rPh sb="9" eb="11">
      <t>ジギョウ</t>
    </rPh>
    <rPh sb="11" eb="12">
      <t>トウ</t>
    </rPh>
    <rPh sb="12" eb="15">
      <t>ホジョキン</t>
    </rPh>
    <rPh sb="15" eb="17">
      <t>ショヨウ</t>
    </rPh>
    <rPh sb="17" eb="18">
      <t>ガク</t>
    </rPh>
    <rPh sb="18" eb="20">
      <t>チョウショ</t>
    </rPh>
    <phoneticPr fontId="3"/>
  </si>
  <si>
    <t>（様式第１２号）</t>
    <rPh sb="1" eb="3">
      <t>ヨウシキ</t>
    </rPh>
    <rPh sb="3" eb="4">
      <t>ダイ</t>
    </rPh>
    <rPh sb="6" eb="7">
      <t>ゴウ</t>
    </rPh>
    <phoneticPr fontId="3"/>
  </si>
  <si>
    <t>事業等補助金差額請求書</t>
    <rPh sb="0" eb="2">
      <t>ジギョウ</t>
    </rPh>
    <rPh sb="2" eb="3">
      <t>トウ</t>
    </rPh>
    <rPh sb="3" eb="6">
      <t>ホジョキン</t>
    </rPh>
    <rPh sb="6" eb="8">
      <t>サガク</t>
    </rPh>
    <rPh sb="8" eb="11">
      <t>セイキュウショ</t>
    </rPh>
    <phoneticPr fontId="3"/>
  </si>
  <si>
    <t>請求金額</t>
    <rPh sb="0" eb="2">
      <t>セイキュウ</t>
    </rPh>
    <rPh sb="2" eb="4">
      <t>キンガク</t>
    </rPh>
    <phoneticPr fontId="3"/>
  </si>
  <si>
    <t>補助金の確定額</t>
    <rPh sb="0" eb="3">
      <t>ホジョキン</t>
    </rPh>
    <rPh sb="4" eb="6">
      <t>カクテイ</t>
    </rPh>
    <rPh sb="6" eb="7">
      <t>ガク</t>
    </rPh>
    <phoneticPr fontId="3"/>
  </si>
  <si>
    <t>今回の請求額</t>
    <rPh sb="0" eb="2">
      <t>コンカイ</t>
    </rPh>
    <rPh sb="3" eb="5">
      <t>セイキュウ</t>
    </rPh>
    <rPh sb="5" eb="6">
      <t>ガク</t>
    </rPh>
    <phoneticPr fontId="3"/>
  </si>
  <si>
    <t>Ａ</t>
    <phoneticPr fontId="3"/>
  </si>
  <si>
    <t>Ｂ</t>
    <phoneticPr fontId="3"/>
  </si>
  <si>
    <t>Ｃ</t>
    <phoneticPr fontId="3"/>
  </si>
  <si>
    <t>Ｄ</t>
    <phoneticPr fontId="3"/>
  </si>
  <si>
    <t>Ｅ</t>
    <phoneticPr fontId="3"/>
  </si>
  <si>
    <t>Ｆ</t>
    <phoneticPr fontId="3"/>
  </si>
  <si>
    <t>Ｇ</t>
    <phoneticPr fontId="3"/>
  </si>
  <si>
    <t>Ｈ</t>
    <phoneticPr fontId="3"/>
  </si>
  <si>
    <t>Ｉ</t>
    <phoneticPr fontId="3"/>
  </si>
  <si>
    <t>Ｊ</t>
    <phoneticPr fontId="3"/>
  </si>
  <si>
    <t>Ｅ＋Ｊ</t>
    <phoneticPr fontId="3"/>
  </si>
  <si>
    <t>別紙５</t>
    <rPh sb="0" eb="2">
      <t>ベッシ</t>
    </rPh>
    <phoneticPr fontId="3"/>
  </si>
  <si>
    <t>延長保育料収入一覧表（１）【延長保育事業】</t>
    <rPh sb="0" eb="2">
      <t>エンチョウ</t>
    </rPh>
    <rPh sb="2" eb="5">
      <t>ホイクリョウ</t>
    </rPh>
    <rPh sb="5" eb="7">
      <t>シュウニュウ</t>
    </rPh>
    <rPh sb="7" eb="10">
      <t>イチランヒョウ</t>
    </rPh>
    <rPh sb="14" eb="16">
      <t>エンチョウ</t>
    </rPh>
    <rPh sb="16" eb="18">
      <t>ホイク</t>
    </rPh>
    <rPh sb="18" eb="20">
      <t>ジギョウ</t>
    </rPh>
    <phoneticPr fontId="3"/>
  </si>
  <si>
    <t>延長保育料収入</t>
    <rPh sb="0" eb="2">
      <t>エンチョウ</t>
    </rPh>
    <rPh sb="2" eb="4">
      <t>ホイク</t>
    </rPh>
    <rPh sb="4" eb="5">
      <t>リョウ</t>
    </rPh>
    <rPh sb="5" eb="7">
      <t>シュウニュウ</t>
    </rPh>
    <phoneticPr fontId="3"/>
  </si>
  <si>
    <t>３歳未満児
1時間あたり3,000円
①</t>
    <phoneticPr fontId="3"/>
  </si>
  <si>
    <t>３歳以上児
1時間あたり1,900円
②</t>
    <phoneticPr fontId="3"/>
  </si>
  <si>
    <t>合計（①＋②）
③</t>
    <rPh sb="0" eb="2">
      <t>ゴウケイ</t>
    </rPh>
    <phoneticPr fontId="3"/>
  </si>
  <si>
    <t>１ｈ</t>
    <phoneticPr fontId="3"/>
  </si>
  <si>
    <t>２ｈ</t>
    <phoneticPr fontId="3"/>
  </si>
  <si>
    <t>３ｈ</t>
    <phoneticPr fontId="3"/>
  </si>
  <si>
    <t>４ｈ</t>
  </si>
  <si>
    <t>３歳未満児</t>
    <rPh sb="1" eb="4">
      <t>サイミマン</t>
    </rPh>
    <rPh sb="4" eb="5">
      <t>ジ</t>
    </rPh>
    <phoneticPr fontId="3"/>
  </si>
  <si>
    <t>３歳以上児</t>
    <rPh sb="1" eb="2">
      <t>サイ</t>
    </rPh>
    <rPh sb="2" eb="4">
      <t>イジョウ</t>
    </rPh>
    <rPh sb="4" eb="5">
      <t>ジ</t>
    </rPh>
    <phoneticPr fontId="3"/>
  </si>
  <si>
    <t>一般</t>
    <rPh sb="0" eb="2">
      <t>イッパン</t>
    </rPh>
    <phoneticPr fontId="3"/>
  </si>
  <si>
    <t>未満児</t>
    <rPh sb="0" eb="2">
      <t>ミマン</t>
    </rPh>
    <rPh sb="2" eb="3">
      <t>ジ</t>
    </rPh>
    <phoneticPr fontId="3"/>
  </si>
  <si>
    <t>以上児</t>
    <rPh sb="0" eb="2">
      <t>イジョウ</t>
    </rPh>
    <rPh sb="2" eb="3">
      <t>ジ</t>
    </rPh>
    <phoneticPr fontId="3"/>
  </si>
  <si>
    <t>※児童の年齢は通年制とすること。</t>
    <rPh sb="1" eb="3">
      <t>ジドウ</t>
    </rPh>
    <rPh sb="4" eb="6">
      <t>ネンレイ</t>
    </rPh>
    <rPh sb="7" eb="9">
      <t>ツウネン</t>
    </rPh>
    <rPh sb="9" eb="10">
      <t>セイ</t>
    </rPh>
    <phoneticPr fontId="3"/>
  </si>
  <si>
    <t>※Ａ，Ｂ階層は延長保育料免除</t>
    <rPh sb="4" eb="6">
      <t>カイソウ</t>
    </rPh>
    <rPh sb="7" eb="9">
      <t>エンチョウ</t>
    </rPh>
    <rPh sb="9" eb="11">
      <t>ホイク</t>
    </rPh>
    <rPh sb="11" eb="12">
      <t>リョウ</t>
    </rPh>
    <rPh sb="12" eb="14">
      <t>メンジョ</t>
    </rPh>
    <phoneticPr fontId="3"/>
  </si>
  <si>
    <t>※月例報告書の別紙３－１の人数（保育標準時間認定）を記載すること。</t>
    <rPh sb="1" eb="3">
      <t>ゲツレイ</t>
    </rPh>
    <rPh sb="3" eb="6">
      <t>ホウコクショ</t>
    </rPh>
    <rPh sb="7" eb="9">
      <t>ベッシ</t>
    </rPh>
    <rPh sb="13" eb="15">
      <t>ニンズウ</t>
    </rPh>
    <rPh sb="16" eb="18">
      <t>ホイク</t>
    </rPh>
    <rPh sb="18" eb="20">
      <t>ヒョウジュン</t>
    </rPh>
    <rPh sb="20" eb="22">
      <t>ジカン</t>
    </rPh>
    <rPh sb="22" eb="24">
      <t>ニンテイ</t>
    </rPh>
    <rPh sb="26" eb="28">
      <t>キサイ</t>
    </rPh>
    <phoneticPr fontId="3"/>
  </si>
  <si>
    <t>延長保育料収入一覧表（２） 【短時間認定児童に係る延長保育事業】</t>
    <rPh sb="0" eb="2">
      <t>エンチョウ</t>
    </rPh>
    <rPh sb="2" eb="5">
      <t>ホイクリョウ</t>
    </rPh>
    <rPh sb="5" eb="7">
      <t>シュウニュウ</t>
    </rPh>
    <rPh sb="7" eb="10">
      <t>イチランヒョウ</t>
    </rPh>
    <rPh sb="15" eb="18">
      <t>タンジカン</t>
    </rPh>
    <rPh sb="18" eb="20">
      <t>ニンテイ</t>
    </rPh>
    <rPh sb="20" eb="22">
      <t>ジドウ</t>
    </rPh>
    <rPh sb="23" eb="24">
      <t>カカ</t>
    </rPh>
    <rPh sb="25" eb="27">
      <t>エンチョウ</t>
    </rPh>
    <rPh sb="27" eb="29">
      <t>ホイク</t>
    </rPh>
    <rPh sb="29" eb="31">
      <t>ジギョウ</t>
    </rPh>
    <phoneticPr fontId="3"/>
  </si>
  <si>
    <t>３歳未満児
1時間あたり3,000円
④</t>
    <phoneticPr fontId="3"/>
  </si>
  <si>
    <t>３歳以上児
1時間あたり1,900円
⑤</t>
    <phoneticPr fontId="3"/>
  </si>
  <si>
    <t>合計（④＋⑤）
⑥</t>
    <rPh sb="0" eb="2">
      <t>ゴウケイ</t>
    </rPh>
    <phoneticPr fontId="3"/>
  </si>
  <si>
    <t>１ｈ</t>
    <phoneticPr fontId="3"/>
  </si>
  <si>
    <t>２ｈ</t>
    <phoneticPr fontId="3"/>
  </si>
  <si>
    <t>３ｈ</t>
    <phoneticPr fontId="3"/>
  </si>
  <si>
    <t>により交付決定のあった千葉市地域型保育事業所延長保育事業等補助金について、次のとおり補助金の交付決定額を変更されたく、千葉市地域型保育事業所延長保育事業等補助金交付要綱第１１条第１項の規定により申請します。</t>
    <phoneticPr fontId="2"/>
  </si>
  <si>
    <t>支出金精算書（概算払）</t>
    <phoneticPr fontId="3"/>
  </si>
  <si>
    <t>（あて先）　千葉市長</t>
    <rPh sb="3" eb="4">
      <t>サキ</t>
    </rPh>
    <rPh sb="6" eb="8">
      <t>チバ</t>
    </rPh>
    <rPh sb="8" eb="10">
      <t>シチョウ</t>
    </rPh>
    <phoneticPr fontId="3"/>
  </si>
  <si>
    <t>住　　　　　　　　所</t>
    <rPh sb="0" eb="1">
      <t>ジュウ</t>
    </rPh>
    <rPh sb="9" eb="10">
      <t>ショ</t>
    </rPh>
    <phoneticPr fontId="3"/>
  </si>
  <si>
    <t>代表者職氏名</t>
    <rPh sb="0" eb="3">
      <t>ダイヒョウシャ</t>
    </rPh>
    <rPh sb="3" eb="4">
      <t>ショク</t>
    </rPh>
    <rPh sb="4" eb="6">
      <t>シメイ</t>
    </rPh>
    <phoneticPr fontId="3"/>
  </si>
  <si>
    <t>（施設(園)名）</t>
    <rPh sb="1" eb="3">
      <t>シセツ</t>
    </rPh>
    <rPh sb="4" eb="5">
      <t>エン</t>
    </rPh>
    <rPh sb="6" eb="7">
      <t>メイ</t>
    </rPh>
    <rPh sb="7" eb="8">
      <t>ヤスナ</t>
    </rPh>
    <phoneticPr fontId="3"/>
  </si>
  <si>
    <t>受領年月日</t>
    <rPh sb="0" eb="2">
      <t>ジュリョウ</t>
    </rPh>
    <rPh sb="2" eb="5">
      <t>ネンガッピ</t>
    </rPh>
    <phoneticPr fontId="2"/>
  </si>
  <si>
    <t>①既交付額合計</t>
    <rPh sb="1" eb="2">
      <t>キ</t>
    </rPh>
    <rPh sb="2" eb="3">
      <t>コウ</t>
    </rPh>
    <rPh sb="3" eb="4">
      <t>ツキ</t>
    </rPh>
    <rPh sb="4" eb="5">
      <t>ガク</t>
    </rPh>
    <rPh sb="5" eb="7">
      <t>ゴウケイ</t>
    </rPh>
    <phoneticPr fontId="42"/>
  </si>
  <si>
    <t>②精算額</t>
    <rPh sb="1" eb="2">
      <t>セイ</t>
    </rPh>
    <rPh sb="2" eb="3">
      <t>サン</t>
    </rPh>
    <rPh sb="3" eb="4">
      <t>ガク</t>
    </rPh>
    <phoneticPr fontId="42"/>
  </si>
  <si>
    <t>千葉市地域型保育事業所延長保育事業等補助金</t>
    <rPh sb="0" eb="3">
      <t>チバシ</t>
    </rPh>
    <rPh sb="3" eb="6">
      <t>チイキガタ</t>
    </rPh>
    <rPh sb="6" eb="8">
      <t>ホイク</t>
    </rPh>
    <rPh sb="8" eb="10">
      <t>ジギョウ</t>
    </rPh>
    <rPh sb="10" eb="11">
      <t>ショ</t>
    </rPh>
    <rPh sb="11" eb="13">
      <t>エンチョウ</t>
    </rPh>
    <rPh sb="13" eb="15">
      <t>ホイク</t>
    </rPh>
    <phoneticPr fontId="2"/>
  </si>
  <si>
    <r>
      <t xml:space="preserve">③差額（②-①）
</t>
    </r>
    <r>
      <rPr>
        <sz val="11"/>
        <color indexed="8"/>
        <rFont val="ＭＳ Ｐ明朝"/>
        <family val="1"/>
        <charset val="128"/>
      </rPr>
      <t>追給額（マイナスの場合戻入額）</t>
    </r>
    <rPh sb="1" eb="3">
      <t>サガク</t>
    </rPh>
    <rPh sb="9" eb="11">
      <t>ツイキュウ</t>
    </rPh>
    <rPh sb="11" eb="12">
      <t>ガク</t>
    </rPh>
    <rPh sb="18" eb="20">
      <t>バアイ</t>
    </rPh>
    <rPh sb="20" eb="22">
      <t>レイニュウ</t>
    </rPh>
    <rPh sb="22" eb="23">
      <t>ガク</t>
    </rPh>
    <phoneticPr fontId="42"/>
  </si>
  <si>
    <t>更新日</t>
    <rPh sb="0" eb="3">
      <t>コウシンビ</t>
    </rPh>
    <phoneticPr fontId="2"/>
  </si>
  <si>
    <t>総数</t>
    <rPh sb="0" eb="2">
      <t>ソウスウ</t>
    </rPh>
    <phoneticPr fontId="2"/>
  </si>
  <si>
    <t>認可計</t>
    <rPh sb="0" eb="2">
      <t>ニンカ</t>
    </rPh>
    <rPh sb="2" eb="3">
      <t>ケイ</t>
    </rPh>
    <phoneticPr fontId="2"/>
  </si>
  <si>
    <t>認可外計</t>
    <rPh sb="0" eb="2">
      <t>ニンカ</t>
    </rPh>
    <rPh sb="2" eb="3">
      <t>ガイ</t>
    </rPh>
    <rPh sb="3" eb="4">
      <t>ケイ</t>
    </rPh>
    <phoneticPr fontId="2"/>
  </si>
  <si>
    <t>保育園</t>
    <rPh sb="0" eb="3">
      <t>ホイクエン</t>
    </rPh>
    <phoneticPr fontId="2"/>
  </si>
  <si>
    <t>幼保認こ</t>
    <rPh sb="0" eb="2">
      <t>ヨウホ</t>
    </rPh>
    <rPh sb="2" eb="3">
      <t>ニン</t>
    </rPh>
    <phoneticPr fontId="2"/>
  </si>
  <si>
    <t>幼稚認こ</t>
    <rPh sb="0" eb="2">
      <t>ヨウチ</t>
    </rPh>
    <phoneticPr fontId="2"/>
  </si>
  <si>
    <t>保育認こ</t>
    <rPh sb="0" eb="2">
      <t>ホイク</t>
    </rPh>
    <phoneticPr fontId="2"/>
  </si>
  <si>
    <t>地方認こ</t>
    <rPh sb="0" eb="2">
      <t>チホウ</t>
    </rPh>
    <phoneticPr fontId="2"/>
  </si>
  <si>
    <t>幼稚</t>
    <rPh sb="0" eb="2">
      <t>ヨウチ</t>
    </rPh>
    <phoneticPr fontId="2"/>
  </si>
  <si>
    <t>小規模</t>
    <rPh sb="0" eb="3">
      <t>ショウキボ</t>
    </rPh>
    <phoneticPr fontId="2"/>
  </si>
  <si>
    <t>事業所</t>
    <rPh sb="0" eb="3">
      <t>ジギョウショ</t>
    </rPh>
    <phoneticPr fontId="2"/>
  </si>
  <si>
    <t>家庭</t>
    <rPh sb="0" eb="2">
      <t>カテイ</t>
    </rPh>
    <phoneticPr fontId="2"/>
  </si>
  <si>
    <t>企業</t>
    <rPh sb="0" eb="2">
      <t>キギョウ</t>
    </rPh>
    <phoneticPr fontId="2"/>
  </si>
  <si>
    <t>ルーム</t>
    <phoneticPr fontId="2"/>
  </si>
  <si>
    <t>中央区</t>
    <rPh sb="0" eb="3">
      <t>チュウオウク</t>
    </rPh>
    <phoneticPr fontId="50"/>
  </si>
  <si>
    <t>花見川区</t>
    <rPh sb="0" eb="3">
      <t>ハナミガワ</t>
    </rPh>
    <rPh sb="3" eb="4">
      <t>ク</t>
    </rPh>
    <phoneticPr fontId="50"/>
  </si>
  <si>
    <t>稲毛区</t>
    <rPh sb="0" eb="2">
      <t>イナゲ</t>
    </rPh>
    <rPh sb="2" eb="3">
      <t>ク</t>
    </rPh>
    <phoneticPr fontId="50"/>
  </si>
  <si>
    <t>若葉区</t>
    <rPh sb="0" eb="2">
      <t>ワカバ</t>
    </rPh>
    <rPh sb="2" eb="3">
      <t>ク</t>
    </rPh>
    <phoneticPr fontId="50"/>
  </si>
  <si>
    <t>緑区</t>
    <rPh sb="0" eb="1">
      <t>ミドリ</t>
    </rPh>
    <rPh sb="1" eb="2">
      <t>ク</t>
    </rPh>
    <phoneticPr fontId="50"/>
  </si>
  <si>
    <t>美浜区</t>
    <rPh sb="0" eb="2">
      <t>ミハマ</t>
    </rPh>
    <rPh sb="2" eb="3">
      <t>ク</t>
    </rPh>
    <phoneticPr fontId="50"/>
  </si>
  <si>
    <t>保育園</t>
    <rPh sb="0" eb="3">
      <t>ホイクエン</t>
    </rPh>
    <phoneticPr fontId="50"/>
  </si>
  <si>
    <t>幼保連携型認定こども園</t>
    <rPh sb="0" eb="1">
      <t>ヨウ</t>
    </rPh>
    <rPh sb="1" eb="2">
      <t>ホ</t>
    </rPh>
    <rPh sb="2" eb="5">
      <t>レンケイガタ</t>
    </rPh>
    <rPh sb="5" eb="7">
      <t>ニンテイ</t>
    </rPh>
    <rPh sb="10" eb="11">
      <t>エン</t>
    </rPh>
    <phoneticPr fontId="50"/>
  </si>
  <si>
    <t>幼稚園型認定こども園</t>
  </si>
  <si>
    <t>保育所型認定こども園</t>
    <rPh sb="0" eb="2">
      <t>ホイク</t>
    </rPh>
    <rPh sb="2" eb="3">
      <t>ショ</t>
    </rPh>
    <rPh sb="3" eb="4">
      <t>ガタ</t>
    </rPh>
    <rPh sb="4" eb="6">
      <t>ニンテイ</t>
    </rPh>
    <rPh sb="9" eb="10">
      <t>エン</t>
    </rPh>
    <phoneticPr fontId="50"/>
  </si>
  <si>
    <t>地方裁量型認定こども園</t>
    <rPh sb="0" eb="2">
      <t>チホウ</t>
    </rPh>
    <rPh sb="2" eb="5">
      <t>サイリョウガタ</t>
    </rPh>
    <rPh sb="5" eb="7">
      <t>ニンテイ</t>
    </rPh>
    <rPh sb="10" eb="11">
      <t>エン</t>
    </rPh>
    <phoneticPr fontId="50"/>
  </si>
  <si>
    <t>給付型幼稚園</t>
    <rPh sb="0" eb="3">
      <t>キュウフガタ</t>
    </rPh>
    <rPh sb="3" eb="6">
      <t>ヨウチエン</t>
    </rPh>
    <phoneticPr fontId="2"/>
  </si>
  <si>
    <t>小規模保育事業</t>
  </si>
  <si>
    <t>事業所内保育事業</t>
  </si>
  <si>
    <t>家庭的保育事業</t>
    <rPh sb="0" eb="2">
      <t>カテイ</t>
    </rPh>
    <rPh sb="2" eb="3">
      <t>テキ</t>
    </rPh>
    <rPh sb="3" eb="5">
      <t>ホイク</t>
    </rPh>
    <rPh sb="5" eb="7">
      <t>ジギョウ</t>
    </rPh>
    <phoneticPr fontId="50"/>
  </si>
  <si>
    <t>企業主導型</t>
    <rPh sb="0" eb="2">
      <t>キギョウ</t>
    </rPh>
    <rPh sb="2" eb="5">
      <t>シュドウガタ</t>
    </rPh>
    <phoneticPr fontId="2"/>
  </si>
  <si>
    <t>保育ルーム</t>
    <rPh sb="0" eb="2">
      <t>ホイク</t>
    </rPh>
    <phoneticPr fontId="2"/>
  </si>
  <si>
    <t>院内保育園</t>
  </si>
  <si>
    <t>幼保連携型認定こども園　植草学園大学附属弁天こども園</t>
  </si>
  <si>
    <t>認定こども園　葵幼稚園</t>
  </si>
  <si>
    <t>青葉の森保育館</t>
  </si>
  <si>
    <t>千葉医療センターつばき保育園</t>
  </si>
  <si>
    <t>保育ハウス　ひよこ</t>
  </si>
  <si>
    <t>千葉診クローバー保育園</t>
    <rPh sb="0" eb="2">
      <t>チバ</t>
    </rPh>
    <rPh sb="2" eb="3">
      <t>ミ</t>
    </rPh>
    <rPh sb="8" eb="10">
      <t>ホイク</t>
    </rPh>
    <rPh sb="10" eb="11">
      <t>エン</t>
    </rPh>
    <phoneticPr fontId="34"/>
  </si>
  <si>
    <t>はっぴぃルーム本千葉駅前園</t>
  </si>
  <si>
    <t>みどり保育園</t>
  </si>
  <si>
    <t>認定こども園　さつきが丘幼稚園</t>
  </si>
  <si>
    <t>由田学園千葉幼稚園</t>
  </si>
  <si>
    <t>Kid's Patio まくはり園</t>
  </si>
  <si>
    <t>くじら保育園</t>
    <rPh sb="3" eb="6">
      <t>ホイクエン</t>
    </rPh>
    <phoneticPr fontId="34"/>
  </si>
  <si>
    <t>幕張おおぞら保育園</t>
  </si>
  <si>
    <t>稲毛保育園</t>
  </si>
  <si>
    <t>幼保連携型認定こども園　ウィズダムナーサリースクール</t>
  </si>
  <si>
    <t>認定こども園　小ばと幼稚園</t>
  </si>
  <si>
    <t>キッズルームチャコ稲毛園</t>
  </si>
  <si>
    <t>園生幼稚園附属園生保育園</t>
  </si>
  <si>
    <t>ナーサリーホームフレスポ稲毛</t>
    <rPh sb="12" eb="14">
      <t>イナゲ</t>
    </rPh>
    <phoneticPr fontId="34"/>
  </si>
  <si>
    <t>ちびっこランド稲毛愛教園</t>
  </si>
  <si>
    <t>旭ヶ丘保育園</t>
  </si>
  <si>
    <t>認定こども園　みつわ台幼稚園</t>
  </si>
  <si>
    <t>キートスチャイルドケア みつわ台</t>
  </si>
  <si>
    <t>エデュケア・チルドレンズ・ハウス　にじ</t>
  </si>
  <si>
    <t>わかくさ保育園</t>
  </si>
  <si>
    <t>認定こども園　白梅幼稚園</t>
  </si>
  <si>
    <t>認定こども園　ほまれ幼稚園</t>
  </si>
  <si>
    <t>認定こども園　かしの木学園　かしの木園</t>
  </si>
  <si>
    <t>認定こども園　かしの木学園　カトライア・キンダーガルテン</t>
  </si>
  <si>
    <t>森のおうち　コッコロ</t>
  </si>
  <si>
    <t>ひまわり保育室</t>
  </si>
  <si>
    <t>まきの木えん</t>
  </si>
  <si>
    <t>学校法人宇野学園　みなみちゃんタック</t>
    <rPh sb="0" eb="2">
      <t>ガッコウ</t>
    </rPh>
    <rPh sb="2" eb="4">
      <t>ホウジン</t>
    </rPh>
    <rPh sb="4" eb="6">
      <t>ウノ</t>
    </rPh>
    <rPh sb="6" eb="8">
      <t>ガクエン</t>
    </rPh>
    <phoneticPr fontId="34"/>
  </si>
  <si>
    <t>リトルガーデンおゆみ野</t>
  </si>
  <si>
    <t>若梅保育園</t>
  </si>
  <si>
    <t>幼保連携型認定こども園　幕張海浜こども園</t>
  </si>
  <si>
    <t>認定こども園　あいりす幼稚園</t>
  </si>
  <si>
    <t>千葉白菊幼稚園附属しらぎくナーサリー</t>
  </si>
  <si>
    <t>美浜ナーサリーささえ愛</t>
  </si>
  <si>
    <t>SOLTILO GSA International School</t>
  </si>
  <si>
    <t>リトルガーデン幕張</t>
  </si>
  <si>
    <t>今井保育園</t>
  </si>
  <si>
    <t>認定こども園　はまの幼稚園</t>
  </si>
  <si>
    <t>認定こども園　仁戸名幼稚園</t>
  </si>
  <si>
    <t>キッズルームチャコ千葉園</t>
  </si>
  <si>
    <t>うみかぜ南町保育園</t>
  </si>
  <si>
    <t>アベニールガーデン　蘇我</t>
  </si>
  <si>
    <t>ちどり保育園</t>
  </si>
  <si>
    <t>認定こども園　まこと第三幼稚園</t>
  </si>
  <si>
    <t>星のおうち幕張</t>
  </si>
  <si>
    <t>作草部保育園</t>
  </si>
  <si>
    <t>認定こども園　稲毛すみれ幼稚園</t>
  </si>
  <si>
    <t>アストロミニキャンプ小仲台</t>
  </si>
  <si>
    <t>とどろき一倫荘　事業所内保育所　はぴねす</t>
    <rPh sb="4" eb="7">
      <t>イチリンソウ</t>
    </rPh>
    <rPh sb="8" eb="11">
      <t>ジギョウショ</t>
    </rPh>
    <rPh sb="11" eb="12">
      <t>ナイ</t>
    </rPh>
    <rPh sb="12" eb="14">
      <t>ホイク</t>
    </rPh>
    <rPh sb="14" eb="15">
      <t>ショ</t>
    </rPh>
    <phoneticPr fontId="34"/>
  </si>
  <si>
    <t>ぴょこたんランド</t>
  </si>
  <si>
    <t>若竹保育園</t>
  </si>
  <si>
    <t>べびぃまーむ</t>
  </si>
  <si>
    <t>おうちほいく　ふたば</t>
  </si>
  <si>
    <t>おゆみ野保育園</t>
  </si>
  <si>
    <t>認定こども園　キッズビレッジ</t>
  </si>
  <si>
    <t>認定こども園　鏡戸幼稚園</t>
  </si>
  <si>
    <t>ミルキーウェイ</t>
  </si>
  <si>
    <t>みどりの森めばえ保育園</t>
  </si>
  <si>
    <t>チューリップ保育園</t>
  </si>
  <si>
    <t>幼保連携型認定こども園　打瀬保育園</t>
  </si>
  <si>
    <t>認定こども園　高洲幼稚園</t>
  </si>
  <si>
    <t>スクルドエンジェル検見川浜園</t>
  </si>
  <si>
    <t>イオンゆめみらい保育園　幕張新都心</t>
  </si>
  <si>
    <t>いそべのおうち</t>
  </si>
  <si>
    <t>千葉寺保育園</t>
  </si>
  <si>
    <t>認定こども園　ひまわり幼稚園</t>
  </si>
  <si>
    <t xml:space="preserve">ジョイア　千葉園 </t>
  </si>
  <si>
    <t>みらいのまち保育園　鶴沢</t>
  </si>
  <si>
    <t>幕張いもっこ保育園</t>
  </si>
  <si>
    <t>認定こども園　まこと第二幼稚園</t>
  </si>
  <si>
    <t>キッズスペース・ウィーピー幕張本郷</t>
  </si>
  <si>
    <t>南小中台保育園</t>
  </si>
  <si>
    <t>認定こども園　山王幼稚園</t>
  </si>
  <si>
    <t>ハニーキッズ草野園</t>
  </si>
  <si>
    <t>ナーサリーホーム稲毛東</t>
  </si>
  <si>
    <t>ぬくもりのおうちママサポート保育　かしわ台園</t>
    <rPh sb="14" eb="16">
      <t>ホイク</t>
    </rPh>
    <rPh sb="20" eb="21">
      <t>ダイ</t>
    </rPh>
    <rPh sb="21" eb="22">
      <t>エン</t>
    </rPh>
    <phoneticPr fontId="34"/>
  </si>
  <si>
    <t>みつわ台保育園</t>
  </si>
  <si>
    <t>小規模保育　ひまわりえん</t>
  </si>
  <si>
    <t>おうちほいく　もみじのて</t>
  </si>
  <si>
    <t>ナーセリー鏡戸</t>
  </si>
  <si>
    <t>認定こども園　明徳土気こども園</t>
  </si>
  <si>
    <t>ちいさなおうち　ふたば</t>
  </si>
  <si>
    <t>千葉南病院クニナ保育園</t>
  </si>
  <si>
    <t>まどか保育園</t>
  </si>
  <si>
    <t>幼保連携型認定こども園　千葉女子専門学校附属聖こども園</t>
  </si>
  <si>
    <t>認定こども園　高浜幼稚園</t>
  </si>
  <si>
    <t>オーチャード・キッズ稲毛海岸園</t>
  </si>
  <si>
    <t>慈光保育園</t>
  </si>
  <si>
    <t>認定こども園　千葉明徳短期大学附属幼稚園</t>
  </si>
  <si>
    <t>ぷち・いろは</t>
  </si>
  <si>
    <t>ひまわり保育園・ちば</t>
  </si>
  <si>
    <t>幕張本郷きらきら保育園</t>
  </si>
  <si>
    <t>認定こども園　花見川ちぐさ幼稚園</t>
  </si>
  <si>
    <t>にじいろキャンディ検見川園</t>
  </si>
  <si>
    <t>山王保育園</t>
  </si>
  <si>
    <t>認定こども園　土岐幼稚園</t>
  </si>
  <si>
    <t>スクルドエンジェル稲毛駅前園</t>
  </si>
  <si>
    <t xml:space="preserve">稲毛幼稚園附属　稲毛くれよんナーサリー </t>
  </si>
  <si>
    <t>みらいのまち保育園　作草部</t>
    <rPh sb="6" eb="9">
      <t>ホイクエン</t>
    </rPh>
    <phoneticPr fontId="34"/>
  </si>
  <si>
    <t>たいよう保育園</t>
  </si>
  <si>
    <t>みつばちキッズ</t>
  </si>
  <si>
    <t>こどものいえ　おあふ</t>
  </si>
  <si>
    <t>なぎさ保育園</t>
  </si>
  <si>
    <t>認定こども園　千葉さざなみ幼稚園</t>
  </si>
  <si>
    <t>松ケ丘保育園</t>
  </si>
  <si>
    <t>認定こども園　登戸幼稚園</t>
  </si>
  <si>
    <t>星のおうち千葉中央</t>
  </si>
  <si>
    <t>ぽっぽランドちば</t>
  </si>
  <si>
    <t>泉保育園</t>
  </si>
  <si>
    <t>マミー＆ミー幕張園</t>
  </si>
  <si>
    <t>チャイルド・ガーデン保育園</t>
  </si>
  <si>
    <t>稲毛ふわり保育室</t>
  </si>
  <si>
    <t>いなげ一倫荘　事業所内保育所　ぱすてる</t>
    <rPh sb="3" eb="4">
      <t>イチ</t>
    </rPh>
    <rPh sb="5" eb="6">
      <t>ソウ</t>
    </rPh>
    <rPh sb="7" eb="10">
      <t>ジギョウショ</t>
    </rPh>
    <rPh sb="10" eb="11">
      <t>ナイ</t>
    </rPh>
    <rPh sb="11" eb="13">
      <t>ホイク</t>
    </rPh>
    <rPh sb="13" eb="14">
      <t>ジョ</t>
    </rPh>
    <phoneticPr fontId="34"/>
  </si>
  <si>
    <t>すずらん保育園</t>
  </si>
  <si>
    <t>サンライズキッズ 都賀園</t>
  </si>
  <si>
    <t>明和輝保育園</t>
  </si>
  <si>
    <t>童夢ガーデン　おゆみ野</t>
  </si>
  <si>
    <t>もみじ保育園</t>
  </si>
  <si>
    <t>認定こども園　真砂幼稚園</t>
  </si>
  <si>
    <t>ひなたぼっこ保育園</t>
  </si>
  <si>
    <t>認定こども園　松ヶ丘幼稚園</t>
  </si>
  <si>
    <t>そらまめ千葉西口駅前園</t>
  </si>
  <si>
    <t>新検見川すきっぷ保育園</t>
  </si>
  <si>
    <t>キッズフィールド幕張みなみ園</t>
  </si>
  <si>
    <t>いなほ保育園</t>
  </si>
  <si>
    <t>ウィズダムアリス園</t>
  </si>
  <si>
    <t>キッズマーム保育園</t>
  </si>
  <si>
    <t>都賀サンフラワー保育室</t>
  </si>
  <si>
    <t>グレース保育園</t>
  </si>
  <si>
    <t>みらい保育園</t>
  </si>
  <si>
    <t>認定こども園　植草学園大学附属美浜幼稚園</t>
  </si>
  <si>
    <t>チューリップのおうちえん</t>
  </si>
  <si>
    <t>はまかぜ保育園</t>
  </si>
  <si>
    <t>認定こども園　都幼稚園</t>
  </si>
  <si>
    <t>千葉わくわく園</t>
  </si>
  <si>
    <t>幕張本郷ナーサリー</t>
  </si>
  <si>
    <t>てぃだまちキッズ新検見川駅前</t>
  </si>
  <si>
    <t>稲毛すきっぷ保育園</t>
  </si>
  <si>
    <t>千葉聖心保育園</t>
  </si>
  <si>
    <t>真生保育園</t>
  </si>
  <si>
    <t>アスク海浜幕張保育園</t>
  </si>
  <si>
    <t>認定こども園　千葉敬愛短期大学附属幼稚園</t>
  </si>
  <si>
    <t>明徳浜野駅保育園</t>
  </si>
  <si>
    <t>ニチイキッズ千葉中央第一</t>
  </si>
  <si>
    <t>ほのぼのたんぽぽほいくえん</t>
  </si>
  <si>
    <t>星のおうち幕張北</t>
  </si>
  <si>
    <t>稲毛ひだまり保育園</t>
  </si>
  <si>
    <t>都賀保育園</t>
  </si>
  <si>
    <t>アップルナースリー検見川浜保育園</t>
  </si>
  <si>
    <t>ナーサリーホーム稲毛海岸</t>
  </si>
  <si>
    <t>スクルドエンジェル保育園幕張園</t>
  </si>
  <si>
    <t>幕張本郷なないろ保育室</t>
  </si>
  <si>
    <t>ミルキーホーム都賀園</t>
  </si>
  <si>
    <t>おゆみ野すきっぷ保育園</t>
  </si>
  <si>
    <t>みらいつむぎ検見川浜園</t>
  </si>
  <si>
    <t>いろは保育園</t>
  </si>
  <si>
    <t>ほしのこキッズルーム</t>
  </si>
  <si>
    <t>幕張本郷ひだまり園</t>
  </si>
  <si>
    <t>ししの子保育園</t>
  </si>
  <si>
    <t>まほろばのお日さま保育園</t>
  </si>
  <si>
    <t>たかし保育園稲毛海岸</t>
  </si>
  <si>
    <t>ローゼンそが保育園</t>
  </si>
  <si>
    <t>西千葉たんぽぽ保育室</t>
  </si>
  <si>
    <t>ぴょんぴょん保育園</t>
  </si>
  <si>
    <t>みらいつむぎ新検見川園</t>
  </si>
  <si>
    <t>アストロナーサリー小仲台</t>
  </si>
  <si>
    <t>マミー＆ミー西都賀保育園</t>
  </si>
  <si>
    <t>美光保育園</t>
  </si>
  <si>
    <t>第２幕張海浜保育園</t>
  </si>
  <si>
    <t>幕張本郷すきっぷ保育園</t>
  </si>
  <si>
    <t>チャイルドケアセンター プレイディア</t>
  </si>
  <si>
    <t>若葉保育園</t>
  </si>
  <si>
    <t>あおぞら保育園</t>
  </si>
  <si>
    <t>なのはな保育園</t>
  </si>
  <si>
    <t>ピラミッドメソッド千葉保育園</t>
  </si>
  <si>
    <t>キッズパティオ西千葉園</t>
  </si>
  <si>
    <t>花見川さくら学園保育園</t>
  </si>
  <si>
    <t>ほのぼのくるみのおうち</t>
  </si>
  <si>
    <t>アストロキャンプ稲毛東保育園</t>
  </si>
  <si>
    <t>都賀せいわ保育園</t>
  </si>
  <si>
    <t>テンダーラビング保育園誉田</t>
  </si>
  <si>
    <t>キッズガーデン海浜幕張保育園</t>
  </si>
  <si>
    <t>ルーチェ保育園千葉新田町</t>
  </si>
  <si>
    <t>Ｋｉｄｓ　Ｒｅｓｏｒｔ　ＳＯＧＡ</t>
  </si>
  <si>
    <t>日乃出保育園</t>
  </si>
  <si>
    <t>新検見川駅前キッズルーム</t>
  </si>
  <si>
    <t>スクルドエンジェル保育園稲毛園</t>
  </si>
  <si>
    <t>やまどり保育園</t>
  </si>
  <si>
    <t>誉田おもいやり保育園</t>
  </si>
  <si>
    <t>童夢ガーデンＷＢＧ保育園</t>
  </si>
  <si>
    <t>ふぇりーちぇほいくえん</t>
  </si>
  <si>
    <t>キートスチャイルドケア新千葉</t>
  </si>
  <si>
    <t>検見川わくわく保育園</t>
  </si>
  <si>
    <t>どれみ園</t>
  </si>
  <si>
    <t>ＫＯＲＵ保育園</t>
  </si>
  <si>
    <t>マリア保育園</t>
  </si>
  <si>
    <t>さくらんぼ保育園</t>
  </si>
  <si>
    <t>京進のほいくえん　HOPPA幕張ベイパーク</t>
  </si>
  <si>
    <t>寒川保育園</t>
  </si>
  <si>
    <t>梅乃園幼稚園附属０・１・２ﾅｰｻﾘｰ</t>
  </si>
  <si>
    <t>キートスチャイルドケア幕張本郷</t>
  </si>
  <si>
    <t>新検見川駅北口キッズランド</t>
  </si>
  <si>
    <t>稲毛こどもの木保育園</t>
  </si>
  <si>
    <t>キートスチャイルドケア桜木</t>
  </si>
  <si>
    <t>げんき保育園</t>
  </si>
  <si>
    <t>そらまめ保育園新千葉駅前</t>
  </si>
  <si>
    <t>Kids Resort CHIBADERA</t>
  </si>
  <si>
    <t>京進のほいくえんＨＯＰＰＡ幕張町5丁目</t>
  </si>
  <si>
    <t>ほしぞらの丘</t>
  </si>
  <si>
    <t>稲毛キッズマーム保育園</t>
  </si>
  <si>
    <t>小倉台　いろは保育園</t>
  </si>
  <si>
    <t>マミー＆ミーおゆみ野保育園</t>
  </si>
  <si>
    <t>本千葉エンゼルホーム保育園</t>
  </si>
  <si>
    <t>蘇我うらら保育室</t>
  </si>
  <si>
    <t>京進のほいくえんＨＯＰＰＡ幕張本郷駅前</t>
  </si>
  <si>
    <t>キートスチャイルドケア園生町</t>
  </si>
  <si>
    <t>つぐみ保育園</t>
  </si>
  <si>
    <t>かるがも保育園　おゆみ野園</t>
  </si>
  <si>
    <t>キートスチャイルドケア新田町</t>
  </si>
  <si>
    <t>かるがも蘇我園</t>
  </si>
  <si>
    <t>千葉検見川雲母保育園</t>
  </si>
  <si>
    <t>千葉稲毛雲母保育園</t>
  </si>
  <si>
    <t>みつばち保育園　若葉</t>
  </si>
  <si>
    <t>そが中央保育園</t>
  </si>
  <si>
    <t>植草学園　このはの家</t>
  </si>
  <si>
    <t>かえで保育園幕張本郷</t>
  </si>
  <si>
    <t>ナーサリーホーム園生保育園</t>
  </si>
  <si>
    <t>アンファンジュール保育園おゆみ野</t>
  </si>
  <si>
    <t>すえひろ保育園</t>
  </si>
  <si>
    <t>すまいるキャンディ保育園</t>
  </si>
  <si>
    <t>小ばと会なでしこ保育園</t>
  </si>
  <si>
    <t>ぽかぽか保育園おてんとさん</t>
  </si>
  <si>
    <t>千葉こども保育園</t>
  </si>
  <si>
    <t>キッズルーム蘇我わかば</t>
  </si>
  <si>
    <t>かえで保育園幕張本郷６丁目</t>
  </si>
  <si>
    <t>作草部アーク保育園</t>
  </si>
  <si>
    <t>ドルフィンキッズ保育園</t>
  </si>
  <si>
    <t>にじのいろ保育園</t>
  </si>
  <si>
    <t>童夢ガーデン幕張本郷保育園</t>
  </si>
  <si>
    <t>ししの子保育園　小中台町</t>
  </si>
  <si>
    <t>あすみ東保育園</t>
  </si>
  <si>
    <t>植草学園千葉駅保育園</t>
  </si>
  <si>
    <t>かえで保育園まくはり</t>
  </si>
  <si>
    <t>ナーサリーホーム小仲台</t>
  </si>
  <si>
    <t>キートスチャイルドケアおゆみ野南</t>
  </si>
  <si>
    <t>大森保育園</t>
  </si>
  <si>
    <t>かえで保育園はなぞの</t>
  </si>
  <si>
    <t>認可保育園　みどりまち</t>
  </si>
  <si>
    <t>ししの子保育園　おゆみ野</t>
  </si>
  <si>
    <t>東千葉雲母保育園</t>
  </si>
  <si>
    <t>希望の子保育園</t>
  </si>
  <si>
    <t>アストロベースキャンプ保育園</t>
  </si>
  <si>
    <t>レイモンド汐見丘保育園</t>
  </si>
  <si>
    <t>子どものまきば保育園</t>
  </si>
  <si>
    <t>K's garden蘇我保育園</t>
  </si>
  <si>
    <t>かるがも保育園　鎌取園</t>
  </si>
  <si>
    <t>ほしのこ保育園</t>
  </si>
  <si>
    <t>クニナたかだの森保育園</t>
  </si>
  <si>
    <t>椿森保育園</t>
  </si>
  <si>
    <t>アンファンジュール保育園弁天</t>
  </si>
  <si>
    <t>京進のほいくえんHOPPAガーデンビュー千葉駅前</t>
  </si>
  <si>
    <t>ルーム</t>
  </si>
  <si>
    <t>260-0854</t>
  </si>
  <si>
    <t>中央区長洲1-24-12 今井ﾋﾞﾙ1F</t>
  </si>
  <si>
    <t>262-0032</t>
  </si>
  <si>
    <t>花見川区幕張町6-291-2 ﾆｭｰｳｨﾝｸﾞ幕張2F</t>
  </si>
  <si>
    <t>263-0031</t>
  </si>
  <si>
    <t>稲毛区稲毛東5-1-4 斉藤ﾋﾞﾙ1F</t>
  </si>
  <si>
    <t>263-0021</t>
  </si>
  <si>
    <t>稲毛区轟町4‐6‐23グランドメゾンとどろき201</t>
  </si>
  <si>
    <t>266-0033</t>
  </si>
  <si>
    <t>緑区おゆみ野南2-12-1</t>
  </si>
  <si>
    <t>261-0023</t>
  </si>
  <si>
    <t>美浜区中瀬1-6 m BAY POINT 幕張１F</t>
  </si>
  <si>
    <t/>
  </si>
  <si>
    <t>区名</t>
    <rPh sb="0" eb="1">
      <t>ク</t>
    </rPh>
    <rPh sb="1" eb="2">
      <t>メイ</t>
    </rPh>
    <phoneticPr fontId="3"/>
  </si>
  <si>
    <r>
      <t>　←　左の黄色セルに</t>
    </r>
    <r>
      <rPr>
        <sz val="12"/>
        <color rgb="FFFF0000"/>
        <rFont val="HG丸ｺﾞｼｯｸM-PRO"/>
        <family val="3"/>
        <charset val="128"/>
      </rPr>
      <t>区名</t>
    </r>
    <r>
      <rPr>
        <sz val="12"/>
        <rFont val="HG丸ｺﾞｼｯｸM-PRO"/>
        <family val="3"/>
        <charset val="128"/>
      </rPr>
      <t>の入力をお願いいたします。</t>
    </r>
    <rPh sb="3" eb="4">
      <t>ヒダリ</t>
    </rPh>
    <rPh sb="5" eb="7">
      <t>キイロ</t>
    </rPh>
    <rPh sb="10" eb="11">
      <t>ク</t>
    </rPh>
    <rPh sb="11" eb="12">
      <t>メイ</t>
    </rPh>
    <rPh sb="13" eb="15">
      <t>ニュウリョク</t>
    </rPh>
    <rPh sb="17" eb="18">
      <t>ネガ</t>
    </rPh>
    <phoneticPr fontId="3"/>
  </si>
  <si>
    <t>区分</t>
    <rPh sb="0" eb="2">
      <t>クブン</t>
    </rPh>
    <phoneticPr fontId="3"/>
  </si>
  <si>
    <r>
      <t>　←　左の黄色セルに</t>
    </r>
    <r>
      <rPr>
        <sz val="12"/>
        <color rgb="FFFF0000"/>
        <rFont val="HG丸ｺﾞｼｯｸM-PRO"/>
        <family val="3"/>
        <charset val="128"/>
      </rPr>
      <t>区分</t>
    </r>
    <r>
      <rPr>
        <sz val="12"/>
        <rFont val="HG丸ｺﾞｼｯｸM-PRO"/>
        <family val="3"/>
        <charset val="128"/>
      </rPr>
      <t>の入力をお願いいたします。</t>
    </r>
    <rPh sb="3" eb="4">
      <t>ヒダリ</t>
    </rPh>
    <rPh sb="5" eb="7">
      <t>キイロ</t>
    </rPh>
    <rPh sb="10" eb="12">
      <t>クブン</t>
    </rPh>
    <rPh sb="13" eb="15">
      <t>ニュウリョク</t>
    </rPh>
    <rPh sb="17" eb="18">
      <t>ネガ</t>
    </rPh>
    <phoneticPr fontId="3"/>
  </si>
  <si>
    <t>園名</t>
    <rPh sb="0" eb="2">
      <t>エンメイ</t>
    </rPh>
    <phoneticPr fontId="3"/>
  </si>
  <si>
    <r>
      <t>　←　左の黄色セルに</t>
    </r>
    <r>
      <rPr>
        <sz val="12"/>
        <color rgb="FFFF0000"/>
        <rFont val="HG丸ｺﾞｼｯｸM-PRO"/>
        <family val="3"/>
        <charset val="128"/>
      </rPr>
      <t>園名</t>
    </r>
    <r>
      <rPr>
        <sz val="12"/>
        <rFont val="HG丸ｺﾞｼｯｸM-PRO"/>
        <family val="3"/>
        <charset val="128"/>
      </rPr>
      <t>の入力をお願いいたします。</t>
    </r>
    <rPh sb="3" eb="4">
      <t>ヒダリ</t>
    </rPh>
    <rPh sb="5" eb="7">
      <t>キイロ</t>
    </rPh>
    <rPh sb="10" eb="11">
      <t>エン</t>
    </rPh>
    <rPh sb="11" eb="12">
      <t>メイ</t>
    </rPh>
    <rPh sb="13" eb="15">
      <t>ニュウリョク</t>
    </rPh>
    <rPh sb="17" eb="18">
      <t>ネガ</t>
    </rPh>
    <phoneticPr fontId="3"/>
  </si>
  <si>
    <t>園毎の固有番号</t>
    <rPh sb="0" eb="1">
      <t>エン</t>
    </rPh>
    <rPh sb="1" eb="2">
      <t>ゴト</t>
    </rPh>
    <rPh sb="3" eb="5">
      <t>コユウ</t>
    </rPh>
    <rPh sb="5" eb="7">
      <t>バンゴウ</t>
    </rPh>
    <phoneticPr fontId="3"/>
  </si>
  <si>
    <t>２　参考資料</t>
    <rPh sb="2" eb="4">
      <t>サンコウ</t>
    </rPh>
    <rPh sb="4" eb="6">
      <t>シリョウ</t>
    </rPh>
    <phoneticPr fontId="2"/>
  </si>
  <si>
    <t>　各シートに記載の記載方法のほか、別途配布する留意事項も参考にしてください。</t>
    <rPh sb="1" eb="2">
      <t>カク</t>
    </rPh>
    <rPh sb="6" eb="8">
      <t>キサイ</t>
    </rPh>
    <rPh sb="9" eb="11">
      <t>キサイ</t>
    </rPh>
    <rPh sb="11" eb="13">
      <t>ホウホウ</t>
    </rPh>
    <rPh sb="17" eb="19">
      <t>ベット</t>
    </rPh>
    <rPh sb="19" eb="21">
      <t>ハイフ</t>
    </rPh>
    <rPh sb="23" eb="25">
      <t>リュウイ</t>
    </rPh>
    <rPh sb="25" eb="27">
      <t>ジコウ</t>
    </rPh>
    <rPh sb="28" eb="30">
      <t>サンコウ</t>
    </rPh>
    <phoneticPr fontId="2"/>
  </si>
  <si>
    <t>unei-josei@city.chiba.lg.jp</t>
    <phoneticPr fontId="2"/>
  </si>
  <si>
    <t>e-mail:</t>
    <phoneticPr fontId="2"/>
  </si>
  <si>
    <t>園毎の固有番号</t>
    <rPh sb="0" eb="1">
      <t>エン</t>
    </rPh>
    <rPh sb="1" eb="2">
      <t>ゴト</t>
    </rPh>
    <rPh sb="3" eb="5">
      <t>コユウ</t>
    </rPh>
    <rPh sb="5" eb="7">
      <t>バンゴウ</t>
    </rPh>
    <phoneticPr fontId="50"/>
  </si>
  <si>
    <t>№</t>
  </si>
  <si>
    <t>保育園名</t>
    <rPh sb="0" eb="4">
      <t>ホイクショメイ</t>
    </rPh>
    <phoneticPr fontId="3"/>
  </si>
  <si>
    <t>法人名</t>
  </si>
  <si>
    <t>役職</t>
    <rPh sb="0" eb="2">
      <t>ヤクショク</t>
    </rPh>
    <phoneticPr fontId="50"/>
  </si>
  <si>
    <t>代表者名</t>
    <rPh sb="0" eb="3">
      <t>ダイヒョウシャ</t>
    </rPh>
    <phoneticPr fontId="50"/>
  </si>
  <si>
    <t>法人所在地</t>
    <rPh sb="0" eb="2">
      <t>ホウジン</t>
    </rPh>
    <rPh sb="2" eb="5">
      <t>ショザイチ</t>
    </rPh>
    <phoneticPr fontId="3"/>
  </si>
  <si>
    <t>債権者番号</t>
    <rPh sb="0" eb="3">
      <t>サイケンシャ</t>
    </rPh>
    <rPh sb="3" eb="5">
      <t>バンゴウ</t>
    </rPh>
    <phoneticPr fontId="50"/>
  </si>
  <si>
    <t>枝</t>
    <rPh sb="0" eb="1">
      <t>エダ</t>
    </rPh>
    <phoneticPr fontId="50"/>
  </si>
  <si>
    <t>類型</t>
    <rPh sb="0" eb="2">
      <t>ルイケイ</t>
    </rPh>
    <phoneticPr fontId="50"/>
  </si>
  <si>
    <t>調理方法</t>
    <rPh sb="0" eb="2">
      <t>チョウリ</t>
    </rPh>
    <rPh sb="2" eb="4">
      <t>ホウホウ</t>
    </rPh>
    <phoneticPr fontId="50"/>
  </si>
  <si>
    <t>標準時間</t>
    <rPh sb="0" eb="2">
      <t>ヒョウジュン</t>
    </rPh>
    <rPh sb="2" eb="4">
      <t>ジカン</t>
    </rPh>
    <phoneticPr fontId="50"/>
  </si>
  <si>
    <t>短時間</t>
    <rPh sb="0" eb="1">
      <t>タン</t>
    </rPh>
    <rPh sb="1" eb="3">
      <t>ジカン</t>
    </rPh>
    <phoneticPr fontId="50"/>
  </si>
  <si>
    <t>標準延長（後）</t>
    <rPh sb="0" eb="2">
      <t>ヒョウジュン</t>
    </rPh>
    <rPh sb="2" eb="4">
      <t>エンチョウ</t>
    </rPh>
    <rPh sb="5" eb="6">
      <t>アト</t>
    </rPh>
    <phoneticPr fontId="50"/>
  </si>
  <si>
    <t>短時間延長（前）</t>
    <rPh sb="0" eb="3">
      <t>タンジカン</t>
    </rPh>
    <rPh sb="3" eb="5">
      <t>エンチョウ</t>
    </rPh>
    <rPh sb="6" eb="7">
      <t>マエ</t>
    </rPh>
    <phoneticPr fontId="50"/>
  </si>
  <si>
    <t>短時間延長（後）</t>
    <phoneticPr fontId="50"/>
  </si>
  <si>
    <t>交付決定額</t>
    <rPh sb="0" eb="2">
      <t>コウフ</t>
    </rPh>
    <rPh sb="2" eb="4">
      <t>ケッテイ</t>
    </rPh>
    <rPh sb="4" eb="5">
      <t>ガク</t>
    </rPh>
    <phoneticPr fontId="50"/>
  </si>
  <si>
    <t>実績報告書</t>
    <rPh sb="0" eb="2">
      <t>ジッセキ</t>
    </rPh>
    <rPh sb="2" eb="5">
      <t>ホウコクショ</t>
    </rPh>
    <phoneticPr fontId="61"/>
  </si>
  <si>
    <t>確定通知</t>
    <rPh sb="0" eb="2">
      <t>カクテイ</t>
    </rPh>
    <rPh sb="2" eb="4">
      <t>ツウチ</t>
    </rPh>
    <phoneticPr fontId="61"/>
  </si>
  <si>
    <t>代表取締役</t>
  </si>
  <si>
    <t>井村　淳</t>
  </si>
  <si>
    <t>千葉市中央区千葉寺町1210-7</t>
  </si>
  <si>
    <t>小規模A型</t>
  </si>
  <si>
    <t>18</t>
  </si>
  <si>
    <t>00</t>
  </si>
  <si>
    <t>9</t>
  </si>
  <si>
    <t>17</t>
  </si>
  <si>
    <t>19</t>
  </si>
  <si>
    <t>千葉市中央区院内2丁目17番25号</t>
  </si>
  <si>
    <t>小規模B型</t>
  </si>
  <si>
    <t>NFW84278</t>
  </si>
  <si>
    <t>日向　高志</t>
  </si>
  <si>
    <t>千葉市中央区登戸1-26-1朝日生命千葉登戸ビル１０階</t>
  </si>
  <si>
    <t>藤平　博美</t>
  </si>
  <si>
    <t>千葉市緑区あすみが丘8-1-1</t>
  </si>
  <si>
    <t>BZX83408</t>
  </si>
  <si>
    <t>小林　尚司</t>
  </si>
  <si>
    <t>千葉市花見川区幕張町5丁目498番2号</t>
  </si>
  <si>
    <t>代表理事</t>
  </si>
  <si>
    <t>飛彈　誠</t>
  </si>
  <si>
    <t>千葉市緑区あすみが丘一丁目27番2号藤屋第二ビル2階</t>
  </si>
  <si>
    <t>連携施設搬入</t>
  </si>
  <si>
    <t>HKO52640</t>
  </si>
  <si>
    <t>理事長</t>
  </si>
  <si>
    <t>間山　有子</t>
  </si>
  <si>
    <t>千葉市中央区問屋町13-5</t>
  </si>
  <si>
    <t>CRG21084</t>
  </si>
  <si>
    <t>飯塚　健二</t>
  </si>
  <si>
    <t>神奈川県川崎市川崎区駅前本町２２－２</t>
  </si>
  <si>
    <t>DSX34597</t>
  </si>
  <si>
    <t>UKS91712</t>
  </si>
  <si>
    <t>代表取締役社長</t>
  </si>
  <si>
    <t>西村　政雄</t>
  </si>
  <si>
    <t>千葉市若葉区西都賀3-17-12</t>
  </si>
  <si>
    <t>TJK83371</t>
  </si>
  <si>
    <t>大場　義之</t>
  </si>
  <si>
    <t>千葉市稲毛区稲毛東4丁目2番21号</t>
  </si>
  <si>
    <t>UNM66334</t>
  </si>
  <si>
    <t>IOJ43426</t>
  </si>
  <si>
    <t>山﨑　厚子</t>
  </si>
  <si>
    <t>千葉県習志野市奏の杜3-14-9</t>
  </si>
  <si>
    <t>DAD58969</t>
  </si>
  <si>
    <t>代表社員</t>
  </si>
  <si>
    <t>宮本　伸士</t>
  </si>
  <si>
    <t>千葉市中央区登戸1-11-18 第二潮ビル1F</t>
  </si>
  <si>
    <t>ABM87744</t>
  </si>
  <si>
    <t>森　信介</t>
  </si>
  <si>
    <t>XFI88941</t>
  </si>
  <si>
    <t>星野　満美</t>
  </si>
  <si>
    <t>東京都渋谷区東3-19-8 Starfield 1F</t>
  </si>
  <si>
    <t>TAD34051</t>
  </si>
  <si>
    <t>中村　竜士</t>
  </si>
  <si>
    <t>LAP28668</t>
  </si>
  <si>
    <t>藤本　一磨</t>
  </si>
  <si>
    <t>習志野市津田沼３丁目１７番１８号</t>
  </si>
  <si>
    <t>BRU51010</t>
  </si>
  <si>
    <t>鳰川　泰也</t>
  </si>
  <si>
    <t>千葉市美浜区幸町２－１２－８</t>
  </si>
  <si>
    <t>TFT81546</t>
  </si>
  <si>
    <t>千葉市花見川区幕張町５丁目４９８番２号</t>
  </si>
  <si>
    <t>SML57236</t>
  </si>
  <si>
    <t>関根　雅晴</t>
  </si>
  <si>
    <t>千葉市稲毛区長沼町312-14</t>
  </si>
  <si>
    <t>XNY67915</t>
  </si>
  <si>
    <t>千葉市花見川区検見川町３丁目３２６番地３</t>
  </si>
  <si>
    <t>JYL82503</t>
  </si>
  <si>
    <t>IDB32717</t>
  </si>
  <si>
    <t>久保　隼人</t>
  </si>
  <si>
    <t>千葉市若葉区桜木北１－１５－１</t>
  </si>
  <si>
    <t>NDS30905</t>
  </si>
  <si>
    <t>ミュラー　道代</t>
  </si>
  <si>
    <t>千葉市若葉区桜木北２丁目１０番６号</t>
  </si>
  <si>
    <t>AKC67211</t>
  </si>
  <si>
    <t>IAJ17051</t>
  </si>
  <si>
    <t>PJH86092</t>
  </si>
  <si>
    <t>兵頭　勉</t>
  </si>
  <si>
    <t>OYQ32303</t>
  </si>
  <si>
    <t>LJU52391</t>
  </si>
  <si>
    <t>NXF53212</t>
  </si>
  <si>
    <t>篠原　昌敏</t>
  </si>
  <si>
    <t>千葉市緑区刈田子町308-10</t>
  </si>
  <si>
    <t>GBZ25254</t>
  </si>
  <si>
    <t>千葉市中央区矢作町939-6</t>
  </si>
  <si>
    <t>QAM48482</t>
  </si>
  <si>
    <t>ABU72186</t>
  </si>
  <si>
    <t>DSY46820</t>
  </si>
  <si>
    <t>佐藤　康久</t>
  </si>
  <si>
    <t>宮城県柴田郡大河原町大谷字町向199-3</t>
  </si>
  <si>
    <t>GIG37770</t>
  </si>
  <si>
    <t>糠谷　和弘</t>
  </si>
  <si>
    <t>BMV43409</t>
  </si>
  <si>
    <t>RBA11066</t>
  </si>
  <si>
    <t>UVG36031</t>
  </si>
  <si>
    <t>原野　翔平</t>
  </si>
  <si>
    <t>豊島区東池袋3-9-13　岩下ビル３階</t>
  </si>
  <si>
    <t>RMI28631</t>
  </si>
  <si>
    <t>千葉市花見川区花園1-19-11　田村ビル201号</t>
  </si>
  <si>
    <t>RUZ15774</t>
  </si>
  <si>
    <t>川口　礼子</t>
  </si>
  <si>
    <t>旭市見広4226-2</t>
  </si>
  <si>
    <t>ZVZ87255</t>
  </si>
  <si>
    <t>佐藤　禎子</t>
  </si>
  <si>
    <t>千葉市美浜区高洲3-14-1-202</t>
  </si>
  <si>
    <t>QZY19038</t>
  </si>
  <si>
    <t>目片　智恵美</t>
  </si>
  <si>
    <t>KKT22191</t>
  </si>
  <si>
    <t>ESE84750</t>
  </si>
  <si>
    <t>久恒　依里</t>
  </si>
  <si>
    <t>千葉市花見川区幕張本郷1-20-9</t>
  </si>
  <si>
    <t>VST40735</t>
  </si>
  <si>
    <t>西重　誠</t>
  </si>
  <si>
    <t>千葉市花見川区南花園2-2-12　アコルデ新検見川201号</t>
  </si>
  <si>
    <t>佐々木　豊</t>
  </si>
  <si>
    <t>ULC25004</t>
  </si>
  <si>
    <t>植草　和典</t>
  </si>
  <si>
    <t>千葉市中央区弁天２丁目８－９</t>
  </si>
  <si>
    <t>角田　健</t>
  </si>
  <si>
    <t>神奈川県川崎市高津区坂戸３丁目１１－１７</t>
  </si>
  <si>
    <t>林　久雄</t>
  </si>
  <si>
    <t>千葉市花見川区横戸町８９９－１</t>
  </si>
  <si>
    <t>佐伯　猛</t>
  </si>
  <si>
    <t>BLP67334</t>
  </si>
  <si>
    <t>濱田　朋彦</t>
  </si>
  <si>
    <t>TNP86886</t>
  </si>
  <si>
    <t>千葉市若葉区小倉台７丁目３番２号</t>
  </si>
  <si>
    <t>OJA33285</t>
  </si>
  <si>
    <t>昭和運送興業（株）</t>
  </si>
  <si>
    <t>安田　憲史</t>
  </si>
  <si>
    <t>千葉県館山市湊４９３</t>
  </si>
  <si>
    <t>EPB11627</t>
  </si>
  <si>
    <t>藤井　二佐枝</t>
  </si>
  <si>
    <t>千葉県千葉市美浜区真砂３丁目１５番１４号</t>
  </si>
  <si>
    <t>依田　和孝</t>
  </si>
  <si>
    <t>SUG44922</t>
  </si>
  <si>
    <t>（一社）絲</t>
  </si>
  <si>
    <t>院長</t>
  </si>
  <si>
    <t>千葉市中央区椿森4丁目1番2号</t>
  </si>
  <si>
    <t>笠川　正和</t>
  </si>
  <si>
    <t>千葉市稲毛区園生町956番地6</t>
  </si>
  <si>
    <t>DSV27809</t>
  </si>
  <si>
    <t>中野　好江</t>
  </si>
  <si>
    <t>千葉市緑区あすみが丘7-2-3</t>
  </si>
  <si>
    <t>BRV69709</t>
  </si>
  <si>
    <t>野口　アキ子</t>
  </si>
  <si>
    <t>千葉市中央区問屋町6番4号</t>
  </si>
  <si>
    <t>IUC92602</t>
  </si>
  <si>
    <t>嶋田　知江里</t>
  </si>
  <si>
    <t>千葉市美浜区磯辺6丁目3番10号</t>
  </si>
  <si>
    <t>PMF85399</t>
  </si>
  <si>
    <t>千葉市美浜区中瀬１丁目５番地１　イオンタワービル７階</t>
  </si>
  <si>
    <t>VGA67532</t>
  </si>
  <si>
    <t>千葉市稲毛区稲毛東２－１４－１２</t>
  </si>
  <si>
    <t>LNO50846</t>
  </si>
  <si>
    <t>QGC37757</t>
  </si>
  <si>
    <t>千葉市稲毛区稲毛町5-100-1</t>
  </si>
  <si>
    <t>（株）CRECER</t>
  </si>
  <si>
    <t>前地　美紀</t>
  </si>
  <si>
    <t>青葉の森保育館</t>
    <rPh sb="0" eb="2">
      <t>アオバ</t>
    </rPh>
    <rPh sb="3" eb="4">
      <t>モリ</t>
    </rPh>
    <rPh sb="4" eb="6">
      <t>ホイク</t>
    </rPh>
    <rPh sb="6" eb="7">
      <t>カン</t>
    </rPh>
    <phoneticPr fontId="9"/>
  </si>
  <si>
    <t>キートスチャイルドケアみつわ台</t>
    <rPh sb="14" eb="15">
      <t>ダイ</t>
    </rPh>
    <phoneticPr fontId="12"/>
  </si>
  <si>
    <t>森のおうち　コッコロ</t>
    <rPh sb="0" eb="1">
      <t>モリ</t>
    </rPh>
    <phoneticPr fontId="9"/>
  </si>
  <si>
    <t>Kid's Patio まくはり園</t>
    <rPh sb="16" eb="17">
      <t>エン</t>
    </rPh>
    <phoneticPr fontId="13"/>
  </si>
  <si>
    <t>星のおうち千葉中央</t>
    <rPh sb="0" eb="1">
      <t>ホシ</t>
    </rPh>
    <rPh sb="5" eb="7">
      <t>チバ</t>
    </rPh>
    <rPh sb="7" eb="9">
      <t>チュウオウ</t>
    </rPh>
    <phoneticPr fontId="14"/>
  </si>
  <si>
    <t>アストロミニキャンプ小仲台</t>
    <rPh sb="10" eb="11">
      <t>コ</t>
    </rPh>
    <rPh sb="11" eb="12">
      <t>ナカ</t>
    </rPh>
    <rPh sb="12" eb="13">
      <t>ダイ</t>
    </rPh>
    <phoneticPr fontId="14"/>
  </si>
  <si>
    <t>そらまめ千葉西口駅前園</t>
    <rPh sb="4" eb="6">
      <t>チバ</t>
    </rPh>
    <rPh sb="6" eb="8">
      <t>ニシグチ</t>
    </rPh>
    <rPh sb="8" eb="9">
      <t>エキ</t>
    </rPh>
    <rPh sb="9" eb="10">
      <t>マエ</t>
    </rPh>
    <rPh sb="10" eb="11">
      <t>エン</t>
    </rPh>
    <phoneticPr fontId="8"/>
  </si>
  <si>
    <t>千葉わくわく園</t>
    <rPh sb="0" eb="2">
      <t>チバ</t>
    </rPh>
    <rPh sb="6" eb="7">
      <t>エン</t>
    </rPh>
    <phoneticPr fontId="8"/>
  </si>
  <si>
    <t>ﾆﾁｲｷｯｽﾞ千葉中央第一</t>
    <rPh sb="11" eb="13">
      <t>ダイイチ</t>
    </rPh>
    <phoneticPr fontId="8"/>
  </si>
  <si>
    <t>西千葉たんぽぽ保育室</t>
    <rPh sb="0" eb="3">
      <t>ニシチバ</t>
    </rPh>
    <rPh sb="7" eb="10">
      <t>ホイクシツ</t>
    </rPh>
    <phoneticPr fontId="15"/>
  </si>
  <si>
    <t>キッズスペース・ウィーピー幕張本郷</t>
    <rPh sb="13" eb="15">
      <t>マクハリ</t>
    </rPh>
    <rPh sb="15" eb="17">
      <t>ホンゴウ</t>
    </rPh>
    <phoneticPr fontId="15"/>
  </si>
  <si>
    <t>千葉白菊幼稚園附属しらぎくナーサリー</t>
    <rPh sb="0" eb="2">
      <t>チバ</t>
    </rPh>
    <rPh sb="2" eb="4">
      <t>シラギク</t>
    </rPh>
    <rPh sb="4" eb="7">
      <t>ヨウチエン</t>
    </rPh>
    <rPh sb="7" eb="9">
      <t>フゾク</t>
    </rPh>
    <phoneticPr fontId="15"/>
  </si>
  <si>
    <t>キッズパティオ西千葉園</t>
    <rPh sb="7" eb="10">
      <t>ニシチバ</t>
    </rPh>
    <rPh sb="10" eb="11">
      <t>エン</t>
    </rPh>
    <phoneticPr fontId="15"/>
  </si>
  <si>
    <t>ハニーキッズ草野園</t>
    <rPh sb="6" eb="8">
      <t>クサノ</t>
    </rPh>
    <rPh sb="8" eb="9">
      <t>エン</t>
    </rPh>
    <phoneticPr fontId="12"/>
  </si>
  <si>
    <t>キートスチャイルドケア新千葉</t>
    <rPh sb="11" eb="14">
      <t>シンチバ</t>
    </rPh>
    <phoneticPr fontId="15"/>
  </si>
  <si>
    <t>稲毛ふわり保育室</t>
    <rPh sb="0" eb="2">
      <t>イナゲ</t>
    </rPh>
    <rPh sb="5" eb="8">
      <t>ホイクシツ</t>
    </rPh>
    <phoneticPr fontId="15"/>
  </si>
  <si>
    <t>星のおうち幕張北</t>
    <rPh sb="7" eb="8">
      <t>キタ</t>
    </rPh>
    <phoneticPr fontId="16"/>
  </si>
  <si>
    <t>植草学園　このはの家</t>
    <rPh sb="0" eb="4">
      <t>ウエクサガクエン</t>
    </rPh>
    <rPh sb="9" eb="10">
      <t>イエ</t>
    </rPh>
    <phoneticPr fontId="1"/>
  </si>
  <si>
    <t>キッズルーム蘇我わかば</t>
    <rPh sb="6" eb="8">
      <t>ソガ</t>
    </rPh>
    <phoneticPr fontId="1"/>
  </si>
  <si>
    <t>サンライズキッズ 都賀園</t>
    <rPh sb="9" eb="11">
      <t>ツガ</t>
    </rPh>
    <rPh sb="11" eb="12">
      <t>エン</t>
    </rPh>
    <phoneticPr fontId="1"/>
  </si>
  <si>
    <t>都賀サンフラワー保育室</t>
    <rPh sb="0" eb="2">
      <t>ツガ</t>
    </rPh>
    <rPh sb="8" eb="11">
      <t>ホイクシツ</t>
    </rPh>
    <phoneticPr fontId="1"/>
  </si>
  <si>
    <t>新検見川駅北口キッズランド</t>
    <rPh sb="5" eb="7">
      <t>キタグチ</t>
    </rPh>
    <phoneticPr fontId="4"/>
  </si>
  <si>
    <t>ほしぞらの丘</t>
    <rPh sb="5" eb="6">
      <t>オカ</t>
    </rPh>
    <phoneticPr fontId="4"/>
  </si>
  <si>
    <t>みらいつむぎ検見川浜園</t>
    <rPh sb="6" eb="10">
      <t>ケミガワハマ</t>
    </rPh>
    <rPh sb="10" eb="11">
      <t>エン</t>
    </rPh>
    <phoneticPr fontId="4"/>
  </si>
  <si>
    <t>横浜市中区太田町６－７９　アブソルート横浜馬車道ビル３０４</t>
  </si>
  <si>
    <t>千葉市美浜区磯辺1-31-10-2</t>
  </si>
  <si>
    <t>千葉市緑区おゆみ野3-10-7</t>
  </si>
  <si>
    <t>千葉県千葉市花見川区南花園２丁目２－１２　アコルデ新検見川２０１号</t>
  </si>
  <si>
    <t>千葉県千葉市花見川区花園１丁目１９－１１田村ビル２０１号室</t>
  </si>
  <si>
    <t>千葉医療センターつばき保育園</t>
    <rPh sb="0" eb="2">
      <t>チバ</t>
    </rPh>
    <rPh sb="2" eb="4">
      <t>イリョウ</t>
    </rPh>
    <rPh sb="11" eb="14">
      <t>ホイクエン</t>
    </rPh>
    <phoneticPr fontId="10"/>
  </si>
  <si>
    <t>園生幼稚園附属園生保育園</t>
    <rPh sb="0" eb="1">
      <t>エン</t>
    </rPh>
    <rPh sb="1" eb="2">
      <t>セイ</t>
    </rPh>
    <rPh sb="2" eb="5">
      <t>ヨウチエン</t>
    </rPh>
    <rPh sb="5" eb="7">
      <t>フゾク</t>
    </rPh>
    <rPh sb="7" eb="8">
      <t>エン</t>
    </rPh>
    <rPh sb="8" eb="9">
      <t>セイ</t>
    </rPh>
    <rPh sb="9" eb="12">
      <t>ホイクエン</t>
    </rPh>
    <phoneticPr fontId="10"/>
  </si>
  <si>
    <t>ひまわり保育室</t>
    <rPh sb="4" eb="6">
      <t>ホイク</t>
    </rPh>
    <rPh sb="6" eb="7">
      <t>シツ</t>
    </rPh>
    <phoneticPr fontId="10"/>
  </si>
  <si>
    <t>みどりの森めばえ保育園</t>
    <rPh sb="4" eb="5">
      <t>モリ</t>
    </rPh>
    <rPh sb="8" eb="11">
      <t>ホイクエン</t>
    </rPh>
    <phoneticPr fontId="11"/>
  </si>
  <si>
    <t>美浜ナーサリーささえ愛</t>
    <rPh sb="0" eb="2">
      <t>ミハマ</t>
    </rPh>
    <rPh sb="10" eb="11">
      <t>アイ</t>
    </rPh>
    <phoneticPr fontId="13"/>
  </si>
  <si>
    <t>イオンゆめみらい保育園 幕張新都心</t>
    <rPh sb="8" eb="11">
      <t>ホイクエン</t>
    </rPh>
    <rPh sb="12" eb="14">
      <t>マクハリ</t>
    </rPh>
    <rPh sb="14" eb="17">
      <t>シントシン</t>
    </rPh>
    <phoneticPr fontId="11"/>
  </si>
  <si>
    <t>ナーサリーホーム稲毛東</t>
    <rPh sb="8" eb="10">
      <t>イナゲ</t>
    </rPh>
    <rPh sb="10" eb="11">
      <t>ヒガシ</t>
    </rPh>
    <phoneticPr fontId="15"/>
  </si>
  <si>
    <t>独立行政法人　国立病院機構　千葉医療センター</t>
    <rPh sb="0" eb="2">
      <t>ドクリツ</t>
    </rPh>
    <rPh sb="2" eb="4">
      <t>ギョウセイ</t>
    </rPh>
    <rPh sb="4" eb="6">
      <t>ホウジン</t>
    </rPh>
    <rPh sb="7" eb="9">
      <t>コクリツ</t>
    </rPh>
    <rPh sb="9" eb="11">
      <t>ビョウイン</t>
    </rPh>
    <rPh sb="11" eb="13">
      <t>キコウ</t>
    </rPh>
    <rPh sb="14" eb="16">
      <t>チバ</t>
    </rPh>
    <rPh sb="16" eb="18">
      <t>イリョウ</t>
    </rPh>
    <phoneticPr fontId="11"/>
  </si>
  <si>
    <t>（学）笠川学園</t>
    <rPh sb="1" eb="2">
      <t>ガク</t>
    </rPh>
    <rPh sb="3" eb="5">
      <t>カサガワ</t>
    </rPh>
    <rPh sb="5" eb="7">
      <t>ガクエン</t>
    </rPh>
    <phoneticPr fontId="11"/>
  </si>
  <si>
    <t>（株）あすみが丘グリーンヒルズ</t>
    <rPh sb="1" eb="2">
      <t>カブ</t>
    </rPh>
    <rPh sb="7" eb="8">
      <t>オカ</t>
    </rPh>
    <phoneticPr fontId="11"/>
  </si>
  <si>
    <t>（福）友和会</t>
    <rPh sb="1" eb="2">
      <t>フク</t>
    </rPh>
    <rPh sb="3" eb="4">
      <t>トモ</t>
    </rPh>
    <rPh sb="4" eb="5">
      <t>ワ</t>
    </rPh>
    <rPh sb="5" eb="6">
      <t>カイ</t>
    </rPh>
    <phoneticPr fontId="11"/>
  </si>
  <si>
    <t>（福）ささえ愛</t>
    <rPh sb="1" eb="2">
      <t>フク</t>
    </rPh>
    <rPh sb="3" eb="4">
      <t>シャフク</t>
    </rPh>
    <rPh sb="6" eb="7">
      <t>アイ</t>
    </rPh>
    <phoneticPr fontId="11"/>
  </si>
  <si>
    <t>イオンモール（株）</t>
    <rPh sb="7" eb="8">
      <t>カブ</t>
    </rPh>
    <phoneticPr fontId="5"/>
  </si>
  <si>
    <t>（株）在宅支援総合ケアーサービス</t>
    <rPh sb="1" eb="2">
      <t>カブ</t>
    </rPh>
    <rPh sb="3" eb="5">
      <t>ザイタク</t>
    </rPh>
    <phoneticPr fontId="5"/>
  </si>
  <si>
    <t>（学）小林学園</t>
    <rPh sb="1" eb="2">
      <t>ガク</t>
    </rPh>
    <rPh sb="3" eb="5">
      <t>コバヤシ</t>
    </rPh>
    <rPh sb="5" eb="7">
      <t>ガクエン</t>
    </rPh>
    <phoneticPr fontId="5"/>
  </si>
  <si>
    <t>（株）ヴィオレッタ</t>
    <rPh sb="1" eb="2">
      <t>カブ</t>
    </rPh>
    <phoneticPr fontId="7"/>
  </si>
  <si>
    <t>岩村　康次</t>
  </si>
  <si>
    <t>東京都渋谷区道玄坂１－１２－１渋谷マークシティウェスト１７階</t>
  </si>
  <si>
    <t>代表取締役</t>
    <rPh sb="0" eb="2">
      <t>ダイヒョウ</t>
    </rPh>
    <rPh sb="2" eb="5">
      <t>トリシマリヤク</t>
    </rPh>
    <phoneticPr fontId="7"/>
  </si>
  <si>
    <t>梶　佳孝</t>
    <rPh sb="0" eb="1">
      <t>カジ</t>
    </rPh>
    <rPh sb="2" eb="4">
      <t>ヨシタカ</t>
    </rPh>
    <phoneticPr fontId="7"/>
  </si>
  <si>
    <t>東京都中央区銀座６丁目１０－１　ＧＩＮＺＡ　ＳＩＸ　７Ｆ　鴻池運輸（株）内</t>
    <rPh sb="3" eb="6">
      <t>チュウオウク</t>
    </rPh>
    <rPh sb="6" eb="8">
      <t>ギンザ</t>
    </rPh>
    <rPh sb="9" eb="11">
      <t>チョウメ</t>
    </rPh>
    <rPh sb="29" eb="31">
      <t>コウノイケ</t>
    </rPh>
    <rPh sb="31" eb="33">
      <t>ウンユ</t>
    </rPh>
    <rPh sb="34" eb="35">
      <t>カブ</t>
    </rPh>
    <rPh sb="36" eb="37">
      <t>ナイ</t>
    </rPh>
    <phoneticPr fontId="5"/>
  </si>
  <si>
    <t>委任元</t>
    <rPh sb="0" eb="2">
      <t>イニン</t>
    </rPh>
    <rPh sb="2" eb="3">
      <t>モト</t>
    </rPh>
    <phoneticPr fontId="2"/>
  </si>
  <si>
    <t>１ セルの色分け（入力が必要なセル）について</t>
    <rPh sb="5" eb="6">
      <t>イロ</t>
    </rPh>
    <rPh sb="6" eb="7">
      <t>ワ</t>
    </rPh>
    <phoneticPr fontId="2"/>
  </si>
  <si>
    <t>黄色セル</t>
    <rPh sb="0" eb="2">
      <t>キイロ</t>
    </rPh>
    <phoneticPr fontId="2"/>
  </si>
  <si>
    <r>
      <rPr>
        <sz val="12"/>
        <rFont val="HG丸ｺﾞｼｯｸM-PRO"/>
        <family val="3"/>
        <charset val="128"/>
      </rPr>
      <t>・・・</t>
    </r>
    <r>
      <rPr>
        <sz val="14"/>
        <rFont val="HG丸ｺﾞｼｯｸM-PRO"/>
        <family val="3"/>
        <charset val="128"/>
      </rPr>
      <t>入力が必要なセルです。入力をお願いします（</t>
    </r>
    <r>
      <rPr>
        <sz val="12"/>
        <color rgb="FFFF0000"/>
        <rFont val="HG丸ｺﾞｼｯｸM-PRO"/>
        <family val="3"/>
        <charset val="128"/>
      </rPr>
      <t>数字が「０」の場合も入力ください</t>
    </r>
    <r>
      <rPr>
        <sz val="14"/>
        <rFont val="HG丸ｺﾞｼｯｸM-PRO"/>
        <family val="3"/>
        <charset val="128"/>
      </rPr>
      <t>）。</t>
    </r>
    <rPh sb="3" eb="5">
      <t>ニュウリョク</t>
    </rPh>
    <rPh sb="6" eb="8">
      <t>ヒツヨウ</t>
    </rPh>
    <rPh sb="14" eb="16">
      <t>ニュウリョク</t>
    </rPh>
    <rPh sb="18" eb="19">
      <t>ネガ</t>
    </rPh>
    <rPh sb="24" eb="26">
      <t>スウジ</t>
    </rPh>
    <rPh sb="31" eb="33">
      <t>バアイ</t>
    </rPh>
    <rPh sb="34" eb="36">
      <t>ニュウリョク</t>
    </rPh>
    <phoneticPr fontId="2"/>
  </si>
  <si>
    <t>オレンジセル</t>
    <phoneticPr fontId="2"/>
  </si>
  <si>
    <r>
      <rPr>
        <sz val="12"/>
        <rFont val="HG丸ｺﾞｼｯｸM-PRO"/>
        <family val="3"/>
        <charset val="128"/>
      </rPr>
      <t>・・・</t>
    </r>
    <r>
      <rPr>
        <sz val="14"/>
        <rFont val="HG丸ｺﾞｼｯｸM-PRO"/>
        <family val="3"/>
        <charset val="128"/>
      </rPr>
      <t>入力する際の参考に見ていただくセルとなります。オレンジセルを参考に黄色セルへ数字を入力ください。</t>
    </r>
    <rPh sb="7" eb="8">
      <t>サイ</t>
    </rPh>
    <rPh sb="9" eb="11">
      <t>サンコウ</t>
    </rPh>
    <rPh sb="12" eb="13">
      <t>ミ</t>
    </rPh>
    <rPh sb="33" eb="35">
      <t>サンコウ</t>
    </rPh>
    <rPh sb="36" eb="38">
      <t>キイロ</t>
    </rPh>
    <rPh sb="41" eb="43">
      <t>スウジ</t>
    </rPh>
    <rPh sb="44" eb="46">
      <t>ニュウリョク</t>
    </rPh>
    <phoneticPr fontId="2"/>
  </si>
  <si>
    <t>その他のセル</t>
    <rPh sb="2" eb="3">
      <t>タ</t>
    </rPh>
    <phoneticPr fontId="2"/>
  </si>
  <si>
    <r>
      <rPr>
        <sz val="12"/>
        <rFont val="HG丸ｺﾞｼｯｸM-PRO"/>
        <family val="3"/>
        <charset val="128"/>
      </rPr>
      <t>・・・</t>
    </r>
    <r>
      <rPr>
        <sz val="14"/>
        <rFont val="HG丸ｺﾞｼｯｸM-PRO"/>
        <family val="3"/>
        <charset val="128"/>
      </rPr>
      <t>入力は不要です。</t>
    </r>
    <rPh sb="6" eb="8">
      <t>フヨウ</t>
    </rPh>
    <phoneticPr fontId="2"/>
  </si>
  <si>
    <t>２ 最初に入力いただきたい基本情報（園毎の固有番号等）</t>
    <rPh sb="2" eb="4">
      <t>サイショ</t>
    </rPh>
    <rPh sb="5" eb="7">
      <t>ニュウリョク</t>
    </rPh>
    <rPh sb="13" eb="15">
      <t>キホン</t>
    </rPh>
    <rPh sb="15" eb="17">
      <t>ジョウホウ</t>
    </rPh>
    <rPh sb="18" eb="19">
      <t>エン</t>
    </rPh>
    <rPh sb="19" eb="20">
      <t>ゴト</t>
    </rPh>
    <rPh sb="21" eb="23">
      <t>コユウ</t>
    </rPh>
    <rPh sb="23" eb="25">
      <t>バンゴウ</t>
    </rPh>
    <rPh sb="25" eb="26">
      <t>トウ</t>
    </rPh>
    <phoneticPr fontId="2"/>
  </si>
  <si>
    <t>担当者名</t>
    <rPh sb="0" eb="3">
      <t>タントウシャ</t>
    </rPh>
    <rPh sb="3" eb="4">
      <t>メイ</t>
    </rPh>
    <phoneticPr fontId="2"/>
  </si>
  <si>
    <t>連絡先</t>
    <rPh sb="0" eb="3">
      <t>レンラクサキ</t>
    </rPh>
    <phoneticPr fontId="2"/>
  </si>
  <si>
    <r>
      <t>　←　左の黄色セルに</t>
    </r>
    <r>
      <rPr>
        <sz val="12"/>
        <color rgb="FFFF0000"/>
        <rFont val="HG丸ｺﾞｼｯｸM-PRO"/>
        <family val="3"/>
        <charset val="128"/>
      </rPr>
      <t>園毎の固有番号</t>
    </r>
    <r>
      <rPr>
        <sz val="12"/>
        <rFont val="HG丸ｺﾞｼｯｸM-PRO"/>
        <family val="3"/>
        <charset val="128"/>
      </rPr>
      <t>の入力をお願いいたします。</t>
    </r>
    <rPh sb="3" eb="4">
      <t>ヒダリ</t>
    </rPh>
    <rPh sb="5" eb="7">
      <t>キイロ</t>
    </rPh>
    <rPh sb="10" eb="11">
      <t>エン</t>
    </rPh>
    <rPh sb="11" eb="12">
      <t>ゴト</t>
    </rPh>
    <rPh sb="13" eb="15">
      <t>コユウ</t>
    </rPh>
    <rPh sb="15" eb="17">
      <t>バンゴウ</t>
    </rPh>
    <rPh sb="18" eb="20">
      <t>ニュウリョク</t>
    </rPh>
    <rPh sb="22" eb="23">
      <t>ネガ</t>
    </rPh>
    <phoneticPr fontId="3"/>
  </si>
  <si>
    <r>
      <t>　←　左の黄色セルに</t>
    </r>
    <r>
      <rPr>
        <sz val="12"/>
        <color rgb="FFFF0000"/>
        <rFont val="HG丸ｺﾞｼｯｸM-PRO"/>
        <family val="3"/>
        <charset val="128"/>
      </rPr>
      <t>当該書類の作成者・担当者の方の氏名</t>
    </r>
    <r>
      <rPr>
        <sz val="12"/>
        <rFont val="HG丸ｺﾞｼｯｸM-PRO"/>
        <family val="3"/>
        <charset val="128"/>
      </rPr>
      <t>の入力をお願いします（こちらからご連絡する場合がございます。）。</t>
    </r>
    <rPh sb="3" eb="4">
      <t>ヒダリ</t>
    </rPh>
    <rPh sb="5" eb="7">
      <t>キイロ</t>
    </rPh>
    <rPh sb="10" eb="12">
      <t>トウガイ</t>
    </rPh>
    <rPh sb="12" eb="14">
      <t>ショルイ</t>
    </rPh>
    <rPh sb="15" eb="17">
      <t>サクセイ</t>
    </rPh>
    <rPh sb="17" eb="18">
      <t>シャ</t>
    </rPh>
    <rPh sb="19" eb="22">
      <t>タントウシャ</t>
    </rPh>
    <rPh sb="23" eb="24">
      <t>ホウ</t>
    </rPh>
    <rPh sb="25" eb="27">
      <t>シメイ</t>
    </rPh>
    <rPh sb="28" eb="30">
      <t>ニュウリョク</t>
    </rPh>
    <rPh sb="32" eb="33">
      <t>ネガ</t>
    </rPh>
    <rPh sb="44" eb="46">
      <t>レンラク</t>
    </rPh>
    <rPh sb="48" eb="50">
      <t>バアイ</t>
    </rPh>
    <phoneticPr fontId="3"/>
  </si>
  <si>
    <r>
      <t>　←　左の黄色セルに</t>
    </r>
    <r>
      <rPr>
        <sz val="12"/>
        <color rgb="FFFF0000"/>
        <rFont val="HG丸ｺﾞｼｯｸM-PRO"/>
        <family val="3"/>
        <charset val="128"/>
      </rPr>
      <t>当該書類の作成者・担当者の方の連絡先</t>
    </r>
    <r>
      <rPr>
        <sz val="12"/>
        <rFont val="HG丸ｺﾞｼｯｸM-PRO"/>
        <family val="3"/>
        <charset val="128"/>
      </rPr>
      <t>の入力をお願いします（こちらからご連絡する場合がございます。）。</t>
    </r>
    <rPh sb="3" eb="4">
      <t>ヒダリ</t>
    </rPh>
    <rPh sb="5" eb="7">
      <t>キイロ</t>
    </rPh>
    <rPh sb="10" eb="12">
      <t>トウガイ</t>
    </rPh>
    <rPh sb="12" eb="14">
      <t>ショルイ</t>
    </rPh>
    <rPh sb="15" eb="17">
      <t>サクセイ</t>
    </rPh>
    <rPh sb="17" eb="18">
      <t>シャ</t>
    </rPh>
    <rPh sb="19" eb="22">
      <t>タントウシャ</t>
    </rPh>
    <rPh sb="23" eb="24">
      <t>ホウ</t>
    </rPh>
    <rPh sb="25" eb="28">
      <t>レンラクサキ</t>
    </rPh>
    <rPh sb="29" eb="31">
      <t>ニュウリョク</t>
    </rPh>
    <rPh sb="33" eb="34">
      <t>ネガ</t>
    </rPh>
    <rPh sb="45" eb="47">
      <t>レンラク</t>
    </rPh>
    <rPh sb="49" eb="51">
      <t>バアイ</t>
    </rPh>
    <phoneticPr fontId="3"/>
  </si>
  <si>
    <r>
      <t>　←　左の黄色セルに</t>
    </r>
    <r>
      <rPr>
        <sz val="12"/>
        <color rgb="FFFF0000"/>
        <rFont val="HG丸ｺﾞｼｯｸM-PRO"/>
        <family val="3"/>
        <charset val="128"/>
      </rPr>
      <t>今年度の年間の実利用者数（標準）</t>
    </r>
    <r>
      <rPr>
        <sz val="12"/>
        <rFont val="HG丸ｺﾞｼｯｸM-PRO"/>
        <family val="3"/>
        <charset val="128"/>
      </rPr>
      <t>の入力をお願いします。</t>
    </r>
    <rPh sb="3" eb="4">
      <t>ヒダリ</t>
    </rPh>
    <rPh sb="5" eb="7">
      <t>キイロ</t>
    </rPh>
    <rPh sb="10" eb="13">
      <t>コンネンド</t>
    </rPh>
    <rPh sb="14" eb="16">
      <t>ネンカン</t>
    </rPh>
    <rPh sb="17" eb="18">
      <t>ジツ</t>
    </rPh>
    <rPh sb="18" eb="20">
      <t>リヨウ</t>
    </rPh>
    <rPh sb="20" eb="21">
      <t>シャ</t>
    </rPh>
    <rPh sb="21" eb="22">
      <t>スウ</t>
    </rPh>
    <rPh sb="23" eb="25">
      <t>ヒョウジュン</t>
    </rPh>
    <rPh sb="27" eb="29">
      <t>ニュウリョク</t>
    </rPh>
    <rPh sb="31" eb="32">
      <t>ネガ</t>
    </rPh>
    <phoneticPr fontId="3"/>
  </si>
  <si>
    <r>
      <t>　←　左の黄色セルに</t>
    </r>
    <r>
      <rPr>
        <sz val="12"/>
        <color rgb="FFFF0000"/>
        <rFont val="HG丸ｺﾞｼｯｸM-PRO"/>
        <family val="3"/>
        <charset val="128"/>
      </rPr>
      <t>今年度の年間実利用者数（短時間）</t>
    </r>
    <r>
      <rPr>
        <sz val="12"/>
        <rFont val="HG丸ｺﾞｼｯｸM-PRO"/>
        <family val="3"/>
        <charset val="128"/>
      </rPr>
      <t>の入力をお願いします。</t>
    </r>
    <rPh sb="3" eb="4">
      <t>ヒダリ</t>
    </rPh>
    <rPh sb="5" eb="7">
      <t>キイロ</t>
    </rPh>
    <rPh sb="14" eb="16">
      <t>ネンカン</t>
    </rPh>
    <rPh sb="16" eb="17">
      <t>ジツ</t>
    </rPh>
    <rPh sb="17" eb="19">
      <t>リヨウ</t>
    </rPh>
    <rPh sb="19" eb="20">
      <t>シャ</t>
    </rPh>
    <rPh sb="20" eb="21">
      <t>スウ</t>
    </rPh>
    <rPh sb="22" eb="25">
      <t>タンジカン</t>
    </rPh>
    <rPh sb="27" eb="29">
      <t>ニュウリョク</t>
    </rPh>
    <rPh sb="31" eb="32">
      <t>ネガ</t>
    </rPh>
    <phoneticPr fontId="3"/>
  </si>
  <si>
    <t>TEL ０４３－２４５－５７２９ 　FAX０４３－２４５－５８９４</t>
    <phoneticPr fontId="2"/>
  </si>
  <si>
    <t>（様式第１号）</t>
    <rPh sb="1" eb="3">
      <t>ヨウシキ</t>
    </rPh>
    <rPh sb="3" eb="4">
      <t>ダイ</t>
    </rPh>
    <rPh sb="5" eb="6">
      <t>ゴウ</t>
    </rPh>
    <phoneticPr fontId="3"/>
  </si>
  <si>
    <t>千葉市地域型保育事業所延長保育</t>
    <rPh sb="0" eb="3">
      <t>チバシ</t>
    </rPh>
    <rPh sb="3" eb="6">
      <t>チイキガタ</t>
    </rPh>
    <rPh sb="6" eb="8">
      <t>ホイク</t>
    </rPh>
    <rPh sb="8" eb="10">
      <t>ジギョウ</t>
    </rPh>
    <rPh sb="10" eb="11">
      <t>ショ</t>
    </rPh>
    <rPh sb="11" eb="15">
      <t>エンチョウホイク</t>
    </rPh>
    <phoneticPr fontId="3"/>
  </si>
  <si>
    <t>事業等補助金交付申請書</t>
    <rPh sb="0" eb="2">
      <t>ジギョウ</t>
    </rPh>
    <rPh sb="2" eb="3">
      <t>トウ</t>
    </rPh>
    <rPh sb="3" eb="6">
      <t>ホジョキン</t>
    </rPh>
    <rPh sb="6" eb="8">
      <t>コウフ</t>
    </rPh>
    <rPh sb="8" eb="11">
      <t>シンセイショ</t>
    </rPh>
    <phoneticPr fontId="3"/>
  </si>
  <si>
    <t>（あて先）千　葉　市　長</t>
    <rPh sb="3" eb="4">
      <t>サキ</t>
    </rPh>
    <rPh sb="5" eb="6">
      <t>セン</t>
    </rPh>
    <rPh sb="7" eb="8">
      <t>ハ</t>
    </rPh>
    <rPh sb="9" eb="10">
      <t>シ</t>
    </rPh>
    <rPh sb="11" eb="12">
      <t>チョウ</t>
    </rPh>
    <phoneticPr fontId="3"/>
  </si>
  <si>
    <t>代表者名</t>
    <rPh sb="0" eb="3">
      <t>ダイヒョウシャ</t>
    </rPh>
    <rPh sb="3" eb="4">
      <t>メイ</t>
    </rPh>
    <phoneticPr fontId="3"/>
  </si>
  <si>
    <t>㊞</t>
    <phoneticPr fontId="3"/>
  </si>
  <si>
    <t>（事業所名）</t>
    <rPh sb="1" eb="4">
      <t>ジギョウショ</t>
    </rPh>
    <rPh sb="4" eb="5">
      <t>メイ</t>
    </rPh>
    <phoneticPr fontId="3"/>
  </si>
  <si>
    <t>保育標準時間（延長保育時間を除く）</t>
    <rPh sb="0" eb="2">
      <t>ホイク</t>
    </rPh>
    <rPh sb="2" eb="4">
      <t>ヒョウジュン</t>
    </rPh>
    <rPh sb="4" eb="6">
      <t>ジカン</t>
    </rPh>
    <rPh sb="7" eb="9">
      <t>エンチョウ</t>
    </rPh>
    <rPh sb="9" eb="11">
      <t>ホイク</t>
    </rPh>
    <rPh sb="11" eb="13">
      <t>ジカン</t>
    </rPh>
    <rPh sb="14" eb="15">
      <t>ノゾ</t>
    </rPh>
    <phoneticPr fontId="3"/>
  </si>
  <si>
    <t>時</t>
    <rPh sb="0" eb="1">
      <t>ジ</t>
    </rPh>
    <phoneticPr fontId="3"/>
  </si>
  <si>
    <t>分から</t>
    <rPh sb="0" eb="1">
      <t>フン</t>
    </rPh>
    <phoneticPr fontId="3"/>
  </si>
  <si>
    <t>分まで</t>
    <rPh sb="0" eb="1">
      <t>フン</t>
    </rPh>
    <phoneticPr fontId="3"/>
  </si>
  <si>
    <t>保育短時間（延長保育時間を除く）</t>
    <rPh sb="0" eb="2">
      <t>ホイク</t>
    </rPh>
    <rPh sb="2" eb="5">
      <t>タンジカン</t>
    </rPh>
    <rPh sb="6" eb="8">
      <t>エンチョウ</t>
    </rPh>
    <rPh sb="8" eb="10">
      <t>ホイク</t>
    </rPh>
    <rPh sb="10" eb="12">
      <t>ジカン</t>
    </rPh>
    <rPh sb="13" eb="14">
      <t>ノゾ</t>
    </rPh>
    <phoneticPr fontId="3"/>
  </si>
  <si>
    <t>標準時間認定児童の延長保育時間</t>
    <rPh sb="0" eb="2">
      <t>ヒョウジュン</t>
    </rPh>
    <rPh sb="2" eb="4">
      <t>ジカン</t>
    </rPh>
    <rPh sb="4" eb="6">
      <t>ニンテイ</t>
    </rPh>
    <rPh sb="6" eb="8">
      <t>ジドウ</t>
    </rPh>
    <rPh sb="9" eb="11">
      <t>エンチョウ</t>
    </rPh>
    <rPh sb="11" eb="13">
      <t>ホイク</t>
    </rPh>
    <rPh sb="13" eb="15">
      <t>ジカン</t>
    </rPh>
    <phoneticPr fontId="3"/>
  </si>
  <si>
    <t>前：</t>
    <rPh sb="0" eb="1">
      <t>マエ</t>
    </rPh>
    <phoneticPr fontId="3"/>
  </si>
  <si>
    <t>後：</t>
    <rPh sb="0" eb="1">
      <t>ウシ</t>
    </rPh>
    <phoneticPr fontId="3"/>
  </si>
  <si>
    <t>短時間認定児童の延長保育時間</t>
    <rPh sb="0" eb="3">
      <t>タンジカン</t>
    </rPh>
    <rPh sb="3" eb="5">
      <t>ニンテイ</t>
    </rPh>
    <rPh sb="5" eb="7">
      <t>ジドウ</t>
    </rPh>
    <rPh sb="8" eb="10">
      <t>エンチョウ</t>
    </rPh>
    <rPh sb="10" eb="12">
      <t>ホイク</t>
    </rPh>
    <rPh sb="12" eb="14">
      <t>ジカン</t>
    </rPh>
    <phoneticPr fontId="3"/>
  </si>
  <si>
    <t>交付申請額</t>
    <rPh sb="0" eb="2">
      <t>コウフ</t>
    </rPh>
    <rPh sb="2" eb="4">
      <t>シンセイ</t>
    </rPh>
    <rPh sb="4" eb="5">
      <t>ガク</t>
    </rPh>
    <phoneticPr fontId="3"/>
  </si>
  <si>
    <t>添付資料</t>
    <rPh sb="0" eb="2">
      <t>テンプ</t>
    </rPh>
    <rPh sb="2" eb="4">
      <t>シリョウ</t>
    </rPh>
    <phoneticPr fontId="3"/>
  </si>
  <si>
    <t>交付申請額算出内訳書</t>
    <rPh sb="0" eb="2">
      <t>コウフ</t>
    </rPh>
    <rPh sb="2" eb="4">
      <t>シンセイ</t>
    </rPh>
    <rPh sb="4" eb="5">
      <t>ガク</t>
    </rPh>
    <rPh sb="5" eb="7">
      <t>サンシュツ</t>
    </rPh>
    <rPh sb="7" eb="9">
      <t>ウチワケ</t>
    </rPh>
    <rPh sb="9" eb="10">
      <t>ショ</t>
    </rPh>
    <phoneticPr fontId="50"/>
  </si>
  <si>
    <t>（様式第４号）</t>
  </si>
  <si>
    <t>　　年　　月　　日</t>
  </si>
  <si>
    <t>　　　　　　　</t>
  </si>
  <si>
    <t>（施設名：</t>
    <rPh sb="1" eb="3">
      <t>シセツ</t>
    </rPh>
    <rPh sb="3" eb="4">
      <t>メイ</t>
    </rPh>
    <phoneticPr fontId="3"/>
  </si>
  <si>
    <t>）</t>
    <phoneticPr fontId="3"/>
  </si>
  <si>
    <t>　　（１）実支出額</t>
    <phoneticPr fontId="3"/>
  </si>
  <si>
    <t>　　　 ・延長保育事業に係る経費合計 　　　 　　　　                  　　　</t>
    <rPh sb="5" eb="7">
      <t>エンチョウ</t>
    </rPh>
    <rPh sb="7" eb="9">
      <t>ホイク</t>
    </rPh>
    <rPh sb="9" eb="11">
      <t>ジギョウ</t>
    </rPh>
    <rPh sb="12" eb="13">
      <t>カカ</t>
    </rPh>
    <rPh sb="14" eb="16">
      <t>ケイヒ</t>
    </rPh>
    <phoneticPr fontId="3"/>
  </si>
  <si>
    <t>　　 　・短時間認定児童の延長保育に係る経費合計</t>
    <phoneticPr fontId="3"/>
  </si>
  <si>
    <t>　　（2）添付資料</t>
    <phoneticPr fontId="3"/>
  </si>
  <si>
    <t>　　　　・延長保育事業等経費内訳書（別紙１）</t>
    <phoneticPr fontId="3"/>
  </si>
  <si>
    <t>　　　　・利用児童合計数記入表（別紙２）</t>
    <phoneticPr fontId="3"/>
  </si>
  <si>
    <t>　　　　・延長保育月別申込児童数報告書（別紙３）</t>
    <phoneticPr fontId="3"/>
  </si>
  <si>
    <t xml:space="preserve">　　　　・延長保育承諾通知書の写し 　　　　　　　　　　　  　    </t>
    <phoneticPr fontId="3"/>
  </si>
  <si>
    <t>　　　　・シフト表又は勤務実績がわかる書類</t>
    <phoneticPr fontId="3"/>
  </si>
  <si>
    <t xml:space="preserve">  別紙１</t>
    <rPh sb="2" eb="4">
      <t>ベッシ</t>
    </rPh>
    <phoneticPr fontId="3"/>
  </si>
  <si>
    <t>延長保育事業等経費内訳書（１０月）</t>
    <rPh sb="0" eb="2">
      <t>エンチョウ</t>
    </rPh>
    <rPh sb="2" eb="4">
      <t>ホイク</t>
    </rPh>
    <rPh sb="4" eb="7">
      <t>ジギョウナド</t>
    </rPh>
    <rPh sb="7" eb="9">
      <t>ケイヒ</t>
    </rPh>
    <rPh sb="9" eb="12">
      <t>ウチワケショ</t>
    </rPh>
    <rPh sb="15" eb="16">
      <t>ガツ</t>
    </rPh>
    <phoneticPr fontId="3"/>
  </si>
  <si>
    <t>施設形態</t>
    <rPh sb="0" eb="2">
      <t>シセツ</t>
    </rPh>
    <rPh sb="2" eb="4">
      <t>ケイタイ</t>
    </rPh>
    <phoneticPr fontId="3"/>
  </si>
  <si>
    <t>（１）保育標準時間（１１時間）を超えた延長保育時間帯にかかる経費</t>
    <rPh sb="3" eb="5">
      <t>ホイク</t>
    </rPh>
    <rPh sb="5" eb="7">
      <t>ヒョウジュン</t>
    </rPh>
    <rPh sb="7" eb="9">
      <t>ジカン</t>
    </rPh>
    <rPh sb="12" eb="14">
      <t>ジカン</t>
    </rPh>
    <rPh sb="16" eb="17">
      <t>コ</t>
    </rPh>
    <rPh sb="19" eb="21">
      <t>エンチョウ</t>
    </rPh>
    <rPh sb="21" eb="23">
      <t>ホイク</t>
    </rPh>
    <rPh sb="23" eb="25">
      <t>ジカン</t>
    </rPh>
    <rPh sb="25" eb="26">
      <t>タイ</t>
    </rPh>
    <rPh sb="30" eb="32">
      <t>ケイヒ</t>
    </rPh>
    <phoneticPr fontId="3"/>
  </si>
  <si>
    <t>（単位：　　円）</t>
    <rPh sb="1" eb="3">
      <t>タンイ</t>
    </rPh>
    <rPh sb="6" eb="7">
      <t>エン</t>
    </rPh>
    <phoneticPr fontId="3"/>
  </si>
  <si>
    <t>延長保育事業に係る人件費</t>
    <rPh sb="0" eb="2">
      <t>エンチョウ</t>
    </rPh>
    <rPh sb="2" eb="4">
      <t>ホイク</t>
    </rPh>
    <rPh sb="4" eb="6">
      <t>ジギョウ</t>
    </rPh>
    <rPh sb="7" eb="8">
      <t>カカ</t>
    </rPh>
    <rPh sb="9" eb="12">
      <t>ジンケンヒ</t>
    </rPh>
    <phoneticPr fontId="3"/>
  </si>
  <si>
    <t>その他経費
（印刷製本費、消耗品費等）</t>
    <rPh sb="2" eb="3">
      <t>タ</t>
    </rPh>
    <rPh sb="3" eb="5">
      <t>ケイヒ</t>
    </rPh>
    <rPh sb="7" eb="9">
      <t>インサツ</t>
    </rPh>
    <rPh sb="9" eb="11">
      <t>セイホン</t>
    </rPh>
    <rPh sb="11" eb="12">
      <t>ヒ</t>
    </rPh>
    <rPh sb="13" eb="15">
      <t>ショウモウ</t>
    </rPh>
    <rPh sb="15" eb="16">
      <t>ヒン</t>
    </rPh>
    <rPh sb="16" eb="17">
      <t>ヒ</t>
    </rPh>
    <rPh sb="17" eb="18">
      <t>トウ</t>
    </rPh>
    <phoneticPr fontId="3"/>
  </si>
  <si>
    <t>（２）保育標準時間（１１時間）内の延長保育時間帯にかかる経費</t>
    <rPh sb="3" eb="5">
      <t>ホイク</t>
    </rPh>
    <rPh sb="5" eb="7">
      <t>ヒョウジュン</t>
    </rPh>
    <rPh sb="7" eb="9">
      <t>ジカン</t>
    </rPh>
    <rPh sb="12" eb="14">
      <t>ジカン</t>
    </rPh>
    <rPh sb="15" eb="16">
      <t>ナイ</t>
    </rPh>
    <rPh sb="17" eb="19">
      <t>エンチョウ</t>
    </rPh>
    <rPh sb="19" eb="21">
      <t>ホイク</t>
    </rPh>
    <rPh sb="21" eb="23">
      <t>ジカン</t>
    </rPh>
    <rPh sb="23" eb="24">
      <t>タイ</t>
    </rPh>
    <rPh sb="28" eb="30">
      <t>ケイヒ</t>
    </rPh>
    <phoneticPr fontId="3"/>
  </si>
  <si>
    <t>短時間認定児童の延長保育事業に係る人件費</t>
    <rPh sb="0" eb="3">
      <t>タンジカン</t>
    </rPh>
    <rPh sb="3" eb="5">
      <t>ニンテイ</t>
    </rPh>
    <rPh sb="5" eb="7">
      <t>ジドウ</t>
    </rPh>
    <rPh sb="8" eb="10">
      <t>エンチョウ</t>
    </rPh>
    <rPh sb="10" eb="12">
      <t>ホイク</t>
    </rPh>
    <rPh sb="12" eb="14">
      <t>ジギョウ</t>
    </rPh>
    <rPh sb="15" eb="16">
      <t>カカ</t>
    </rPh>
    <rPh sb="17" eb="20">
      <t>ジンケンヒ</t>
    </rPh>
    <phoneticPr fontId="3"/>
  </si>
  <si>
    <t>別紙２</t>
    <rPh sb="0" eb="2">
      <t>ベッシ</t>
    </rPh>
    <phoneticPr fontId="3"/>
  </si>
  <si>
    <t>利用児童合計数記入表</t>
    <rPh sb="0" eb="2">
      <t>リヨウ</t>
    </rPh>
    <rPh sb="2" eb="4">
      <t>ジドウ</t>
    </rPh>
    <rPh sb="4" eb="6">
      <t>ゴウケイ</t>
    </rPh>
    <rPh sb="6" eb="7">
      <t>スウ</t>
    </rPh>
    <rPh sb="7" eb="9">
      <t>キニュウ</t>
    </rPh>
    <rPh sb="9" eb="10">
      <t>ヒョウ</t>
    </rPh>
    <phoneticPr fontId="3"/>
  </si>
  <si>
    <t>①標準時間　7:00-18:00、短時間　9:00-17:00</t>
    <rPh sb="1" eb="3">
      <t>ヒョウジュン</t>
    </rPh>
    <rPh sb="3" eb="5">
      <t>ジカン</t>
    </rPh>
    <rPh sb="17" eb="20">
      <t>タンジカン</t>
    </rPh>
    <phoneticPr fontId="3"/>
  </si>
  <si>
    <r>
      <rPr>
        <b/>
        <sz val="10"/>
        <rFont val="ＭＳ Ｐゴシック"/>
        <family val="3"/>
        <charset val="128"/>
      </rPr>
      <t>7:30（短）</t>
    </r>
    <rPh sb="5" eb="6">
      <t>タン</t>
    </rPh>
    <phoneticPr fontId="3"/>
  </si>
  <si>
    <r>
      <rPr>
        <b/>
        <sz val="10"/>
        <rFont val="ＭＳ Ｐゴシック"/>
        <family val="3"/>
        <charset val="128"/>
      </rPr>
      <t>8:30（短）</t>
    </r>
    <rPh sb="5" eb="6">
      <t>タン</t>
    </rPh>
    <phoneticPr fontId="3"/>
  </si>
  <si>
    <r>
      <rPr>
        <b/>
        <sz val="10"/>
        <rFont val="ＭＳ Ｐゴシック"/>
        <family val="3"/>
        <charset val="128"/>
      </rPr>
      <t>17:30（短）</t>
    </r>
    <rPh sb="6" eb="7">
      <t>タン</t>
    </rPh>
    <phoneticPr fontId="3"/>
  </si>
  <si>
    <r>
      <rPr>
        <b/>
        <sz val="10"/>
        <rFont val="ＭＳ Ｐゴシック"/>
        <family val="3"/>
        <charset val="128"/>
      </rPr>
      <t>18:15（標＋短）</t>
    </r>
    <rPh sb="6" eb="7">
      <t>シルベ</t>
    </rPh>
    <rPh sb="8" eb="9">
      <t>タン</t>
    </rPh>
    <phoneticPr fontId="3"/>
  </si>
  <si>
    <t>18:31（標＋短）</t>
    <rPh sb="6" eb="7">
      <t>シルベ</t>
    </rPh>
    <rPh sb="8" eb="9">
      <t>タン</t>
    </rPh>
    <phoneticPr fontId="3"/>
  </si>
  <si>
    <t>19:31（標＋短）</t>
    <rPh sb="6" eb="7">
      <t>シルベ</t>
    </rPh>
    <rPh sb="8" eb="9">
      <t>タン</t>
    </rPh>
    <phoneticPr fontId="3"/>
  </si>
  <si>
    <t>20:31(標＋短）</t>
    <rPh sb="6" eb="7">
      <t>ヒョウ</t>
    </rPh>
    <rPh sb="8" eb="9">
      <t>タン</t>
    </rPh>
    <phoneticPr fontId="3"/>
  </si>
  <si>
    <t>21:31（標＋短）</t>
    <rPh sb="6" eb="7">
      <t>ヒョウ</t>
    </rPh>
    <rPh sb="8" eb="9">
      <t>タン</t>
    </rPh>
    <phoneticPr fontId="3"/>
  </si>
  <si>
    <t>記載不要</t>
    <rPh sb="0" eb="2">
      <t>キサイ</t>
    </rPh>
    <rPh sb="2" eb="4">
      <t>フヨウ</t>
    </rPh>
    <phoneticPr fontId="3"/>
  </si>
  <si>
    <t>月</t>
    <rPh sb="0" eb="1">
      <t>ガツ</t>
    </rPh>
    <phoneticPr fontId="3"/>
  </si>
  <si>
    <t>※土曜日も延長保育（１８時以降）を実施している</t>
    <rPh sb="1" eb="4">
      <t>ドヨウビ</t>
    </rPh>
    <rPh sb="5" eb="7">
      <t>エンチョウ</t>
    </rPh>
    <rPh sb="7" eb="9">
      <t>ホイク</t>
    </rPh>
    <rPh sb="12" eb="13">
      <t>ジ</t>
    </rPh>
    <rPh sb="13" eb="15">
      <t>イコウ</t>
    </rPh>
    <rPh sb="17" eb="19">
      <t>ジッシ</t>
    </rPh>
    <phoneticPr fontId="3"/>
  </si>
  <si>
    <t>→</t>
    <phoneticPr fontId="3"/>
  </si>
  <si>
    <t>②標準時間　7:00-18:00、短時間　8:30-16:30</t>
    <rPh sb="1" eb="3">
      <t>ヒョウジュン</t>
    </rPh>
    <rPh sb="3" eb="5">
      <t>ジカン</t>
    </rPh>
    <rPh sb="17" eb="20">
      <t>タンジカン</t>
    </rPh>
    <phoneticPr fontId="3"/>
  </si>
  <si>
    <r>
      <rPr>
        <b/>
        <sz val="10"/>
        <rFont val="ＭＳ Ｐゴシック"/>
        <family val="3"/>
        <charset val="128"/>
      </rPr>
      <t>7:00（短）</t>
    </r>
    <rPh sb="5" eb="6">
      <t>タン</t>
    </rPh>
    <phoneticPr fontId="3"/>
  </si>
  <si>
    <r>
      <rPr>
        <b/>
        <sz val="10"/>
        <rFont val="ＭＳ Ｐゴシック"/>
        <family val="3"/>
        <charset val="128"/>
      </rPr>
      <t>8:00（短）</t>
    </r>
    <rPh sb="5" eb="6">
      <t>タン</t>
    </rPh>
    <phoneticPr fontId="3"/>
  </si>
  <si>
    <r>
      <rPr>
        <b/>
        <sz val="10"/>
        <rFont val="ＭＳ Ｐゴシック"/>
        <family val="3"/>
        <charset val="128"/>
      </rPr>
      <t>17:00（短）</t>
    </r>
    <rPh sb="6" eb="7">
      <t>タン</t>
    </rPh>
    <phoneticPr fontId="3"/>
  </si>
  <si>
    <r>
      <rPr>
        <b/>
        <sz val="10"/>
        <rFont val="ＭＳ Ｐゴシック"/>
        <family val="3"/>
        <charset val="128"/>
      </rPr>
      <t>18:00（短）</t>
    </r>
    <rPh sb="6" eb="7">
      <t>タン</t>
    </rPh>
    <phoneticPr fontId="3"/>
  </si>
  <si>
    <t>③標準時間　7:30-18:30、短時間　9:00-17:00</t>
    <rPh sb="1" eb="3">
      <t>ヒョウジュン</t>
    </rPh>
    <rPh sb="3" eb="5">
      <t>ジカン</t>
    </rPh>
    <rPh sb="17" eb="20">
      <t>タンジカン</t>
    </rPh>
    <phoneticPr fontId="3"/>
  </si>
  <si>
    <r>
      <rPr>
        <b/>
        <sz val="10"/>
        <rFont val="ＭＳ Ｐゴシック"/>
        <family val="3"/>
        <charset val="128"/>
      </rPr>
      <t>7:15（標＋短）</t>
    </r>
    <rPh sb="5" eb="6">
      <t>シルベ</t>
    </rPh>
    <rPh sb="7" eb="8">
      <t>タン</t>
    </rPh>
    <phoneticPr fontId="3"/>
  </si>
  <si>
    <r>
      <rPr>
        <b/>
        <sz val="10"/>
        <rFont val="ＭＳ Ｐゴシック"/>
        <family val="3"/>
        <charset val="128"/>
      </rPr>
      <t>18:30（短）</t>
    </r>
    <rPh sb="6" eb="7">
      <t>タン</t>
    </rPh>
    <phoneticPr fontId="3"/>
  </si>
  <si>
    <r>
      <rPr>
        <b/>
        <sz val="10"/>
        <rFont val="ＭＳ Ｐゴシック"/>
        <family val="3"/>
        <charset val="128"/>
      </rPr>
      <t>18:45（標＋短）</t>
    </r>
    <rPh sb="6" eb="7">
      <t>シルベ</t>
    </rPh>
    <rPh sb="8" eb="9">
      <t>タン</t>
    </rPh>
    <phoneticPr fontId="3"/>
  </si>
  <si>
    <t>19:01（標＋短）</t>
    <rPh sb="6" eb="7">
      <t>シルベ</t>
    </rPh>
    <rPh sb="8" eb="9">
      <t>タン</t>
    </rPh>
    <phoneticPr fontId="3"/>
  </si>
  <si>
    <t>20:01（標＋短）</t>
    <rPh sb="6" eb="7">
      <t>シルベ</t>
    </rPh>
    <rPh sb="8" eb="9">
      <t>タン</t>
    </rPh>
    <phoneticPr fontId="3"/>
  </si>
  <si>
    <t>開園時間を入力　→</t>
    <rPh sb="0" eb="2">
      <t>カイエン</t>
    </rPh>
    <rPh sb="2" eb="4">
      <t>ジカン</t>
    </rPh>
    <rPh sb="5" eb="7">
      <t>ニュウリョク</t>
    </rPh>
    <phoneticPr fontId="3"/>
  </si>
  <si>
    <t>④標準時間　7:30-18:30、短時間　8:30-16:30</t>
    <rPh sb="1" eb="3">
      <t>ヒョウジュン</t>
    </rPh>
    <rPh sb="3" eb="5">
      <t>ジカン</t>
    </rPh>
    <rPh sb="17" eb="20">
      <t>タンジカン</t>
    </rPh>
    <phoneticPr fontId="3"/>
  </si>
  <si>
    <t>20:01（標＋短）</t>
    <rPh sb="6" eb="7">
      <t>ヒョウ</t>
    </rPh>
    <rPh sb="8" eb="9">
      <t>タン</t>
    </rPh>
    <phoneticPr fontId="3"/>
  </si>
  <si>
    <t>⑤標準時間　7:30-18:30、短時間　9:30-17:30</t>
    <rPh sb="1" eb="3">
      <t>ヒョウジュン</t>
    </rPh>
    <rPh sb="3" eb="5">
      <t>ジカン</t>
    </rPh>
    <rPh sb="17" eb="20">
      <t>タンジカン</t>
    </rPh>
    <phoneticPr fontId="3"/>
  </si>
  <si>
    <t>8:00（短）</t>
    <rPh sb="5" eb="6">
      <t>タン</t>
    </rPh>
    <phoneticPr fontId="3"/>
  </si>
  <si>
    <t>9:00（短）</t>
    <rPh sb="5" eb="6">
      <t>タン</t>
    </rPh>
    <phoneticPr fontId="3"/>
  </si>
  <si>
    <t>18:00（短）</t>
    <rPh sb="6" eb="7">
      <t>タン</t>
    </rPh>
    <phoneticPr fontId="3"/>
  </si>
  <si>
    <t>（１）延長保育利用児童数</t>
    <rPh sb="3" eb="5">
      <t>エンチョウ</t>
    </rPh>
    <rPh sb="5" eb="7">
      <t>ホイク</t>
    </rPh>
    <rPh sb="7" eb="9">
      <t>リヨウ</t>
    </rPh>
    <rPh sb="9" eb="11">
      <t>ジドウ</t>
    </rPh>
    <rPh sb="11" eb="12">
      <t>スウ</t>
    </rPh>
    <phoneticPr fontId="3"/>
  </si>
  <si>
    <t>（単位：　　　人）</t>
    <rPh sb="1" eb="3">
      <t>タンイ</t>
    </rPh>
    <rPh sb="7" eb="8">
      <t>ニン</t>
    </rPh>
    <phoneticPr fontId="3"/>
  </si>
  <si>
    <t>第１週目</t>
    <rPh sb="0" eb="1">
      <t>ダイ</t>
    </rPh>
    <rPh sb="2" eb="3">
      <t>シュウ</t>
    </rPh>
    <rPh sb="3" eb="4">
      <t>メ</t>
    </rPh>
    <phoneticPr fontId="3"/>
  </si>
  <si>
    <t>最大
a</t>
    <rPh sb="0" eb="2">
      <t>サイダイ</t>
    </rPh>
    <phoneticPr fontId="3"/>
  </si>
  <si>
    <t>第２週目</t>
    <rPh sb="0" eb="1">
      <t>ダイ</t>
    </rPh>
    <rPh sb="2" eb="3">
      <t>シュウ</t>
    </rPh>
    <rPh sb="3" eb="4">
      <t>メ</t>
    </rPh>
    <phoneticPr fontId="3"/>
  </si>
  <si>
    <t>最大
b</t>
    <rPh sb="0" eb="2">
      <t>サイダイ</t>
    </rPh>
    <phoneticPr fontId="3"/>
  </si>
  <si>
    <t>第３週目</t>
    <rPh sb="0" eb="1">
      <t>ダイ</t>
    </rPh>
    <rPh sb="2" eb="3">
      <t>シュウ</t>
    </rPh>
    <rPh sb="3" eb="4">
      <t>メ</t>
    </rPh>
    <phoneticPr fontId="3"/>
  </si>
  <si>
    <t>7時18時</t>
    <rPh sb="1" eb="2">
      <t>ジ</t>
    </rPh>
    <rPh sb="4" eb="5">
      <t>ジ</t>
    </rPh>
    <phoneticPr fontId="3"/>
  </si>
  <si>
    <t>7.5時18.5時</t>
    <rPh sb="3" eb="4">
      <t>ジ</t>
    </rPh>
    <rPh sb="8" eb="9">
      <t>ジ</t>
    </rPh>
    <phoneticPr fontId="3"/>
  </si>
  <si>
    <t>週数</t>
    <rPh sb="0" eb="2">
      <t>シュウスウ</t>
    </rPh>
    <phoneticPr fontId="3"/>
  </si>
  <si>
    <t>9時17時</t>
    <rPh sb="1" eb="2">
      <t>ジ</t>
    </rPh>
    <rPh sb="4" eb="5">
      <t>ジ</t>
    </rPh>
    <phoneticPr fontId="3"/>
  </si>
  <si>
    <t>8.5時16.5時</t>
    <rPh sb="3" eb="4">
      <t>ジ</t>
    </rPh>
    <rPh sb="8" eb="9">
      <t>ジ</t>
    </rPh>
    <phoneticPr fontId="3"/>
  </si>
  <si>
    <t>9.5時17.5時</t>
    <rPh sb="3" eb="4">
      <t>ジ</t>
    </rPh>
    <rPh sb="8" eb="9">
      <t>ジ</t>
    </rPh>
    <phoneticPr fontId="3"/>
  </si>
  <si>
    <r>
      <rPr>
        <b/>
        <sz val="10"/>
        <rFont val="ＭＳ Ｐゴシック"/>
        <family val="3"/>
        <charset val="128"/>
      </rPr>
      <t>7:30</t>
    </r>
    <r>
      <rPr>
        <sz val="10"/>
        <rFont val="ＭＳ Ｐゴシック"/>
        <family val="3"/>
        <charset val="128"/>
      </rPr>
      <t>（短）</t>
    </r>
    <rPh sb="5" eb="6">
      <t>タン</t>
    </rPh>
    <phoneticPr fontId="3"/>
  </si>
  <si>
    <r>
      <rPr>
        <b/>
        <sz val="10"/>
        <rFont val="ＭＳ Ｐゴシック"/>
        <family val="3"/>
        <charset val="128"/>
      </rPr>
      <t>7:00</t>
    </r>
    <r>
      <rPr>
        <sz val="10"/>
        <rFont val="ＭＳ Ｐゴシック"/>
        <family val="3"/>
        <charset val="128"/>
      </rPr>
      <t>（短）</t>
    </r>
    <rPh sb="5" eb="6">
      <t>タン</t>
    </rPh>
    <phoneticPr fontId="3"/>
  </si>
  <si>
    <r>
      <rPr>
        <b/>
        <sz val="10"/>
        <rFont val="ＭＳ Ｐゴシック"/>
        <family val="3"/>
        <charset val="128"/>
      </rPr>
      <t>7:15</t>
    </r>
    <r>
      <rPr>
        <sz val="10"/>
        <rFont val="ＭＳ Ｐゴシック"/>
        <family val="3"/>
        <charset val="128"/>
      </rPr>
      <t>（標＋短）</t>
    </r>
    <rPh sb="5" eb="6">
      <t>シルベ</t>
    </rPh>
    <rPh sb="7" eb="8">
      <t>タン</t>
    </rPh>
    <phoneticPr fontId="3"/>
  </si>
  <si>
    <r>
      <rPr>
        <b/>
        <sz val="10"/>
        <rFont val="ＭＳ Ｐゴシック"/>
        <family val="3"/>
        <charset val="128"/>
      </rPr>
      <t>8:00</t>
    </r>
    <r>
      <rPr>
        <sz val="10"/>
        <rFont val="ＭＳ Ｐゴシック"/>
        <family val="3"/>
        <charset val="128"/>
      </rPr>
      <t>（短）</t>
    </r>
    <rPh sb="5" eb="6">
      <t>タン</t>
    </rPh>
    <phoneticPr fontId="3"/>
  </si>
  <si>
    <r>
      <rPr>
        <b/>
        <sz val="10"/>
        <rFont val="ＭＳ Ｐゴシック"/>
        <family val="3"/>
        <charset val="128"/>
      </rPr>
      <t>8:30</t>
    </r>
    <r>
      <rPr>
        <sz val="10"/>
        <rFont val="ＭＳ Ｐゴシック"/>
        <family val="3"/>
        <charset val="128"/>
      </rPr>
      <t>（短）</t>
    </r>
    <rPh sb="5" eb="6">
      <t>タン</t>
    </rPh>
    <phoneticPr fontId="3"/>
  </si>
  <si>
    <r>
      <rPr>
        <b/>
        <sz val="10"/>
        <rFont val="ＭＳ Ｐゴシック"/>
        <family val="3"/>
        <charset val="128"/>
      </rPr>
      <t>17:00</t>
    </r>
    <r>
      <rPr>
        <sz val="10"/>
        <rFont val="ＭＳ Ｐゴシック"/>
        <family val="3"/>
        <charset val="128"/>
      </rPr>
      <t>（短）</t>
    </r>
    <rPh sb="6" eb="7">
      <t>タン</t>
    </rPh>
    <phoneticPr fontId="3"/>
  </si>
  <si>
    <r>
      <rPr>
        <b/>
        <sz val="10"/>
        <rFont val="ＭＳ Ｐゴシック"/>
        <family val="3"/>
        <charset val="128"/>
      </rPr>
      <t>17:30</t>
    </r>
    <r>
      <rPr>
        <sz val="10"/>
        <rFont val="ＭＳ Ｐゴシック"/>
        <family val="3"/>
        <charset val="128"/>
      </rPr>
      <t>（短）</t>
    </r>
    <rPh sb="6" eb="7">
      <t>タン</t>
    </rPh>
    <phoneticPr fontId="3"/>
  </si>
  <si>
    <r>
      <rPr>
        <b/>
        <sz val="10"/>
        <rFont val="ＭＳ Ｐゴシック"/>
        <family val="3"/>
        <charset val="128"/>
      </rPr>
      <t>18:00</t>
    </r>
    <r>
      <rPr>
        <sz val="10"/>
        <rFont val="ＭＳ Ｐゴシック"/>
        <family val="3"/>
        <charset val="128"/>
      </rPr>
      <t>（短）</t>
    </r>
    <rPh sb="6" eb="7">
      <t>タン</t>
    </rPh>
    <phoneticPr fontId="3"/>
  </si>
  <si>
    <r>
      <rPr>
        <b/>
        <sz val="10"/>
        <rFont val="ＭＳ Ｐゴシック"/>
        <family val="3"/>
        <charset val="128"/>
      </rPr>
      <t>18:15</t>
    </r>
    <r>
      <rPr>
        <sz val="10"/>
        <rFont val="ＭＳ Ｐゴシック"/>
        <family val="3"/>
        <charset val="128"/>
      </rPr>
      <t>（標＋短）</t>
    </r>
    <rPh sb="6" eb="7">
      <t>シルベ</t>
    </rPh>
    <rPh sb="8" eb="9">
      <t>タン</t>
    </rPh>
    <phoneticPr fontId="3"/>
  </si>
  <si>
    <r>
      <rPr>
        <b/>
        <sz val="10"/>
        <rFont val="ＭＳ Ｐゴシック"/>
        <family val="3"/>
        <charset val="128"/>
      </rPr>
      <t>18:45</t>
    </r>
    <r>
      <rPr>
        <sz val="10"/>
        <rFont val="ＭＳ Ｐゴシック"/>
        <family val="3"/>
        <charset val="128"/>
      </rPr>
      <t>（標＋短）</t>
    </r>
    <rPh sb="6" eb="7">
      <t>シルベ</t>
    </rPh>
    <rPh sb="8" eb="9">
      <t>タン</t>
    </rPh>
    <phoneticPr fontId="3"/>
  </si>
  <si>
    <r>
      <rPr>
        <b/>
        <sz val="10"/>
        <rFont val="ＭＳ Ｐゴシック"/>
        <family val="3"/>
        <charset val="128"/>
      </rPr>
      <t>18:30</t>
    </r>
    <r>
      <rPr>
        <sz val="10"/>
        <rFont val="ＭＳ Ｐゴシック"/>
        <family val="3"/>
        <charset val="128"/>
      </rPr>
      <t>（標＋短）</t>
    </r>
    <rPh sb="6" eb="7">
      <t>シルベ</t>
    </rPh>
    <rPh sb="8" eb="9">
      <t>タン</t>
    </rPh>
    <phoneticPr fontId="3"/>
  </si>
  <si>
    <r>
      <rPr>
        <b/>
        <sz val="10"/>
        <rFont val="ＭＳ Ｐゴシック"/>
        <family val="3"/>
        <charset val="128"/>
      </rPr>
      <t>18:30</t>
    </r>
    <r>
      <rPr>
        <sz val="10"/>
        <rFont val="ＭＳ Ｐゴシック"/>
        <family val="3"/>
        <charset val="128"/>
      </rPr>
      <t>（短）</t>
    </r>
    <rPh sb="6" eb="7">
      <t>タン</t>
    </rPh>
    <phoneticPr fontId="3"/>
  </si>
  <si>
    <r>
      <rPr>
        <b/>
        <sz val="10"/>
        <rFont val="ＭＳ Ｐゴシック"/>
        <family val="3"/>
        <charset val="128"/>
      </rPr>
      <t>19:00</t>
    </r>
    <r>
      <rPr>
        <sz val="10"/>
        <rFont val="ＭＳ Ｐゴシック"/>
        <family val="3"/>
        <charset val="128"/>
      </rPr>
      <t>（標＋短）</t>
    </r>
    <rPh sb="6" eb="7">
      <t>シルベ</t>
    </rPh>
    <rPh sb="8" eb="9">
      <t>タン</t>
    </rPh>
    <phoneticPr fontId="3"/>
  </si>
  <si>
    <r>
      <rPr>
        <b/>
        <sz val="10"/>
        <rFont val="ＭＳ Ｐゴシック"/>
        <family val="3"/>
        <charset val="128"/>
      </rPr>
      <t>19:30</t>
    </r>
    <r>
      <rPr>
        <sz val="10"/>
        <rFont val="ＭＳ Ｐゴシック"/>
        <family val="3"/>
        <charset val="128"/>
      </rPr>
      <t>（標＋短）</t>
    </r>
    <rPh sb="6" eb="7">
      <t>シルベ</t>
    </rPh>
    <rPh sb="8" eb="9">
      <t>タン</t>
    </rPh>
    <phoneticPr fontId="3"/>
  </si>
  <si>
    <r>
      <rPr>
        <b/>
        <sz val="10"/>
        <rFont val="ＭＳ Ｐゴシック"/>
        <family val="3"/>
        <charset val="128"/>
      </rPr>
      <t>20:00</t>
    </r>
    <r>
      <rPr>
        <sz val="10"/>
        <rFont val="ＭＳ Ｐゴシック"/>
        <family val="3"/>
        <charset val="128"/>
      </rPr>
      <t>（標＋短）</t>
    </r>
    <rPh sb="6" eb="7">
      <t>ヒョウ</t>
    </rPh>
    <rPh sb="8" eb="9">
      <t>タン</t>
    </rPh>
    <phoneticPr fontId="3"/>
  </si>
  <si>
    <r>
      <rPr>
        <b/>
        <sz val="10"/>
        <rFont val="ＭＳ Ｐゴシック"/>
        <family val="3"/>
        <charset val="128"/>
      </rPr>
      <t>20:30</t>
    </r>
    <r>
      <rPr>
        <sz val="10"/>
        <rFont val="ＭＳ Ｐゴシック"/>
        <family val="3"/>
        <charset val="128"/>
      </rPr>
      <t>(標＋短）</t>
    </r>
    <rPh sb="6" eb="7">
      <t>ヒョウ</t>
    </rPh>
    <rPh sb="8" eb="9">
      <t>タン</t>
    </rPh>
    <phoneticPr fontId="3"/>
  </si>
  <si>
    <r>
      <rPr>
        <b/>
        <sz val="10"/>
        <rFont val="ＭＳ Ｐゴシック"/>
        <family val="3"/>
        <charset val="128"/>
      </rPr>
      <t>21:30</t>
    </r>
    <r>
      <rPr>
        <sz val="10"/>
        <rFont val="ＭＳ Ｐゴシック"/>
        <family val="3"/>
        <charset val="128"/>
      </rPr>
      <t>（標＋短）</t>
    </r>
    <rPh sb="6" eb="7">
      <t>ヒョウ</t>
    </rPh>
    <rPh sb="8" eb="9">
      <t>タン</t>
    </rPh>
    <phoneticPr fontId="3"/>
  </si>
  <si>
    <t>第４週目</t>
    <rPh sb="0" eb="1">
      <t>ダイ</t>
    </rPh>
    <rPh sb="2" eb="3">
      <t>シュウ</t>
    </rPh>
    <rPh sb="3" eb="4">
      <t>メ</t>
    </rPh>
    <phoneticPr fontId="3"/>
  </si>
  <si>
    <t>第５週目</t>
    <rPh sb="0" eb="1">
      <t>ダイ</t>
    </rPh>
    <rPh sb="2" eb="3">
      <t>シュウ</t>
    </rPh>
    <rPh sb="3" eb="4">
      <t>メ</t>
    </rPh>
    <phoneticPr fontId="3"/>
  </si>
  <si>
    <t>平均利用児童数</t>
    <rPh sb="0" eb="2">
      <t>ヘイキン</t>
    </rPh>
    <rPh sb="2" eb="4">
      <t>リヨウ</t>
    </rPh>
    <rPh sb="4" eb="6">
      <t>ジドウ</t>
    </rPh>
    <rPh sb="6" eb="7">
      <t>スウ</t>
    </rPh>
    <phoneticPr fontId="3"/>
  </si>
  <si>
    <t>※平均利用児童数は、各週の最大人数を週数で割り返した人数</t>
    <rPh sb="1" eb="3">
      <t>ヘイキン</t>
    </rPh>
    <rPh sb="3" eb="5">
      <t>リヨウ</t>
    </rPh>
    <rPh sb="5" eb="7">
      <t>ジドウ</t>
    </rPh>
    <rPh sb="7" eb="8">
      <t>スウ</t>
    </rPh>
    <rPh sb="10" eb="11">
      <t>カク</t>
    </rPh>
    <rPh sb="11" eb="12">
      <t>シュウ</t>
    </rPh>
    <rPh sb="13" eb="15">
      <t>サイダイ</t>
    </rPh>
    <rPh sb="15" eb="17">
      <t>ニンズウ</t>
    </rPh>
    <rPh sb="18" eb="20">
      <t>シュウスウ</t>
    </rPh>
    <rPh sb="21" eb="22">
      <t>ワ</t>
    </rPh>
    <rPh sb="23" eb="24">
      <t>カエ</t>
    </rPh>
    <rPh sb="26" eb="28">
      <t>ニンズウ</t>
    </rPh>
    <phoneticPr fontId="3"/>
  </si>
  <si>
    <t>　 １週間の日数が土曜日を除いて１日の場合は平均利用児童数に算入しなくてよい。</t>
    <rPh sb="3" eb="5">
      <t>シュウカン</t>
    </rPh>
    <rPh sb="6" eb="8">
      <t>ニッスウ</t>
    </rPh>
    <rPh sb="9" eb="12">
      <t>ドヨウビ</t>
    </rPh>
    <rPh sb="13" eb="14">
      <t>ノゾ</t>
    </rPh>
    <rPh sb="17" eb="18">
      <t>ニチ</t>
    </rPh>
    <rPh sb="19" eb="21">
      <t>バアイ</t>
    </rPh>
    <rPh sb="22" eb="24">
      <t>ヘイキン</t>
    </rPh>
    <rPh sb="24" eb="26">
      <t>リヨウ</t>
    </rPh>
    <rPh sb="26" eb="29">
      <t>ジドウスウ</t>
    </rPh>
    <rPh sb="30" eb="32">
      <t>サンニュウ</t>
    </rPh>
    <phoneticPr fontId="3"/>
  </si>
  <si>
    <t>（例）7:30＝（第１週最大人数＋第２週最大人数＋第３週最大人数＋第４週最大人数＋第５週最大人数）÷5</t>
    <rPh sb="1" eb="2">
      <t>レイ</t>
    </rPh>
    <rPh sb="9" eb="10">
      <t>ダイ</t>
    </rPh>
    <rPh sb="11" eb="12">
      <t>シュウ</t>
    </rPh>
    <rPh sb="12" eb="14">
      <t>サイダイ</t>
    </rPh>
    <rPh sb="14" eb="16">
      <t>ニンズウ</t>
    </rPh>
    <rPh sb="17" eb="18">
      <t>ダイ</t>
    </rPh>
    <rPh sb="19" eb="20">
      <t>シュウ</t>
    </rPh>
    <rPh sb="20" eb="22">
      <t>サイダイ</t>
    </rPh>
    <rPh sb="22" eb="24">
      <t>ニンズウ</t>
    </rPh>
    <rPh sb="25" eb="26">
      <t>ダイ</t>
    </rPh>
    <rPh sb="27" eb="28">
      <t>シュウ</t>
    </rPh>
    <rPh sb="28" eb="30">
      <t>サイダイ</t>
    </rPh>
    <rPh sb="30" eb="32">
      <t>ニンズ</t>
    </rPh>
    <rPh sb="33" eb="34">
      <t>ダイ</t>
    </rPh>
    <rPh sb="35" eb="36">
      <t>シュウ</t>
    </rPh>
    <rPh sb="36" eb="38">
      <t>サイダイ</t>
    </rPh>
    <rPh sb="38" eb="40">
      <t>ニンズウ</t>
    </rPh>
    <rPh sb="41" eb="42">
      <t>ダイ</t>
    </rPh>
    <rPh sb="43" eb="44">
      <t>シュウ</t>
    </rPh>
    <rPh sb="44" eb="46">
      <t>サイダイ</t>
    </rPh>
    <rPh sb="46" eb="48">
      <t>ニンズウ</t>
    </rPh>
    <phoneticPr fontId="3"/>
  </si>
  <si>
    <t>（２）短時間認定児童の延長保育（保育標準時間内の３時間分）の時間認定（４月平均利用児童数より）</t>
    <rPh sb="3" eb="6">
      <t>タンジカン</t>
    </rPh>
    <rPh sb="6" eb="8">
      <t>ニンテイ</t>
    </rPh>
    <rPh sb="8" eb="10">
      <t>ジドウ</t>
    </rPh>
    <rPh sb="11" eb="13">
      <t>エンチョウ</t>
    </rPh>
    <rPh sb="13" eb="15">
      <t>ホイク</t>
    </rPh>
    <rPh sb="16" eb="18">
      <t>ホイク</t>
    </rPh>
    <rPh sb="18" eb="20">
      <t>ヒョウジュン</t>
    </rPh>
    <rPh sb="20" eb="22">
      <t>ジカン</t>
    </rPh>
    <rPh sb="22" eb="23">
      <t>ナイ</t>
    </rPh>
    <rPh sb="25" eb="27">
      <t>ジカン</t>
    </rPh>
    <rPh sb="27" eb="28">
      <t>ブン</t>
    </rPh>
    <rPh sb="30" eb="32">
      <t>ジカン</t>
    </rPh>
    <rPh sb="32" eb="34">
      <t>ニンテイ</t>
    </rPh>
    <rPh sb="36" eb="37">
      <t>ガツ</t>
    </rPh>
    <rPh sb="37" eb="39">
      <t>ヘイキン</t>
    </rPh>
    <rPh sb="39" eb="41">
      <t>リヨウ</t>
    </rPh>
    <rPh sb="41" eb="43">
      <t>ジドウ</t>
    </rPh>
    <rPh sb="43" eb="44">
      <t>スウ</t>
    </rPh>
    <phoneticPr fontId="3"/>
  </si>
  <si>
    <t>（４）給食の実施方法</t>
    <rPh sb="3" eb="5">
      <t>キュウショク</t>
    </rPh>
    <rPh sb="6" eb="8">
      <t>ジッシ</t>
    </rPh>
    <rPh sb="8" eb="10">
      <t>ホウホウ</t>
    </rPh>
    <phoneticPr fontId="3"/>
  </si>
  <si>
    <t>※８:３０の平均利用が１人以上、７:３０の平均利用が０人であれば１時間
　　７：３０の平均利用が１人以上であれば２時間</t>
    <rPh sb="6" eb="8">
      <t>ヘイキン</t>
    </rPh>
    <rPh sb="8" eb="10">
      <t>リヨウ</t>
    </rPh>
    <rPh sb="12" eb="13">
      <t>ニン</t>
    </rPh>
    <rPh sb="13" eb="15">
      <t>イジョウ</t>
    </rPh>
    <rPh sb="21" eb="23">
      <t>ヘイキン</t>
    </rPh>
    <rPh sb="23" eb="25">
      <t>リヨウ</t>
    </rPh>
    <rPh sb="27" eb="28">
      <t>ニン</t>
    </rPh>
    <rPh sb="33" eb="35">
      <t>ジカン</t>
    </rPh>
    <rPh sb="43" eb="45">
      <t>ヘイキン</t>
    </rPh>
    <rPh sb="45" eb="47">
      <t>リヨウ</t>
    </rPh>
    <rPh sb="49" eb="50">
      <t>ニン</t>
    </rPh>
    <rPh sb="50" eb="52">
      <t>イジョウ</t>
    </rPh>
    <rPh sb="57" eb="59">
      <t>ジカン</t>
    </rPh>
    <phoneticPr fontId="3"/>
  </si>
  <si>
    <t>①施設内で調理</t>
    <rPh sb="1" eb="3">
      <t>シセツ</t>
    </rPh>
    <rPh sb="3" eb="4">
      <t>ナイ</t>
    </rPh>
    <rPh sb="5" eb="7">
      <t>チョウリ</t>
    </rPh>
    <phoneticPr fontId="3"/>
  </si>
  <si>
    <t>※１７:３０の平均利用が１人以上であれば１時間</t>
    <rPh sb="7" eb="9">
      <t>ヘイキン</t>
    </rPh>
    <rPh sb="9" eb="11">
      <t>リヨウ</t>
    </rPh>
    <rPh sb="13" eb="14">
      <t>ニン</t>
    </rPh>
    <rPh sb="14" eb="16">
      <t>イジョウ</t>
    </rPh>
    <rPh sb="21" eb="23">
      <t>ジカン</t>
    </rPh>
    <phoneticPr fontId="3"/>
  </si>
  <si>
    <t>②連携施設からの搬入</t>
    <rPh sb="1" eb="3">
      <t>レンケイ</t>
    </rPh>
    <rPh sb="3" eb="5">
      <t>シセツ</t>
    </rPh>
    <rPh sb="8" eb="10">
      <t>ハンニュウ</t>
    </rPh>
    <phoneticPr fontId="3"/>
  </si>
  <si>
    <t>③①及び②以外の方法</t>
    <rPh sb="2" eb="3">
      <t>オヨ</t>
    </rPh>
    <rPh sb="5" eb="7">
      <t>イガイ</t>
    </rPh>
    <rPh sb="8" eb="10">
      <t>ホウホウ</t>
    </rPh>
    <phoneticPr fontId="3"/>
  </si>
  <si>
    <t>（３）保育標準時間を超えた延長保育の時間認定（４月平均利用児童数より）</t>
    <rPh sb="3" eb="5">
      <t>ホイク</t>
    </rPh>
    <rPh sb="5" eb="7">
      <t>ヒョウジュン</t>
    </rPh>
    <rPh sb="7" eb="9">
      <t>ジカン</t>
    </rPh>
    <rPh sb="10" eb="11">
      <t>コ</t>
    </rPh>
    <rPh sb="13" eb="15">
      <t>エンチョウ</t>
    </rPh>
    <rPh sb="15" eb="17">
      <t>ホイク</t>
    </rPh>
    <rPh sb="18" eb="20">
      <t>ジカン</t>
    </rPh>
    <rPh sb="20" eb="22">
      <t>ニンテイ</t>
    </rPh>
    <rPh sb="24" eb="25">
      <t>ガツ</t>
    </rPh>
    <rPh sb="25" eb="27">
      <t>ヘイキン</t>
    </rPh>
    <rPh sb="27" eb="29">
      <t>リヨウ</t>
    </rPh>
    <rPh sb="29" eb="31">
      <t>ジドウ</t>
    </rPh>
    <rPh sb="31" eb="32">
      <t>スウ</t>
    </rPh>
    <phoneticPr fontId="3"/>
  </si>
  <si>
    <t>標準時間を超えた延長保育</t>
    <rPh sb="0" eb="2">
      <t>ヒョウジュン</t>
    </rPh>
    <rPh sb="2" eb="4">
      <t>ジカン</t>
    </rPh>
    <rPh sb="5" eb="6">
      <t>コ</t>
    </rPh>
    <rPh sb="8" eb="10">
      <t>エンチョウ</t>
    </rPh>
    <rPh sb="10" eb="12">
      <t>ホイク</t>
    </rPh>
    <phoneticPr fontId="3"/>
  </si>
  <si>
    <t>※１８:１５の平均利用児童数が１人以上であれば３０分</t>
    <rPh sb="7" eb="9">
      <t>ヘイキン</t>
    </rPh>
    <rPh sb="9" eb="11">
      <t>リヨウ</t>
    </rPh>
    <rPh sb="11" eb="13">
      <t>ジドウ</t>
    </rPh>
    <rPh sb="13" eb="14">
      <t>スウ</t>
    </rPh>
    <rPh sb="16" eb="17">
      <t>ニン</t>
    </rPh>
    <rPh sb="17" eb="19">
      <t>イジョウ</t>
    </rPh>
    <rPh sb="25" eb="26">
      <t>フン</t>
    </rPh>
    <phoneticPr fontId="3"/>
  </si>
  <si>
    <t>※１８:３０の平均利用児童数が６人以上であれば１時間</t>
    <rPh sb="7" eb="9">
      <t>ヘイキン</t>
    </rPh>
    <rPh sb="9" eb="11">
      <t>リヨウ</t>
    </rPh>
    <rPh sb="11" eb="13">
      <t>ジドウ</t>
    </rPh>
    <rPh sb="13" eb="14">
      <t>スウ</t>
    </rPh>
    <rPh sb="16" eb="17">
      <t>ニン</t>
    </rPh>
    <rPh sb="17" eb="19">
      <t>イジョウ</t>
    </rPh>
    <rPh sb="24" eb="26">
      <t>ジカン</t>
    </rPh>
    <phoneticPr fontId="3"/>
  </si>
  <si>
    <t>※１９:３０の平均利用児童数が３人以上であれば２時間</t>
    <rPh sb="7" eb="9">
      <t>ヘイキン</t>
    </rPh>
    <rPh sb="9" eb="11">
      <t>リヨウ</t>
    </rPh>
    <rPh sb="11" eb="13">
      <t>ジドウ</t>
    </rPh>
    <rPh sb="13" eb="14">
      <t>スウ</t>
    </rPh>
    <rPh sb="16" eb="17">
      <t>ニン</t>
    </rPh>
    <rPh sb="17" eb="19">
      <t>イジョウ</t>
    </rPh>
    <rPh sb="24" eb="26">
      <t>ジカン</t>
    </rPh>
    <phoneticPr fontId="3"/>
  </si>
  <si>
    <t>※２０:３０の平均利用児童数が３人以上であれば３時間</t>
    <rPh sb="7" eb="9">
      <t>ヘイキン</t>
    </rPh>
    <rPh sb="9" eb="11">
      <t>リヨウ</t>
    </rPh>
    <rPh sb="11" eb="13">
      <t>ジドウ</t>
    </rPh>
    <rPh sb="13" eb="14">
      <t>スウ</t>
    </rPh>
    <rPh sb="16" eb="17">
      <t>ニン</t>
    </rPh>
    <rPh sb="17" eb="19">
      <t>イジョウ</t>
    </rPh>
    <rPh sb="24" eb="26">
      <t>ジカン</t>
    </rPh>
    <phoneticPr fontId="3"/>
  </si>
  <si>
    <t>※２１：３０の平均利用児童数が３人以上であれば４時間</t>
    <rPh sb="7" eb="9">
      <t>ヘイキン</t>
    </rPh>
    <rPh sb="9" eb="11">
      <t>リヨウ</t>
    </rPh>
    <rPh sb="11" eb="13">
      <t>ジドウ</t>
    </rPh>
    <rPh sb="13" eb="14">
      <t>スウ</t>
    </rPh>
    <rPh sb="16" eb="17">
      <t>ニン</t>
    </rPh>
    <rPh sb="17" eb="19">
      <t>イジョウ</t>
    </rPh>
    <rPh sb="24" eb="26">
      <t>ジカン</t>
    </rPh>
    <phoneticPr fontId="3"/>
  </si>
  <si>
    <t>※複数該当する場合は、最大時間を適用すること</t>
    <rPh sb="1" eb="3">
      <t>フクスウ</t>
    </rPh>
    <rPh sb="3" eb="5">
      <t>ガイトウ</t>
    </rPh>
    <rPh sb="7" eb="9">
      <t>バアイ</t>
    </rPh>
    <rPh sb="11" eb="13">
      <t>サイダイ</t>
    </rPh>
    <rPh sb="13" eb="15">
      <t>ジカン</t>
    </rPh>
    <rPh sb="16" eb="18">
      <t>テキヨウ</t>
    </rPh>
    <phoneticPr fontId="3"/>
  </si>
  <si>
    <t>1（木）</t>
  </si>
  <si>
    <t>2（金）</t>
  </si>
  <si>
    <t>3（土）</t>
  </si>
  <si>
    <t>4（日）</t>
  </si>
  <si>
    <t>5（月）</t>
  </si>
  <si>
    <t>6（火）</t>
  </si>
  <si>
    <t>7（水）</t>
  </si>
  <si>
    <t>8（木）</t>
  </si>
  <si>
    <t>9（金）</t>
  </si>
  <si>
    <t>10（土）</t>
  </si>
  <si>
    <t>11（日）</t>
  </si>
  <si>
    <t>12（月）</t>
  </si>
  <si>
    <t>13（火）</t>
  </si>
  <si>
    <t>14（水）</t>
  </si>
  <si>
    <t>15（木）</t>
  </si>
  <si>
    <t>16（金）</t>
  </si>
  <si>
    <t>17（土）</t>
  </si>
  <si>
    <t>18（日）</t>
  </si>
  <si>
    <t>19（月）</t>
  </si>
  <si>
    <t>20（火）</t>
  </si>
  <si>
    <t>21（水）</t>
  </si>
  <si>
    <t>22（木）</t>
  </si>
  <si>
    <t>23（金）</t>
  </si>
  <si>
    <t>24（土）</t>
  </si>
  <si>
    <t>25（日）</t>
  </si>
  <si>
    <t>26（月）</t>
  </si>
  <si>
    <t>27（火）</t>
  </si>
  <si>
    <t>28（水）</t>
  </si>
  <si>
    <t>29（木）</t>
  </si>
  <si>
    <t>30（金）</t>
  </si>
  <si>
    <t>31（土）</t>
  </si>
  <si>
    <t>延長保育月別申込児童数報告書</t>
    <rPh sb="0" eb="2">
      <t>エンチョウ</t>
    </rPh>
    <rPh sb="2" eb="4">
      <t>ホイク</t>
    </rPh>
    <rPh sb="4" eb="6">
      <t>ツキベツ</t>
    </rPh>
    <rPh sb="6" eb="8">
      <t>モウシコミ</t>
    </rPh>
    <rPh sb="8" eb="11">
      <t>ジドウスウ</t>
    </rPh>
    <rPh sb="11" eb="14">
      <t>ホウコクショ</t>
    </rPh>
    <phoneticPr fontId="3"/>
  </si>
  <si>
    <t>（１）延長保育登録児童数</t>
    <rPh sb="3" eb="5">
      <t>エンチョウ</t>
    </rPh>
    <rPh sb="5" eb="7">
      <t>ホイク</t>
    </rPh>
    <rPh sb="7" eb="9">
      <t>トウロク</t>
    </rPh>
    <rPh sb="9" eb="11">
      <t>ジドウ</t>
    </rPh>
    <rPh sb="11" eb="12">
      <t>スウ</t>
    </rPh>
    <phoneticPr fontId="3"/>
  </si>
  <si>
    <t>標準時間認定</t>
    <rPh sb="0" eb="2">
      <t>ヒョウジュン</t>
    </rPh>
    <rPh sb="2" eb="4">
      <t>ジカン</t>
    </rPh>
    <rPh sb="4" eb="6">
      <t>ニンテイ</t>
    </rPh>
    <phoneticPr fontId="3"/>
  </si>
  <si>
    <t>３歳未満児</t>
    <rPh sb="1" eb="2">
      <t>サイ</t>
    </rPh>
    <rPh sb="2" eb="4">
      <t>ミマン</t>
    </rPh>
    <rPh sb="4" eb="5">
      <t>ジ</t>
    </rPh>
    <phoneticPr fontId="3"/>
  </si>
  <si>
    <t>Ａ階層</t>
    <rPh sb="1" eb="3">
      <t>カイソウ</t>
    </rPh>
    <phoneticPr fontId="3"/>
  </si>
  <si>
    <t>Ｂ階層</t>
    <rPh sb="1" eb="3">
      <t>カイソウ</t>
    </rPh>
    <phoneticPr fontId="3"/>
  </si>
  <si>
    <t>２時間延長</t>
    <phoneticPr fontId="3"/>
  </si>
  <si>
    <t>４時間延長</t>
  </si>
  <si>
    <t>短時間認定</t>
    <rPh sb="0" eb="1">
      <t>タン</t>
    </rPh>
    <rPh sb="1" eb="3">
      <t>ジカン</t>
    </rPh>
    <rPh sb="3" eb="5">
      <t>ニンテイ</t>
    </rPh>
    <phoneticPr fontId="3"/>
  </si>
  <si>
    <t>（注１）　児童数は、通年制で記入すること。</t>
    <rPh sb="1" eb="2">
      <t>チュウ</t>
    </rPh>
    <rPh sb="5" eb="8">
      <t>ジドウスウ</t>
    </rPh>
    <rPh sb="10" eb="12">
      <t>ツウネン</t>
    </rPh>
    <rPh sb="12" eb="13">
      <t>セイ</t>
    </rPh>
    <rPh sb="14" eb="16">
      <t>キニュウ</t>
    </rPh>
    <phoneticPr fontId="3"/>
  </si>
  <si>
    <t>（注２）　短時間認定児童が保育標準時間以降も延長保育を利用した場合は、標準時間認定欄へ入力。</t>
    <rPh sb="1" eb="2">
      <t>チュウ</t>
    </rPh>
    <rPh sb="5" eb="8">
      <t>タンジカン</t>
    </rPh>
    <rPh sb="8" eb="10">
      <t>ニンテイ</t>
    </rPh>
    <rPh sb="10" eb="12">
      <t>ジドウ</t>
    </rPh>
    <rPh sb="13" eb="15">
      <t>ホイク</t>
    </rPh>
    <rPh sb="15" eb="17">
      <t>ヒョウジュン</t>
    </rPh>
    <rPh sb="17" eb="19">
      <t>ジカン</t>
    </rPh>
    <rPh sb="19" eb="21">
      <t>イコウ</t>
    </rPh>
    <rPh sb="22" eb="24">
      <t>エンチョウ</t>
    </rPh>
    <rPh sb="24" eb="26">
      <t>ホイク</t>
    </rPh>
    <rPh sb="27" eb="29">
      <t>リヨウ</t>
    </rPh>
    <rPh sb="31" eb="33">
      <t>バアイ</t>
    </rPh>
    <rPh sb="35" eb="37">
      <t>ヒョウジュン</t>
    </rPh>
    <rPh sb="37" eb="39">
      <t>ジカン</t>
    </rPh>
    <rPh sb="39" eb="41">
      <t>ニンテイ</t>
    </rPh>
    <rPh sb="41" eb="42">
      <t>ラン</t>
    </rPh>
    <rPh sb="43" eb="45">
      <t>ニュウリョク</t>
    </rPh>
    <phoneticPr fontId="3"/>
  </si>
  <si>
    <t>　　　　　（例）午前９時～午後５時が保育短時間で、午後５時～午後７時の延長保育を利用した場合</t>
    <rPh sb="6" eb="7">
      <t>レイ</t>
    </rPh>
    <rPh sb="8" eb="10">
      <t>ゴゼン</t>
    </rPh>
    <rPh sb="11" eb="12">
      <t>ジ</t>
    </rPh>
    <rPh sb="13" eb="15">
      <t>ゴゴ</t>
    </rPh>
    <rPh sb="16" eb="17">
      <t>ジ</t>
    </rPh>
    <rPh sb="18" eb="20">
      <t>ホイク</t>
    </rPh>
    <rPh sb="20" eb="23">
      <t>タンジカン</t>
    </rPh>
    <rPh sb="25" eb="27">
      <t>ゴゴ</t>
    </rPh>
    <rPh sb="28" eb="29">
      <t>ジ</t>
    </rPh>
    <rPh sb="30" eb="32">
      <t>ゴゴ</t>
    </rPh>
    <rPh sb="33" eb="34">
      <t>ジ</t>
    </rPh>
    <rPh sb="35" eb="37">
      <t>エンチョウ</t>
    </rPh>
    <rPh sb="37" eb="39">
      <t>ホイク</t>
    </rPh>
    <rPh sb="40" eb="42">
      <t>リヨウ</t>
    </rPh>
    <rPh sb="44" eb="46">
      <t>バアイ</t>
    </rPh>
    <phoneticPr fontId="3"/>
  </si>
  <si>
    <t>　　　　　　　　⇒短時間認定の後１時間延長欄に『１』、保育標準時間認定の１時間延長欄に『１』をそれぞれ入力。</t>
    <rPh sb="9" eb="12">
      <t>タンジカン</t>
    </rPh>
    <rPh sb="12" eb="14">
      <t>ニンテイ</t>
    </rPh>
    <rPh sb="15" eb="16">
      <t>アト</t>
    </rPh>
    <rPh sb="17" eb="19">
      <t>ジカン</t>
    </rPh>
    <rPh sb="19" eb="21">
      <t>エンチョウ</t>
    </rPh>
    <rPh sb="21" eb="22">
      <t>ラン</t>
    </rPh>
    <rPh sb="27" eb="29">
      <t>ホイク</t>
    </rPh>
    <rPh sb="29" eb="31">
      <t>ヒョウジュン</t>
    </rPh>
    <rPh sb="31" eb="33">
      <t>ジカン</t>
    </rPh>
    <rPh sb="33" eb="35">
      <t>ニンテイ</t>
    </rPh>
    <rPh sb="37" eb="39">
      <t>ジカン</t>
    </rPh>
    <rPh sb="39" eb="41">
      <t>エンチョウ</t>
    </rPh>
    <rPh sb="41" eb="42">
      <t>ラン</t>
    </rPh>
    <rPh sb="51" eb="53">
      <t>ニュウリョク</t>
    </rPh>
    <phoneticPr fontId="3"/>
  </si>
  <si>
    <t>延長保育事業等月例報告書（　　月分）</t>
    <phoneticPr fontId="3"/>
  </si>
  <si>
    <t>4月</t>
    <rPh sb="1" eb="2">
      <t>ガツ</t>
    </rPh>
    <phoneticPr fontId="2"/>
  </si>
  <si>
    <t>5月</t>
    <rPh sb="1" eb="2">
      <t>ガツ</t>
    </rPh>
    <phoneticPr fontId="2"/>
  </si>
  <si>
    <t>6月</t>
  </si>
  <si>
    <t>7月</t>
  </si>
  <si>
    <t>8月</t>
  </si>
  <si>
    <t>9月</t>
  </si>
  <si>
    <t>10月</t>
  </si>
  <si>
    <t>11月</t>
  </si>
  <si>
    <t>12月</t>
  </si>
  <si>
    <t>1月</t>
  </si>
  <si>
    <t>2月</t>
  </si>
  <si>
    <t>3月</t>
  </si>
  <si>
    <t>事業所（小規模A型）</t>
    <rPh sb="0" eb="3">
      <t>ジギョウショ</t>
    </rPh>
    <phoneticPr fontId="2"/>
  </si>
  <si>
    <t>事業所（小規模B型）</t>
    <rPh sb="0" eb="3">
      <t>ジギョウショ</t>
    </rPh>
    <phoneticPr fontId="2"/>
  </si>
  <si>
    <t>○</t>
    <phoneticPr fontId="2"/>
  </si>
  <si>
    <t>当該園の類型</t>
    <rPh sb="0" eb="2">
      <t>トウガイ</t>
    </rPh>
    <rPh sb="2" eb="3">
      <t>エン</t>
    </rPh>
    <rPh sb="4" eb="6">
      <t>ルイケイ</t>
    </rPh>
    <phoneticPr fontId="2"/>
  </si>
  <si>
    <t>選択肢</t>
    <rPh sb="0" eb="3">
      <t>センタクシ</t>
    </rPh>
    <phoneticPr fontId="2"/>
  </si>
  <si>
    <t>Ａ－Ｂ 
(マイナスの場合は
０円)</t>
    <rPh sb="10" eb="12">
      <t>バアイ</t>
    </rPh>
    <rPh sb="15" eb="16">
      <t>エン</t>
    </rPh>
    <phoneticPr fontId="3"/>
  </si>
  <si>
    <t>Ｆ-Ｇ 
(マイナスの場合は
０円)</t>
    <rPh sb="10" eb="12">
      <t>バアイ</t>
    </rPh>
    <rPh sb="15" eb="16">
      <t>エン</t>
    </rPh>
    <phoneticPr fontId="3"/>
  </si>
  <si>
    <t>Ａ</t>
    <phoneticPr fontId="2"/>
  </si>
  <si>
    <t>Ｆ</t>
    <phoneticPr fontId="2"/>
  </si>
  <si>
    <t>円</t>
    <rPh sb="0" eb="1">
      <t>エン</t>
    </rPh>
    <phoneticPr fontId="2"/>
  </si>
  <si>
    <t>3歳未満児</t>
    <rPh sb="1" eb="4">
      <t>サイミマン</t>
    </rPh>
    <rPh sb="4" eb="5">
      <t>ジ</t>
    </rPh>
    <phoneticPr fontId="3"/>
  </si>
  <si>
    <t>3歳以上児</t>
    <rPh sb="1" eb="2">
      <t>サイ</t>
    </rPh>
    <rPh sb="2" eb="4">
      <t>イジョウ</t>
    </rPh>
    <rPh sb="4" eb="5">
      <t>ジ</t>
    </rPh>
    <phoneticPr fontId="3"/>
  </si>
  <si>
    <t>５時間延長</t>
    <rPh sb="1" eb="3">
      <t>ジカン</t>
    </rPh>
    <rPh sb="3" eb="5">
      <t>エンチョウ</t>
    </rPh>
    <phoneticPr fontId="3"/>
  </si>
  <si>
    <t>６時間延長</t>
  </si>
  <si>
    <t>３歳未満児計</t>
    <rPh sb="1" eb="4">
      <t>サイミマン</t>
    </rPh>
    <rPh sb="4" eb="5">
      <t>ジ</t>
    </rPh>
    <rPh sb="5" eb="6">
      <t>ケイ</t>
    </rPh>
    <phoneticPr fontId="3"/>
  </si>
  <si>
    <t>３歳以上児計</t>
    <rPh sb="1" eb="2">
      <t>サイ</t>
    </rPh>
    <rPh sb="2" eb="4">
      <t>イジョウ</t>
    </rPh>
    <rPh sb="4" eb="5">
      <t>ジ</t>
    </rPh>
    <rPh sb="5" eb="6">
      <t>ケイ</t>
    </rPh>
    <phoneticPr fontId="3"/>
  </si>
  <si>
    <t>０歳児</t>
    <rPh sb="1" eb="2">
      <t>サイ</t>
    </rPh>
    <rPh sb="2" eb="3">
      <t>ジ</t>
    </rPh>
    <phoneticPr fontId="3"/>
  </si>
  <si>
    <t>１・２歳児</t>
    <rPh sb="3" eb="4">
      <t>サイ</t>
    </rPh>
    <rPh sb="4" eb="5">
      <t>ジ</t>
    </rPh>
    <phoneticPr fontId="3"/>
  </si>
  <si>
    <t>３歳児</t>
    <rPh sb="1" eb="2">
      <t>サイ</t>
    </rPh>
    <rPh sb="2" eb="3">
      <t>ジ</t>
    </rPh>
    <phoneticPr fontId="3"/>
  </si>
  <si>
    <t>４歳以上児</t>
    <rPh sb="1" eb="2">
      <t>サイ</t>
    </rPh>
    <rPh sb="2" eb="4">
      <t>イジョウ</t>
    </rPh>
    <rPh sb="4" eb="5">
      <t>ジ</t>
    </rPh>
    <phoneticPr fontId="3"/>
  </si>
  <si>
    <t>Ａ・Ｂ階層</t>
    <rPh sb="3" eb="5">
      <t>カイソウ</t>
    </rPh>
    <phoneticPr fontId="3"/>
  </si>
  <si>
    <t>６時間延長</t>
    <rPh sb="1" eb="3">
      <t>ジカン</t>
    </rPh>
    <rPh sb="3" eb="5">
      <t>エンチョウ</t>
    </rPh>
    <phoneticPr fontId="3"/>
  </si>
  <si>
    <t>短時間認定</t>
    <rPh sb="0" eb="3">
      <t>タンジカン</t>
    </rPh>
    <rPh sb="3" eb="5">
      <t>ニンテイ</t>
    </rPh>
    <phoneticPr fontId="3"/>
  </si>
  <si>
    <t>（単位：円）</t>
    <phoneticPr fontId="2"/>
  </si>
  <si>
    <t>４．施設実施型</t>
    <rPh sb="2" eb="4">
      <t>シセツ</t>
    </rPh>
    <rPh sb="4" eb="6">
      <t>ジッシ</t>
    </rPh>
    <rPh sb="6" eb="7">
      <t>カタ</t>
    </rPh>
    <phoneticPr fontId="3"/>
  </si>
  <si>
    <t>５．　給食（昼食）の実施方法</t>
    <rPh sb="3" eb="5">
      <t>キュウショク</t>
    </rPh>
    <rPh sb="6" eb="8">
      <t>チュウショク</t>
    </rPh>
    <rPh sb="10" eb="12">
      <t>ジッシ</t>
    </rPh>
    <rPh sb="12" eb="14">
      <t>ホウホウ</t>
    </rPh>
    <phoneticPr fontId="3"/>
  </si>
  <si>
    <t xml:space="preserve">   令和　　　年　　　月　　　日付け千葉市指令こ幼運第　 　　 号　　　　で交付決定のあった千葉市地域型保育事業所延長保育事業等の実績について、千葉市補助金等交付規則第１２条の規定により次のとおり報告します。</t>
    <rPh sb="3" eb="5">
      <t>レイワ</t>
    </rPh>
    <rPh sb="25" eb="26">
      <t>ヨウ</t>
    </rPh>
    <rPh sb="26" eb="27">
      <t>ウン</t>
    </rPh>
    <phoneticPr fontId="3"/>
  </si>
  <si>
    <t>対象児童数の変動等</t>
    <rPh sb="6" eb="8">
      <t>ヘンドウ</t>
    </rPh>
    <rPh sb="8" eb="9">
      <t>トウ</t>
    </rPh>
    <phoneticPr fontId="2"/>
  </si>
  <si>
    <t>月初日の
短時間在籍児童数
※延長保育を利用していない児童も含む</t>
    <rPh sb="0" eb="1">
      <t>ツキ</t>
    </rPh>
    <rPh sb="1" eb="3">
      <t>ショニチ</t>
    </rPh>
    <rPh sb="5" eb="8">
      <t>タンジカン</t>
    </rPh>
    <rPh sb="8" eb="10">
      <t>ザイセキ</t>
    </rPh>
    <rPh sb="10" eb="12">
      <t>ジドウ</t>
    </rPh>
    <rPh sb="12" eb="13">
      <t>スウ</t>
    </rPh>
    <rPh sb="17" eb="19">
      <t>ホイク</t>
    </rPh>
    <rPh sb="20" eb="22">
      <t>リヨウ</t>
    </rPh>
    <rPh sb="27" eb="29">
      <t>ジドウ</t>
    </rPh>
    <phoneticPr fontId="3"/>
  </si>
  <si>
    <t>居宅</t>
    <rPh sb="0" eb="2">
      <t>キョタク</t>
    </rPh>
    <phoneticPr fontId="2"/>
  </si>
  <si>
    <t>居宅訪問型保育事業</t>
    <rPh sb="0" eb="2">
      <t>キョタク</t>
    </rPh>
    <rPh sb="2" eb="4">
      <t>ホウモン</t>
    </rPh>
    <rPh sb="4" eb="5">
      <t>ガタ</t>
    </rPh>
    <rPh sb="5" eb="7">
      <t>ホイク</t>
    </rPh>
    <rPh sb="7" eb="9">
      <t>ジギョウ</t>
    </rPh>
    <phoneticPr fontId="2"/>
  </si>
  <si>
    <t>ももの実</t>
  </si>
  <si>
    <t>Sprout</t>
  </si>
  <si>
    <t>学校法人千葉花園学園　穴川花園幼稚園</t>
  </si>
  <si>
    <t>羔幼稚園</t>
  </si>
  <si>
    <t>学校法人信愛学園　認定こども園のぞみ幼稚園</t>
  </si>
  <si>
    <t>学校法人信愛学園　認定こども園へいわ幼稚園</t>
  </si>
  <si>
    <t>よつば保育園</t>
  </si>
  <si>
    <t>ポピンズナーサリースクール千葉みなと</t>
  </si>
  <si>
    <t>Kids Resort UTASE</t>
  </si>
  <si>
    <t>ポピンズナーサリースクールみなと公園</t>
  </si>
  <si>
    <t>絵本と太陽の保育園　てぃだまちキッズ検見川浜</t>
  </si>
  <si>
    <t>オンジュ ソリール保育園　海浜幕張園</t>
  </si>
  <si>
    <t>京進のほいくえんＨＯＰＰＡ幕張ベイタウン</t>
  </si>
  <si>
    <t>美波保育園</t>
  </si>
  <si>
    <t>みらいつむぎ保育園美浜</t>
  </si>
  <si>
    <t>つぼみ保育園</t>
  </si>
  <si>
    <t>キッズラボ誉田保育園</t>
  </si>
  <si>
    <t>そがチャイルドハウス保育園</t>
  </si>
  <si>
    <t>オンジュ ソリール保育園　そが駅前園</t>
  </si>
  <si>
    <t>松波アーク保育園</t>
  </si>
  <si>
    <t>文書番号</t>
    <rPh sb="0" eb="2">
      <t>ブンショ</t>
    </rPh>
    <rPh sb="2" eb="4">
      <t>バンゴウ</t>
    </rPh>
    <phoneticPr fontId="61"/>
  </si>
  <si>
    <t>変更交付</t>
    <rPh sb="0" eb="2">
      <t>ヘンコウ</t>
    </rPh>
    <rPh sb="2" eb="4">
      <t>コウフ</t>
    </rPh>
    <phoneticPr fontId="61"/>
  </si>
  <si>
    <t>交付申請額</t>
    <rPh sb="0" eb="2">
      <t>コウフ</t>
    </rPh>
    <rPh sb="2" eb="4">
      <t>シンセイ</t>
    </rPh>
    <rPh sb="4" eb="5">
      <t>ガク</t>
    </rPh>
    <phoneticPr fontId="61"/>
  </si>
  <si>
    <t>ZBU20452</t>
  </si>
  <si>
    <t>PSO26582</t>
  </si>
  <si>
    <t>TMT64937</t>
  </si>
  <si>
    <t>CPE64711</t>
  </si>
  <si>
    <t>Litos&amp;Company（株）</t>
  </si>
  <si>
    <t>RGH92912</t>
  </si>
  <si>
    <t>（福）あかね福祉会</t>
  </si>
  <si>
    <t>ひかり保育園</t>
  </si>
  <si>
    <t>（特非）子育て110番</t>
  </si>
  <si>
    <t>理事</t>
  </si>
  <si>
    <t>山本　岳</t>
  </si>
  <si>
    <t>千葉市花見川区長作町８</t>
  </si>
  <si>
    <t>なないろ浜野園</t>
    <rPh sb="4" eb="7">
      <t>ハマノエン</t>
    </rPh>
    <phoneticPr fontId="7"/>
  </si>
  <si>
    <t>ナーサリーホーム稲毛</t>
    <rPh sb="8" eb="10">
      <t>イナゲ</t>
    </rPh>
    <phoneticPr fontId="15"/>
  </si>
  <si>
    <t>斉藤　玄樹</t>
  </si>
  <si>
    <t>東京都港区港南２－１５－１　品川インターシティA棟２８F</t>
  </si>
  <si>
    <t>神奈川県横浜市西区みなとみらい2-2-1横浜ランドマークタワー38F</t>
  </si>
  <si>
    <t>小林　義昌</t>
  </si>
  <si>
    <t>算定基準額算出内訳【電車の遅延】</t>
    <rPh sb="0" eb="2">
      <t>サンテイ</t>
    </rPh>
    <rPh sb="2" eb="4">
      <t>キジュン</t>
    </rPh>
    <rPh sb="4" eb="5">
      <t>ガク</t>
    </rPh>
    <rPh sb="5" eb="7">
      <t>サンシュツ</t>
    </rPh>
    <rPh sb="7" eb="9">
      <t>ウチワケ</t>
    </rPh>
    <rPh sb="10" eb="12">
      <t>デンシャ</t>
    </rPh>
    <rPh sb="13" eb="15">
      <t>チエン</t>
    </rPh>
    <phoneticPr fontId="3"/>
  </si>
  <si>
    <t>①延長保育申込児童数</t>
    <rPh sb="1" eb="3">
      <t>エンチョウ</t>
    </rPh>
    <rPh sb="3" eb="5">
      <t>ホイク</t>
    </rPh>
    <rPh sb="5" eb="7">
      <t>モウシコミ</t>
    </rPh>
    <rPh sb="7" eb="9">
      <t>ジドウ</t>
    </rPh>
    <rPh sb="9" eb="10">
      <t>スウ</t>
    </rPh>
    <phoneticPr fontId="1"/>
  </si>
  <si>
    <t>申込児童数</t>
    <rPh sb="0" eb="2">
      <t>モウシコミ</t>
    </rPh>
    <rPh sb="2" eb="5">
      <t>ジドウスウ</t>
    </rPh>
    <phoneticPr fontId="3"/>
  </si>
  <si>
    <t>３歳未満児</t>
    <rPh sb="1" eb="2">
      <t>サイ</t>
    </rPh>
    <rPh sb="2" eb="5">
      <t>ミマンジ</t>
    </rPh>
    <phoneticPr fontId="3"/>
  </si>
  <si>
    <t>a</t>
    <phoneticPr fontId="3"/>
  </si>
  <si>
    <t>b</t>
    <phoneticPr fontId="3"/>
  </si>
  <si>
    <t>c</t>
    <phoneticPr fontId="3"/>
  </si>
  <si>
    <t>d</t>
    <phoneticPr fontId="3"/>
  </si>
  <si>
    <t>e</t>
    <phoneticPr fontId="3"/>
  </si>
  <si>
    <t>f</t>
    <phoneticPr fontId="3"/>
  </si>
  <si>
    <t>g</t>
    <phoneticPr fontId="3"/>
  </si>
  <si>
    <t>h</t>
    <phoneticPr fontId="3"/>
  </si>
  <si>
    <t>i</t>
    <phoneticPr fontId="3"/>
  </si>
  <si>
    <t>j</t>
    <phoneticPr fontId="3"/>
  </si>
  <si>
    <t>k</t>
    <phoneticPr fontId="3"/>
  </si>
  <si>
    <t>l</t>
    <phoneticPr fontId="3"/>
  </si>
  <si>
    <t>m</t>
    <phoneticPr fontId="3"/>
  </si>
  <si>
    <t>n</t>
    <phoneticPr fontId="3"/>
  </si>
  <si>
    <t>o</t>
    <phoneticPr fontId="3"/>
  </si>
  <si>
    <t>p</t>
    <phoneticPr fontId="3"/>
  </si>
  <si>
    <t>q</t>
    <phoneticPr fontId="3"/>
  </si>
  <si>
    <t>r</t>
    <phoneticPr fontId="3"/>
  </si>
  <si>
    <t>s</t>
    <phoneticPr fontId="3"/>
  </si>
  <si>
    <t>t</t>
    <phoneticPr fontId="3"/>
  </si>
  <si>
    <t>u</t>
    <phoneticPr fontId="3"/>
  </si>
  <si>
    <t>v</t>
    <phoneticPr fontId="3"/>
  </si>
  <si>
    <t>w</t>
    <phoneticPr fontId="3"/>
  </si>
  <si>
    <t>x</t>
    <phoneticPr fontId="3"/>
  </si>
  <si>
    <t>y</t>
    <phoneticPr fontId="3"/>
  </si>
  <si>
    <t>z</t>
    <phoneticPr fontId="3"/>
  </si>
  <si>
    <t>aa</t>
    <phoneticPr fontId="3"/>
  </si>
  <si>
    <t>ab</t>
    <phoneticPr fontId="3"/>
  </si>
  <si>
    <t>ac</t>
    <phoneticPr fontId="3"/>
  </si>
  <si>
    <t>ad</t>
    <phoneticPr fontId="3"/>
  </si>
  <si>
    <t>ae</t>
    <phoneticPr fontId="3"/>
  </si>
  <si>
    <t>af</t>
    <phoneticPr fontId="3"/>
  </si>
  <si>
    <t>ag</t>
    <phoneticPr fontId="3"/>
  </si>
  <si>
    <t>ah</t>
    <phoneticPr fontId="3"/>
  </si>
  <si>
    <t>ai</t>
    <phoneticPr fontId="3"/>
  </si>
  <si>
    <t>aj</t>
    <phoneticPr fontId="3"/>
  </si>
  <si>
    <t>ak</t>
    <phoneticPr fontId="3"/>
  </si>
  <si>
    <t>al</t>
    <phoneticPr fontId="3"/>
  </si>
  <si>
    <t>am</t>
    <phoneticPr fontId="3"/>
  </si>
  <si>
    <t>an</t>
    <phoneticPr fontId="3"/>
  </si>
  <si>
    <t>ao</t>
    <phoneticPr fontId="3"/>
  </si>
  <si>
    <t>ap</t>
    <phoneticPr fontId="3"/>
  </si>
  <si>
    <t>aq</t>
    <phoneticPr fontId="3"/>
  </si>
  <si>
    <t>ar</t>
    <phoneticPr fontId="3"/>
  </si>
  <si>
    <t>as</t>
    <phoneticPr fontId="3"/>
  </si>
  <si>
    <t>at</t>
    <phoneticPr fontId="3"/>
  </si>
  <si>
    <t>au</t>
    <phoneticPr fontId="3"/>
  </si>
  <si>
    <t>av</t>
    <phoneticPr fontId="3"/>
  </si>
  <si>
    <t>４月</t>
    <rPh sb="1" eb="2">
      <t>ガツ</t>
    </rPh>
    <phoneticPr fontId="2"/>
  </si>
  <si>
    <t>別紙３（２）反映</t>
    <rPh sb="0" eb="2">
      <t>ベッシ</t>
    </rPh>
    <rPh sb="6" eb="8">
      <t>ハンエイ</t>
    </rPh>
    <phoneticPr fontId="2"/>
  </si>
  <si>
    <t>５月</t>
    <rPh sb="1" eb="2">
      <t>ガツ</t>
    </rPh>
    <phoneticPr fontId="2"/>
  </si>
  <si>
    <t>６月</t>
  </si>
  <si>
    <t>７月</t>
  </si>
  <si>
    <t>８月</t>
  </si>
  <si>
    <t>９月</t>
  </si>
  <si>
    <t>１０月</t>
  </si>
  <si>
    <t>１１月</t>
  </si>
  <si>
    <t>１２月</t>
  </si>
  <si>
    <t>１月</t>
  </si>
  <si>
    <t>２月</t>
  </si>
  <si>
    <t>３月</t>
  </si>
  <si>
    <t>(注)</t>
    <rPh sb="1" eb="2">
      <t>チュウ</t>
    </rPh>
    <phoneticPr fontId="1"/>
  </si>
  <si>
    <t>１　月例報告書の別紙３延長保育月別申込児童数報告書の（２）保育標準時間内の延長保育登録児童数の数字をあてはめること。</t>
    <rPh sb="29" eb="31">
      <t>ホイク</t>
    </rPh>
    <rPh sb="31" eb="33">
      <t>ヒョウジュン</t>
    </rPh>
    <rPh sb="33" eb="35">
      <t>ジカン</t>
    </rPh>
    <rPh sb="35" eb="36">
      <t>ナイ</t>
    </rPh>
    <rPh sb="37" eb="39">
      <t>エンチョウ</t>
    </rPh>
    <rPh sb="39" eb="41">
      <t>ホイク</t>
    </rPh>
    <rPh sb="41" eb="43">
      <t>トウロク</t>
    </rPh>
    <rPh sb="43" eb="45">
      <t>ジドウ</t>
    </rPh>
    <rPh sb="45" eb="46">
      <t>スウ</t>
    </rPh>
    <phoneticPr fontId="1"/>
  </si>
  <si>
    <t>時間数</t>
    <rPh sb="0" eb="3">
      <t>ジカンスウ</t>
    </rPh>
    <phoneticPr fontId="2"/>
  </si>
  <si>
    <t>在籍平均</t>
    <rPh sb="0" eb="2">
      <t>ザイセキ</t>
    </rPh>
    <rPh sb="2" eb="4">
      <t>ヘイキン</t>
    </rPh>
    <phoneticPr fontId="2"/>
  </si>
  <si>
    <t>３歳
未満児</t>
    <rPh sb="1" eb="2">
      <t>サイ</t>
    </rPh>
    <rPh sb="3" eb="5">
      <t>ミマン</t>
    </rPh>
    <rPh sb="5" eb="6">
      <t>ジ</t>
    </rPh>
    <phoneticPr fontId="3"/>
  </si>
  <si>
    <t>３歳
以上児</t>
    <rPh sb="1" eb="2">
      <t>サイ</t>
    </rPh>
    <rPh sb="3" eb="5">
      <t>イジョウ</t>
    </rPh>
    <rPh sb="5" eb="6">
      <t>ジ</t>
    </rPh>
    <phoneticPr fontId="3"/>
  </si>
  <si>
    <t>別紙５（２）</t>
    <rPh sb="0" eb="2">
      <t>ベッシ</t>
    </rPh>
    <phoneticPr fontId="3"/>
  </si>
  <si>
    <t>別紙５（３）</t>
    <rPh sb="0" eb="2">
      <t>ベッシ</t>
    </rPh>
    <phoneticPr fontId="1"/>
  </si>
  <si>
    <t>別紙５（４）</t>
    <rPh sb="0" eb="2">
      <t>ベッシ</t>
    </rPh>
    <phoneticPr fontId="1"/>
  </si>
  <si>
    <t>（２）電車の遅延により、事前の申し込みなく、急きょ延長保育を利用した児童（延長保育料免除対象者）</t>
    <rPh sb="3" eb="5">
      <t>デンシャ</t>
    </rPh>
    <rPh sb="6" eb="8">
      <t>チエン</t>
    </rPh>
    <rPh sb="12" eb="14">
      <t>ジゼン</t>
    </rPh>
    <rPh sb="15" eb="16">
      <t>モウ</t>
    </rPh>
    <rPh sb="17" eb="18">
      <t>コ</t>
    </rPh>
    <rPh sb="22" eb="23">
      <t>キュウ</t>
    </rPh>
    <rPh sb="25" eb="27">
      <t>エンチョウ</t>
    </rPh>
    <rPh sb="27" eb="29">
      <t>ホイク</t>
    </rPh>
    <rPh sb="30" eb="32">
      <t>リヨウ</t>
    </rPh>
    <rPh sb="34" eb="36">
      <t>ジドウ</t>
    </rPh>
    <rPh sb="37" eb="39">
      <t>エンチョウ</t>
    </rPh>
    <rPh sb="39" eb="42">
      <t>ホイクリョウ</t>
    </rPh>
    <rPh sb="42" eb="44">
      <t>メンジョ</t>
    </rPh>
    <rPh sb="44" eb="46">
      <t>タイショウ</t>
    </rPh>
    <rPh sb="46" eb="47">
      <t>シャ</t>
    </rPh>
    <phoneticPr fontId="3"/>
  </si>
  <si>
    <r>
      <t>（３）電車の遅延</t>
    </r>
    <r>
      <rPr>
        <b/>
        <sz val="18"/>
        <color rgb="FFFF0000"/>
        <rFont val="ＭＳ Ｐゴシック"/>
        <family val="3"/>
        <charset val="128"/>
      </rPr>
      <t>以外の理由</t>
    </r>
    <r>
      <rPr>
        <sz val="18"/>
        <rFont val="ＭＳ Ｐゴシック"/>
        <family val="3"/>
        <charset val="128"/>
      </rPr>
      <t>により、事前の申し込みなく、急きょ延長保育を利用した児童</t>
    </r>
    <rPh sb="3" eb="5">
      <t>デンシャ</t>
    </rPh>
    <rPh sb="6" eb="8">
      <t>チエン</t>
    </rPh>
    <rPh sb="8" eb="10">
      <t>イガイ</t>
    </rPh>
    <rPh sb="11" eb="13">
      <t>リユウ</t>
    </rPh>
    <rPh sb="17" eb="19">
      <t>ジゼン</t>
    </rPh>
    <rPh sb="20" eb="21">
      <t>モウ</t>
    </rPh>
    <rPh sb="22" eb="23">
      <t>コ</t>
    </rPh>
    <rPh sb="27" eb="28">
      <t>キュウ</t>
    </rPh>
    <rPh sb="30" eb="32">
      <t>エンチョウ</t>
    </rPh>
    <rPh sb="32" eb="34">
      <t>ホイク</t>
    </rPh>
    <rPh sb="35" eb="37">
      <t>リヨウ</t>
    </rPh>
    <rPh sb="39" eb="41">
      <t>ジドウ</t>
    </rPh>
    <phoneticPr fontId="3"/>
  </si>
  <si>
    <t>a</t>
  </si>
  <si>
    <t>b</t>
  </si>
  <si>
    <t>c</t>
  </si>
  <si>
    <t>d</t>
  </si>
  <si>
    <t>i</t>
  </si>
  <si>
    <t>j</t>
  </si>
  <si>
    <t>k</t>
  </si>
  <si>
    <t>l</t>
  </si>
  <si>
    <t>q</t>
  </si>
  <si>
    <t>r</t>
  </si>
  <si>
    <t>s</t>
  </si>
  <si>
    <t>t</t>
  </si>
  <si>
    <t>y</t>
    <phoneticPr fontId="2"/>
  </si>
  <si>
    <t>z</t>
    <phoneticPr fontId="2"/>
  </si>
  <si>
    <t>aa</t>
    <phoneticPr fontId="2"/>
  </si>
  <si>
    <t>ab</t>
    <phoneticPr fontId="2"/>
  </si>
  <si>
    <t>ag</t>
  </si>
  <si>
    <t>ah</t>
  </si>
  <si>
    <t>ai</t>
  </si>
  <si>
    <t>aj</t>
  </si>
  <si>
    <t>ao</t>
  </si>
  <si>
    <t>ap</t>
  </si>
  <si>
    <t>aq</t>
  </si>
  <si>
    <t>ar</t>
  </si>
  <si>
    <t>e</t>
  </si>
  <si>
    <t>f</t>
  </si>
  <si>
    <t>g</t>
  </si>
  <si>
    <t>h</t>
  </si>
  <si>
    <t>m</t>
  </si>
  <si>
    <t>n</t>
  </si>
  <si>
    <t>o</t>
  </si>
  <si>
    <t>p</t>
  </si>
  <si>
    <t>u</t>
  </si>
  <si>
    <t>v</t>
  </si>
  <si>
    <t>w</t>
  </si>
  <si>
    <t>x</t>
  </si>
  <si>
    <t>ac</t>
  </si>
  <si>
    <t>ad</t>
  </si>
  <si>
    <t>ae</t>
  </si>
  <si>
    <t>af</t>
  </si>
  <si>
    <t>ak</t>
  </si>
  <si>
    <t>al</t>
  </si>
  <si>
    <t>am</t>
  </si>
  <si>
    <t>an</t>
  </si>
  <si>
    <t>as</t>
  </si>
  <si>
    <t>at</t>
  </si>
  <si>
    <t>au</t>
  </si>
  <si>
    <t>av</t>
  </si>
  <si>
    <t>別紙６－１申込児童数に反映</t>
  </si>
  <si>
    <t>当初交付決定日</t>
    <rPh sb="0" eb="7">
      <t>トウショコウフケッテイビ</t>
    </rPh>
    <phoneticPr fontId="2"/>
  </si>
  <si>
    <t>概算受領日</t>
    <rPh sb="0" eb="2">
      <t>ガイサン</t>
    </rPh>
    <rPh sb="2" eb="5">
      <t>ジュリョウビ</t>
    </rPh>
    <phoneticPr fontId="2"/>
  </si>
  <si>
    <t>概算払い額</t>
    <rPh sb="0" eb="2">
      <t>ガイサン</t>
    </rPh>
    <rPh sb="2" eb="3">
      <t>バラ</t>
    </rPh>
    <rPh sb="4" eb="5">
      <t>ガク</t>
    </rPh>
    <phoneticPr fontId="2"/>
  </si>
  <si>
    <t>実利用者数
（標準）</t>
    <rPh sb="0" eb="1">
      <t>ジツ</t>
    </rPh>
    <rPh sb="1" eb="3">
      <t>リヨウ</t>
    </rPh>
    <rPh sb="3" eb="4">
      <t>シャ</t>
    </rPh>
    <rPh sb="4" eb="5">
      <t>スウ</t>
    </rPh>
    <rPh sb="7" eb="9">
      <t>ヒョウジュン</t>
    </rPh>
    <phoneticPr fontId="2"/>
  </si>
  <si>
    <t>実利用者数
（短）</t>
    <rPh sb="0" eb="1">
      <t>ジツ</t>
    </rPh>
    <rPh sb="1" eb="3">
      <t>リヨウ</t>
    </rPh>
    <rPh sb="3" eb="4">
      <t>シャ</t>
    </rPh>
    <rPh sb="4" eb="5">
      <t>スウ</t>
    </rPh>
    <rPh sb="7" eb="8">
      <t>タン</t>
    </rPh>
    <phoneticPr fontId="2"/>
  </si>
  <si>
    <t>付け千葉市指令こ幼運第</t>
    <phoneticPr fontId="2"/>
  </si>
  <si>
    <t>ＣとＤを比較して
低い方</t>
    <rPh sb="4" eb="6">
      <t>ヒカク</t>
    </rPh>
    <rPh sb="9" eb="10">
      <t>ヒク</t>
    </rPh>
    <rPh sb="11" eb="12">
      <t>ホウ</t>
    </rPh>
    <phoneticPr fontId="3"/>
  </si>
  <si>
    <t>ＨとＩを比較して
低い方</t>
    <rPh sb="4" eb="6">
      <t>ヒカク</t>
    </rPh>
    <rPh sb="9" eb="10">
      <t>ヒク</t>
    </rPh>
    <rPh sb="11" eb="12">
      <t>ホウ</t>
    </rPh>
    <phoneticPr fontId="3"/>
  </si>
  <si>
    <t>ナーサリーホーム稲毛</t>
  </si>
  <si>
    <t>7</t>
  </si>
  <si>
    <t>～</t>
  </si>
  <si>
    <t>22</t>
  </si>
  <si>
    <t>20</t>
  </si>
  <si>
    <t>30</t>
  </si>
  <si>
    <t>8</t>
  </si>
  <si>
    <t>16</t>
  </si>
  <si>
    <t>21</t>
  </si>
  <si>
    <t>星のおうち幕張</t>
    <rPh sb="5" eb="7">
      <t>マクハリ</t>
    </rPh>
    <phoneticPr fontId="16"/>
  </si>
  <si>
    <t>（株）青葉の森保育館</t>
  </si>
  <si>
    <t>トレンディワールド（株）</t>
  </si>
  <si>
    <t>（株）ハイフライヤーズ</t>
  </si>
  <si>
    <t>（株）森のおうちコッコロ</t>
  </si>
  <si>
    <t>（株）かえで</t>
  </si>
  <si>
    <t>（福）大きな家族</t>
  </si>
  <si>
    <t>（株）城南ナーサリー</t>
    <rPh sb="3" eb="5">
      <t>ジョウナン</t>
    </rPh>
    <phoneticPr fontId="5"/>
  </si>
  <si>
    <t>イングレソ（株）</t>
  </si>
  <si>
    <t>（株）アストロキャンプ</t>
  </si>
  <si>
    <t>（特非）耳長うさぎ</t>
  </si>
  <si>
    <t>（株）ブルーム</t>
  </si>
  <si>
    <t>（同）aim</t>
  </si>
  <si>
    <t>（株）ニチイ学館</t>
  </si>
  <si>
    <t>（株）スター・フィールド</t>
  </si>
  <si>
    <t>（株）センター</t>
  </si>
  <si>
    <t>（株）習志野駅前託児所</t>
  </si>
  <si>
    <t>（学）千葉白菊学園</t>
  </si>
  <si>
    <t>（株）ThinkEducation</t>
  </si>
  <si>
    <t>（株）ハニーキッズ</t>
  </si>
  <si>
    <t>（株）キャンディ</t>
  </si>
  <si>
    <t>（株）SPINALDESIGN</t>
  </si>
  <si>
    <t>（同）CUE-SIGN</t>
  </si>
  <si>
    <t>（株）Laみつばち</t>
  </si>
  <si>
    <t>（株）スクルドアンドカンパニー</t>
  </si>
  <si>
    <t>ライフプランニング（株）</t>
  </si>
  <si>
    <t>（学）梅園学園</t>
  </si>
  <si>
    <t>（株）JFA</t>
  </si>
  <si>
    <t>（株）エルダーテイメント・ジャパン</t>
  </si>
  <si>
    <t>（株）AFFECTION</t>
  </si>
  <si>
    <t>（福）創成会</t>
  </si>
  <si>
    <t>（株）オーチャード・ルーム</t>
  </si>
  <si>
    <t>（株）かるがも</t>
  </si>
  <si>
    <t>（福）笑顔の会</t>
  </si>
  <si>
    <t>（株）秀盛舎</t>
  </si>
  <si>
    <t>（株）リトルガーデン</t>
    <rPh sb="1" eb="2">
      <t>カブ</t>
    </rPh>
    <phoneticPr fontId="22"/>
  </si>
  <si>
    <t>（学）植草学園</t>
  </si>
  <si>
    <t>（株）ウェルシーライフサービス</t>
  </si>
  <si>
    <t>（福）日本ウェルフェアサポート</t>
  </si>
  <si>
    <t>（株）エクシオジャパン</t>
  </si>
  <si>
    <t>（株）サンフラワー</t>
  </si>
  <si>
    <t>（株）ライフサポート</t>
  </si>
  <si>
    <t>（株）秀盛舎</t>
    <rPh sb="3" eb="4">
      <t>ヒデ</t>
    </rPh>
    <rPh sb="4" eb="5">
      <t>モ</t>
    </rPh>
    <rPh sb="5" eb="6">
      <t>シャ</t>
    </rPh>
    <phoneticPr fontId="4"/>
  </si>
  <si>
    <t>（福）聖心福祉会</t>
    <rPh sb="3" eb="5">
      <t>セイシン</t>
    </rPh>
    <rPh sb="5" eb="7">
      <t>フクシ</t>
    </rPh>
    <rPh sb="7" eb="8">
      <t>カイ</t>
    </rPh>
    <phoneticPr fontId="8"/>
  </si>
  <si>
    <t>東京都千代田区神田駿河台4-6 御茶ノ水ソラシティ</t>
  </si>
  <si>
    <t>東京都中央区日本橋3-12-2　朝日ビルヂング４F</t>
  </si>
  <si>
    <t>杉本　卓美</t>
  </si>
  <si>
    <t>千葉市美浜区中瀬１－７ー１</t>
  </si>
  <si>
    <t>伊東　淑美</t>
  </si>
  <si>
    <t>ライクキッズ株式会社</t>
  </si>
  <si>
    <t>森嶋　友一</t>
  </si>
  <si>
    <t>千葉県習志野市津田沼５丁目３－２５</t>
  </si>
  <si>
    <t>算定基準額算出内訳【突発的な延長保育利用（短時間認定）】</t>
    <rPh sb="0" eb="2">
      <t>サンテイ</t>
    </rPh>
    <rPh sb="2" eb="4">
      <t>キジュン</t>
    </rPh>
    <rPh sb="4" eb="5">
      <t>ガク</t>
    </rPh>
    <rPh sb="5" eb="7">
      <t>サンシュツ</t>
    </rPh>
    <rPh sb="7" eb="9">
      <t>ウチワケ</t>
    </rPh>
    <rPh sb="10" eb="13">
      <t>トッパツテキ</t>
    </rPh>
    <rPh sb="14" eb="16">
      <t>エンチョウ</t>
    </rPh>
    <rPh sb="16" eb="18">
      <t>ホイク</t>
    </rPh>
    <rPh sb="18" eb="20">
      <t>リヨウ</t>
    </rPh>
    <rPh sb="21" eb="24">
      <t>タンジカン</t>
    </rPh>
    <rPh sb="24" eb="26">
      <t>ニンテイ</t>
    </rPh>
    <phoneticPr fontId="3"/>
  </si>
  <si>
    <t>算定基準額算出内訳【突発的な延長保育利用（標準時間認定）】</t>
    <rPh sb="0" eb="2">
      <t>サンテイ</t>
    </rPh>
    <rPh sb="2" eb="4">
      <t>キジュン</t>
    </rPh>
    <rPh sb="4" eb="5">
      <t>ガク</t>
    </rPh>
    <rPh sb="5" eb="7">
      <t>サンシュツ</t>
    </rPh>
    <rPh sb="7" eb="9">
      <t>ウチワケ</t>
    </rPh>
    <rPh sb="10" eb="13">
      <t>トッパツテキ</t>
    </rPh>
    <rPh sb="14" eb="16">
      <t>エンチョウ</t>
    </rPh>
    <rPh sb="16" eb="18">
      <t>ホイク</t>
    </rPh>
    <rPh sb="18" eb="20">
      <t>リヨウ</t>
    </rPh>
    <rPh sb="21" eb="23">
      <t>ヒョウジュン</t>
    </rPh>
    <rPh sb="23" eb="25">
      <t>ジカン</t>
    </rPh>
    <rPh sb="25" eb="27">
      <t>ニンテイ</t>
    </rPh>
    <phoneticPr fontId="3"/>
  </si>
  <si>
    <t>保育時間</t>
    <rPh sb="0" eb="2">
      <t>ホイク</t>
    </rPh>
    <rPh sb="2" eb="4">
      <t>ジカン</t>
    </rPh>
    <phoneticPr fontId="3"/>
  </si>
  <si>
    <t>①標準時間　7:00-18:00、短時間　9:00-17:00</t>
    <rPh sb="1" eb="3">
      <t>ヒョウジュン</t>
    </rPh>
    <rPh sb="3" eb="5">
      <t>ジカン</t>
    </rPh>
    <rPh sb="17" eb="20">
      <t>タンジカン</t>
    </rPh>
    <phoneticPr fontId="1"/>
  </si>
  <si>
    <t>②標準時間　7:00-18:00、短時間　8:30-16:30</t>
    <rPh sb="1" eb="3">
      <t>ヒョウジュン</t>
    </rPh>
    <rPh sb="3" eb="5">
      <t>ジカン</t>
    </rPh>
    <rPh sb="17" eb="20">
      <t>タンジカン</t>
    </rPh>
    <phoneticPr fontId="1"/>
  </si>
  <si>
    <t>③標準時間　7:30-18:30、短時間　9:00-17:00</t>
    <rPh sb="1" eb="3">
      <t>ヒョウジュン</t>
    </rPh>
    <rPh sb="3" eb="5">
      <t>ジカン</t>
    </rPh>
    <rPh sb="17" eb="20">
      <t>タンジカン</t>
    </rPh>
    <phoneticPr fontId="1"/>
  </si>
  <si>
    <t>④標準時間　7:30-18:30、短時間　8:30-16:30</t>
    <rPh sb="1" eb="3">
      <t>ヒョウジュン</t>
    </rPh>
    <rPh sb="3" eb="5">
      <t>ジカン</t>
    </rPh>
    <rPh sb="17" eb="20">
      <t>タンジカン</t>
    </rPh>
    <phoneticPr fontId="1"/>
  </si>
  <si>
    <t>⑤標準時間　7:30-18:30、短時間　9:30-17:30</t>
    <rPh sb="1" eb="3">
      <t>ヒョウジュン</t>
    </rPh>
    <rPh sb="3" eb="5">
      <t>ジカン</t>
    </rPh>
    <rPh sb="17" eb="20">
      <t>タンジカン</t>
    </rPh>
    <phoneticPr fontId="1"/>
  </si>
  <si>
    <t>　←　左の黄色セルに園の保育時間の入力をお願いいたします。</t>
    <rPh sb="3" eb="4">
      <t>ヒダリ</t>
    </rPh>
    <rPh sb="5" eb="7">
      <t>キイロ</t>
    </rPh>
    <rPh sb="10" eb="11">
      <t>エン</t>
    </rPh>
    <rPh sb="12" eb="14">
      <t>ホイク</t>
    </rPh>
    <rPh sb="14" eb="16">
      <t>ジカン</t>
    </rPh>
    <rPh sb="17" eb="19">
      <t>ニュウリョク</t>
    </rPh>
    <rPh sb="21" eb="22">
      <t>ネガ</t>
    </rPh>
    <phoneticPr fontId="3"/>
  </si>
  <si>
    <t>18:15（標＋短）</t>
    <rPh sb="6" eb="7">
      <t>シルベ</t>
    </rPh>
    <rPh sb="8" eb="9">
      <t>タン</t>
    </rPh>
    <phoneticPr fontId="3"/>
  </si>
  <si>
    <t>1時間30分</t>
    <rPh sb="1" eb="3">
      <t>ジカン</t>
    </rPh>
    <rPh sb="5" eb="6">
      <t>フン</t>
    </rPh>
    <phoneticPr fontId="2"/>
  </si>
  <si>
    <t>30分</t>
    <rPh sb="2" eb="3">
      <t>フン</t>
    </rPh>
    <phoneticPr fontId="2"/>
  </si>
  <si>
    <t>15分</t>
    <rPh sb="2" eb="3">
      <t>フン</t>
    </rPh>
    <phoneticPr fontId="2"/>
  </si>
  <si>
    <t>-</t>
    <phoneticPr fontId="2"/>
  </si>
  <si>
    <t>標準時間</t>
    <rPh sb="0" eb="2">
      <t>ヒョウジュン</t>
    </rPh>
    <rPh sb="2" eb="4">
      <t>ジカン</t>
    </rPh>
    <phoneticPr fontId="2"/>
  </si>
  <si>
    <t>2時間30分</t>
    <rPh sb="1" eb="3">
      <t>ジカン</t>
    </rPh>
    <rPh sb="5" eb="6">
      <t>フン</t>
    </rPh>
    <phoneticPr fontId="2"/>
  </si>
  <si>
    <t>3時間30分</t>
    <rPh sb="1" eb="3">
      <t>ジカン</t>
    </rPh>
    <rPh sb="5" eb="6">
      <t>フン</t>
    </rPh>
    <phoneticPr fontId="2"/>
  </si>
  <si>
    <t>短時間</t>
    <rPh sb="0" eb="3">
      <t>タンジカン</t>
    </rPh>
    <phoneticPr fontId="2"/>
  </si>
  <si>
    <t>15分以上
延長利用</t>
    <rPh sb="2" eb="3">
      <t>フン</t>
    </rPh>
    <rPh sb="3" eb="5">
      <t>イジョウ</t>
    </rPh>
    <rPh sb="6" eb="8">
      <t>エンチョウ</t>
    </rPh>
    <rPh sb="8" eb="10">
      <t>リヨウ</t>
    </rPh>
    <phoneticPr fontId="3"/>
  </si>
  <si>
    <t>30分以上
延長利用</t>
    <rPh sb="2" eb="3">
      <t>フン</t>
    </rPh>
    <rPh sb="3" eb="5">
      <t>イジョウ</t>
    </rPh>
    <rPh sb="6" eb="8">
      <t>エンチョウ</t>
    </rPh>
    <rPh sb="8" eb="10">
      <t>リヨウ</t>
    </rPh>
    <phoneticPr fontId="3"/>
  </si>
  <si>
    <t>1時間30分以上
延長利用</t>
    <rPh sb="1" eb="3">
      <t>ジカン</t>
    </rPh>
    <rPh sb="5" eb="6">
      <t>フン</t>
    </rPh>
    <rPh sb="6" eb="8">
      <t>イジョウ</t>
    </rPh>
    <rPh sb="9" eb="11">
      <t>エンチョウ</t>
    </rPh>
    <rPh sb="11" eb="13">
      <t>リヨウ</t>
    </rPh>
    <phoneticPr fontId="3"/>
  </si>
  <si>
    <t>2時間30分以上
延長利用</t>
    <rPh sb="1" eb="3">
      <t>ジカン</t>
    </rPh>
    <rPh sb="5" eb="6">
      <t>フン</t>
    </rPh>
    <rPh sb="6" eb="8">
      <t>イジョウ</t>
    </rPh>
    <rPh sb="9" eb="11">
      <t>エンチョウ</t>
    </rPh>
    <rPh sb="11" eb="13">
      <t>リヨウ</t>
    </rPh>
    <phoneticPr fontId="3"/>
  </si>
  <si>
    <t>3時間30分以上
延長利用</t>
    <rPh sb="1" eb="3">
      <t>ジカン</t>
    </rPh>
    <rPh sb="5" eb="6">
      <t>フン</t>
    </rPh>
    <rPh sb="6" eb="8">
      <t>イジョウ</t>
    </rPh>
    <rPh sb="9" eb="11">
      <t>エンチョウ</t>
    </rPh>
    <rPh sb="11" eb="13">
      <t>リヨウ</t>
    </rPh>
    <phoneticPr fontId="3"/>
  </si>
  <si>
    <r>
      <rPr>
        <sz val="6"/>
        <rFont val="HGS創英角ﾎﾟｯﾌﾟ体"/>
        <family val="3"/>
        <charset val="128"/>
      </rPr>
      <t>4月以降の計</t>
    </r>
    <r>
      <rPr>
        <sz val="8"/>
        <rFont val="HGS創英角ﾎﾟｯﾌﾟ体"/>
        <family val="3"/>
        <charset val="128"/>
      </rPr>
      <t xml:space="preserve">
÷12</t>
    </r>
    <rPh sb="1" eb="4">
      <t>ガツイコウ</t>
    </rPh>
    <rPh sb="5" eb="6">
      <t>ケイ</t>
    </rPh>
    <phoneticPr fontId="3"/>
  </si>
  <si>
    <t>前2時間</t>
    <rPh sb="0" eb="1">
      <t>マエ</t>
    </rPh>
    <rPh sb="2" eb="4">
      <t>ジカン</t>
    </rPh>
    <phoneticPr fontId="2"/>
  </si>
  <si>
    <t>前1時間</t>
    <rPh sb="0" eb="1">
      <t>マエ</t>
    </rPh>
    <rPh sb="2" eb="4">
      <t>ジカン</t>
    </rPh>
    <phoneticPr fontId="2"/>
  </si>
  <si>
    <t>後1時間</t>
    <rPh sb="0" eb="1">
      <t>ウシロ</t>
    </rPh>
    <rPh sb="2" eb="4">
      <t>ジカン</t>
    </rPh>
    <phoneticPr fontId="2"/>
  </si>
  <si>
    <t>後2時間</t>
    <rPh sb="0" eb="1">
      <t>ウシロ</t>
    </rPh>
    <rPh sb="2" eb="4">
      <t>ジカン</t>
    </rPh>
    <phoneticPr fontId="2"/>
  </si>
  <si>
    <t>前2時間以上
延長利用</t>
  </si>
  <si>
    <t>前1時間以上
延長利用</t>
  </si>
  <si>
    <t>後1時間以上
延長利用</t>
  </si>
  <si>
    <t>後2時間以上
延長利用</t>
    <phoneticPr fontId="2"/>
  </si>
  <si>
    <t>　令和５年度当事業所における保育時間（延長保育時間を除く）及び延長保育時間につ
いて、次のとおり報告します。</t>
    <rPh sb="4" eb="5">
      <t>ネン</t>
    </rPh>
    <rPh sb="5" eb="6">
      <t>ド</t>
    </rPh>
    <rPh sb="6" eb="7">
      <t>トウ</t>
    </rPh>
    <rPh sb="7" eb="10">
      <t>ジギョウショ</t>
    </rPh>
    <rPh sb="14" eb="16">
      <t>ホイク</t>
    </rPh>
    <rPh sb="16" eb="18">
      <t>ジカン</t>
    </rPh>
    <rPh sb="19" eb="21">
      <t>エンチョウ</t>
    </rPh>
    <rPh sb="21" eb="23">
      <t>ホイク</t>
    </rPh>
    <rPh sb="23" eb="25">
      <t>ジカン</t>
    </rPh>
    <rPh sb="26" eb="27">
      <t>ノゾ</t>
    </rPh>
    <rPh sb="29" eb="30">
      <t>オヨ</t>
    </rPh>
    <rPh sb="31" eb="33">
      <t>エンチョウ</t>
    </rPh>
    <rPh sb="33" eb="35">
      <t>ホイク</t>
    </rPh>
    <rPh sb="35" eb="37">
      <t>ジカン</t>
    </rPh>
    <rPh sb="43" eb="44">
      <t>ツギ</t>
    </rPh>
    <rPh sb="48" eb="50">
      <t>ホウコク</t>
    </rPh>
    <phoneticPr fontId="3"/>
  </si>
  <si>
    <t>　令和５年度千葉市地域型事業所延長保育事業等補助金の交付を受けたいので、千
葉市補助金等交付規則第３条の規定により、次のとおり申請します。</t>
    <rPh sb="4" eb="5">
      <t>ネン</t>
    </rPh>
    <rPh sb="5" eb="6">
      <t>ド</t>
    </rPh>
    <rPh sb="6" eb="8">
      <t>チバ</t>
    </rPh>
    <rPh sb="26" eb="28">
      <t>コウフ</t>
    </rPh>
    <rPh sb="29" eb="30">
      <t>ウ</t>
    </rPh>
    <rPh sb="36" eb="37">
      <t>セン</t>
    </rPh>
    <rPh sb="38" eb="39">
      <t>ハ</t>
    </rPh>
    <rPh sb="39" eb="40">
      <t>シ</t>
    </rPh>
    <rPh sb="40" eb="43">
      <t>ホジョキン</t>
    </rPh>
    <rPh sb="43" eb="44">
      <t>ナド</t>
    </rPh>
    <rPh sb="44" eb="46">
      <t>コウフ</t>
    </rPh>
    <rPh sb="46" eb="48">
      <t>キソク</t>
    </rPh>
    <rPh sb="48" eb="49">
      <t>ダイ</t>
    </rPh>
    <rPh sb="50" eb="51">
      <t>ジョウ</t>
    </rPh>
    <rPh sb="52" eb="54">
      <t>キテイ</t>
    </rPh>
    <rPh sb="58" eb="59">
      <t>ツギ</t>
    </rPh>
    <rPh sb="63" eb="65">
      <t>シンセイ</t>
    </rPh>
    <phoneticPr fontId="3"/>
  </si>
  <si>
    <t>令和５年度</t>
    <rPh sb="3" eb="4">
      <t>ネン</t>
    </rPh>
    <rPh sb="4" eb="5">
      <t>ド</t>
    </rPh>
    <phoneticPr fontId="3"/>
  </si>
  <si>
    <t>　※こちらを入力する前に、別紙５以降のシートの入力・印刷をしないでください。</t>
    <rPh sb="6" eb="8">
      <t>ニュウリョク</t>
    </rPh>
    <rPh sb="10" eb="11">
      <t>マエ</t>
    </rPh>
    <rPh sb="13" eb="15">
      <t>ベッシ</t>
    </rPh>
    <rPh sb="16" eb="18">
      <t>イコウ</t>
    </rPh>
    <rPh sb="23" eb="25">
      <t>ニュウリョク</t>
    </rPh>
    <rPh sb="26" eb="28">
      <t>インサツ</t>
    </rPh>
    <phoneticPr fontId="2"/>
  </si>
  <si>
    <t>自園調理</t>
  </si>
  <si>
    <t>西山　道憲</t>
    <rPh sb="0" eb="2">
      <t>ニシヤマ</t>
    </rPh>
    <rPh sb="3" eb="5">
      <t>ミチノリ</t>
    </rPh>
    <phoneticPr fontId="7"/>
  </si>
  <si>
    <t>千葉県千葉市緑区おゆみ野中央6-50-10</t>
    <rPh sb="0" eb="3">
      <t>チバケン</t>
    </rPh>
    <rPh sb="3" eb="6">
      <t>チバシ</t>
    </rPh>
    <rPh sb="6" eb="8">
      <t>ミドリク</t>
    </rPh>
    <rPh sb="11" eb="12">
      <t>ノ</t>
    </rPh>
    <rPh sb="12" eb="14">
      <t>チュウオウ</t>
    </rPh>
    <phoneticPr fontId="7"/>
  </si>
  <si>
    <t>飯田　道明</t>
    <rPh sb="0" eb="2">
      <t>イイダ</t>
    </rPh>
    <rPh sb="3" eb="4">
      <t>ミチ</t>
    </rPh>
    <rPh sb="4" eb="5">
      <t>アカ</t>
    </rPh>
    <phoneticPr fontId="7"/>
  </si>
  <si>
    <t>岡本　拓岳</t>
  </si>
  <si>
    <t>ジョイア　千葉園</t>
  </si>
  <si>
    <t>赤木　茂則</t>
    <rPh sb="0" eb="2">
      <t>アカギ</t>
    </rPh>
    <rPh sb="3" eb="5">
      <t>シゲノリ</t>
    </rPh>
    <phoneticPr fontId="7"/>
  </si>
  <si>
    <t>千葉南病院クニナ保育園</t>
    <rPh sb="0" eb="2">
      <t>チバ</t>
    </rPh>
    <rPh sb="2" eb="3">
      <t>ミナミ</t>
    </rPh>
    <rPh sb="3" eb="5">
      <t>ビョウイン</t>
    </rPh>
    <rPh sb="8" eb="11">
      <t>ホイクエン</t>
    </rPh>
    <phoneticPr fontId="7"/>
  </si>
  <si>
    <t>EXL94559</t>
  </si>
  <si>
    <t>保育室リリー</t>
    <rPh sb="0" eb="3">
      <t>ホイクシツ</t>
    </rPh>
    <phoneticPr fontId="4"/>
  </si>
  <si>
    <t>(医)グリーンエミネンス</t>
  </si>
  <si>
    <t>中村　周二</t>
  </si>
  <si>
    <t>千葉市中央区千葉寺町188</t>
  </si>
  <si>
    <t>VZK89857</t>
  </si>
  <si>
    <t>タムスわんぱく保育園花見川</t>
    <rPh sb="7" eb="10">
      <t>ホイクエン</t>
    </rPh>
    <rPh sb="10" eb="13">
      <t>ハナミガワ</t>
    </rPh>
    <phoneticPr fontId="4"/>
  </si>
  <si>
    <t>(医)有相会</t>
  </si>
  <si>
    <t>岡本　和久</t>
  </si>
  <si>
    <t>千葉市花見川区柏井町800-1</t>
  </si>
  <si>
    <t>100号</t>
  </si>
  <si>
    <t>100号の2</t>
  </si>
  <si>
    <t>100号の3</t>
  </si>
  <si>
    <t>100号の4</t>
  </si>
  <si>
    <t>100号の5</t>
  </si>
  <si>
    <t>100号の6</t>
  </si>
  <si>
    <t>100号の7</t>
  </si>
  <si>
    <t>100号の8</t>
  </si>
  <si>
    <t>100号の9</t>
  </si>
  <si>
    <t>100号の10</t>
  </si>
  <si>
    <t>100号の11</t>
  </si>
  <si>
    <t>100号の12</t>
  </si>
  <si>
    <t>100号の13</t>
  </si>
  <si>
    <t>100号の14</t>
  </si>
  <si>
    <t>100号の15</t>
  </si>
  <si>
    <t>100号の16</t>
  </si>
  <si>
    <t>100号の17</t>
  </si>
  <si>
    <t>100号の18</t>
  </si>
  <si>
    <t>100号の19</t>
  </si>
  <si>
    <t>100号の22</t>
  </si>
  <si>
    <t>100号の23</t>
  </si>
  <si>
    <t>100号の25</t>
  </si>
  <si>
    <t>101号</t>
  </si>
  <si>
    <t>101号の2</t>
  </si>
  <si>
    <t>101号の3</t>
  </si>
  <si>
    <t>101号の4</t>
  </si>
  <si>
    <t>101号の5</t>
  </si>
  <si>
    <t>101号の6</t>
  </si>
  <si>
    <t>小規模①</t>
  </si>
  <si>
    <t>事業所内①</t>
  </si>
  <si>
    <t>LGG95994</t>
    <phoneticPr fontId="2"/>
  </si>
  <si>
    <t>PDQ23093</t>
    <phoneticPr fontId="2"/>
  </si>
  <si>
    <t>事業所（定員20人以上）</t>
  </si>
  <si>
    <t>事業所（小規模A型）</t>
  </si>
  <si>
    <t>事業所（小規模B型）</t>
  </si>
  <si>
    <t>事業所（定員20人以上）</t>
    <phoneticPr fontId="2"/>
  </si>
  <si>
    <t>AIE60995</t>
    <phoneticPr fontId="2"/>
  </si>
  <si>
    <t>VOL67929</t>
    <phoneticPr fontId="2"/>
  </si>
  <si>
    <t>8行目以下に園データを張り付けて内容を更新</t>
    <rPh sb="1" eb="5">
      <t>ギョウメイカ</t>
    </rPh>
    <rPh sb="6" eb="7">
      <t>エン</t>
    </rPh>
    <rPh sb="11" eb="12">
      <t>ハ</t>
    </rPh>
    <rPh sb="13" eb="14">
      <t>ツ</t>
    </rPh>
    <rPh sb="16" eb="18">
      <t>ナイヨウ</t>
    </rPh>
    <rPh sb="19" eb="21">
      <t>コウシン</t>
    </rPh>
    <phoneticPr fontId="50"/>
  </si>
  <si>
    <t>←「区名」+「種別（7行目）」の名前が「名前の定義」に設定され、範囲設定されます。</t>
    <rPh sb="2" eb="3">
      <t>ク</t>
    </rPh>
    <rPh sb="3" eb="4">
      <t>メイ</t>
    </rPh>
    <rPh sb="7" eb="9">
      <t>シュベツ</t>
    </rPh>
    <rPh sb="11" eb="13">
      <t>ギョウメ</t>
    </rPh>
    <rPh sb="16" eb="18">
      <t>ナマエ</t>
    </rPh>
    <rPh sb="20" eb="22">
      <t>ナマエ</t>
    </rPh>
    <rPh sb="23" eb="25">
      <t>テイギ</t>
    </rPh>
    <rPh sb="27" eb="29">
      <t>セッテイ</t>
    </rPh>
    <rPh sb="32" eb="34">
      <t>ハンイ</t>
    </rPh>
    <rPh sb="34" eb="36">
      <t>セッテイ</t>
    </rPh>
    <phoneticPr fontId="2"/>
  </si>
  <si>
    <t>千葉文化幼稚園</t>
    <rPh sb="0" eb="2">
      <t>チバ</t>
    </rPh>
    <rPh sb="2" eb="4">
      <t>ブンカ</t>
    </rPh>
    <rPh sb="4" eb="7">
      <t>ヨウチエン</t>
    </rPh>
    <phoneticPr fontId="106"/>
  </si>
  <si>
    <t>タムスわんぱく保育園花見川</t>
  </si>
  <si>
    <t>認定こども園　おゆみ野南幼稚園</t>
  </si>
  <si>
    <t>保育室リリー</t>
  </si>
  <si>
    <t>幼保連携型認定こども園　ふたば保育園</t>
  </si>
  <si>
    <t>認定こども園　青い鳥第二幼稚園</t>
  </si>
  <si>
    <t>Gakkenほいくえん おゆみ野</t>
  </si>
  <si>
    <t>認定こども園　双葉幼稚園</t>
  </si>
  <si>
    <t>Gakkenほいくえん 稲毛</t>
  </si>
  <si>
    <t>ニチイキッズあすみが丘保育園</t>
  </si>
  <si>
    <t>ChaCha Children Makuhari</t>
  </si>
  <si>
    <t>AIAI NURSERY　幕張</t>
  </si>
  <si>
    <t>Gakkenほいくえん 稲毛東</t>
  </si>
  <si>
    <t>AIAI NURSERY　土気</t>
  </si>
  <si>
    <t>なないろ浜野園</t>
    <rPh sb="4" eb="6">
      <t>ハマノ</t>
    </rPh>
    <rPh sb="6" eb="7">
      <t>エン</t>
    </rPh>
    <phoneticPr fontId="106"/>
  </si>
  <si>
    <t>小倉台保育園</t>
  </si>
  <si>
    <t>オーチャード・キッズ稲毛海岸保育園</t>
    <rPh sb="14" eb="17">
      <t>ホイクエン</t>
    </rPh>
    <phoneticPr fontId="106"/>
  </si>
  <si>
    <t>サフォークキッズ保育園</t>
    <rPh sb="8" eb="11">
      <t>ホイクエン</t>
    </rPh>
    <phoneticPr fontId="106"/>
  </si>
  <si>
    <t>みらくる保育園</t>
    <rPh sb="4" eb="7">
      <t>ホイクエン</t>
    </rPh>
    <phoneticPr fontId="106"/>
  </si>
  <si>
    <t>AIAI NURSERY　あすみが丘</t>
  </si>
  <si>
    <t>オンジュソリール保育園　海浜幕張国際大通り</t>
  </si>
  <si>
    <t>みらいつむぎ保育園海浜</t>
  </si>
  <si>
    <t>検見川はないろ保育園</t>
    <rPh sb="7" eb="10">
      <t>ホイクエン</t>
    </rPh>
    <phoneticPr fontId="106"/>
  </si>
  <si>
    <t>かえで保育園幕張駅前</t>
  </si>
  <si>
    <t>小深保育園</t>
  </si>
  <si>
    <t>オンジュソリール保育園　幕張駅北口園</t>
  </si>
  <si>
    <t>千葉誉田雲母保育園</t>
    <rPh sb="0" eb="2">
      <t>チバ</t>
    </rPh>
    <rPh sb="2" eb="4">
      <t>ホンダ</t>
    </rPh>
    <rPh sb="4" eb="6">
      <t>キララ</t>
    </rPh>
    <rPh sb="6" eb="9">
      <t>ホイクエン</t>
    </rPh>
    <phoneticPr fontId="106"/>
  </si>
  <si>
    <t>Nestいんない保育園</t>
  </si>
  <si>
    <t>酒井　雄二</t>
  </si>
  <si>
    <t>天野　裕香里</t>
  </si>
  <si>
    <t>千葉市美浜区真砂2-24-8</t>
  </si>
  <si>
    <t>後藤　伸太郎</t>
  </si>
  <si>
    <t>東京都中央区日本橋小伝馬町１２－５　小伝馬町YSビル６階</t>
  </si>
  <si>
    <t>事業所（定員20人以上）</t>
    <phoneticPr fontId="2"/>
  </si>
  <si>
    <t>小規模C型</t>
    <rPh sb="0" eb="3">
      <t>ショウキボ</t>
    </rPh>
    <rPh sb="4" eb="5">
      <t>ガタ</t>
    </rPh>
    <phoneticPr fontId="3"/>
  </si>
  <si>
    <t>小規模C型</t>
    <rPh sb="0" eb="3">
      <t>ショウキボ</t>
    </rPh>
    <rPh sb="4" eb="5">
      <t>ガタ</t>
    </rPh>
    <phoneticPr fontId="2"/>
  </si>
  <si>
    <t xml:space="preserve">  令和６年３月３１日付け千葉市達こ幼運第  　    号　　  千葉市地域型保育事業所延長保育事業等補助金額確定通知書により確定した補助金の交付について、千葉市補助金等交付規則第１６条第１項の規定により請求します。</t>
    <rPh sb="2" eb="4">
      <t>レイワ</t>
    </rPh>
    <phoneticPr fontId="3"/>
  </si>
  <si>
    <t>令和５年度　延長保育補助金（地域型）　実績報告用データ</t>
    <rPh sb="3" eb="5">
      <t>ネンド</t>
    </rPh>
    <rPh sb="6" eb="8">
      <t>エンチョウ</t>
    </rPh>
    <rPh sb="8" eb="10">
      <t>ホイク</t>
    </rPh>
    <rPh sb="10" eb="13">
      <t>ホジョキン</t>
    </rPh>
    <rPh sb="14" eb="16">
      <t>チイキ</t>
    </rPh>
    <rPh sb="16" eb="17">
      <t>ガタ</t>
    </rPh>
    <rPh sb="19" eb="21">
      <t>ジッセキ</t>
    </rPh>
    <rPh sb="21" eb="23">
      <t>ホウコク</t>
    </rPh>
    <rPh sb="23" eb="24">
      <t>ヨウ</t>
    </rPh>
    <phoneticPr fontId="2"/>
  </si>
  <si>
    <r>
      <rPr>
        <sz val="11"/>
        <rFont val="HG丸ｺﾞｼｯｸM-PRO"/>
        <family val="3"/>
        <charset val="128"/>
      </rPr>
      <t>延長保育料の</t>
    </r>
    <r>
      <rPr>
        <sz val="12"/>
        <rFont val="HG丸ｺﾞｼｯｸM-PRO"/>
        <family val="3"/>
        <charset val="128"/>
      </rPr>
      <t xml:space="preserve">
料金体系</t>
    </r>
    <rPh sb="0" eb="2">
      <t>エンチョウ</t>
    </rPh>
    <rPh sb="2" eb="4">
      <t>ホイク</t>
    </rPh>
    <rPh sb="4" eb="5">
      <t>リョウ</t>
    </rPh>
    <rPh sb="7" eb="9">
      <t>リョウキン</t>
    </rPh>
    <rPh sb="9" eb="11">
      <t>タイケイ</t>
    </rPh>
    <phoneticPr fontId="2"/>
  </si>
  <si>
    <t>月額：以上児1,900円・未満児3,000円　突発利用時の料金設定なし</t>
  </si>
  <si>
    <t>独自料金
体系</t>
    <rPh sb="0" eb="2">
      <t>ドクジ</t>
    </rPh>
    <rPh sb="2" eb="4">
      <t>リョウキン</t>
    </rPh>
    <rPh sb="5" eb="7">
      <t>タイケイ</t>
    </rPh>
    <phoneticPr fontId="2"/>
  </si>
  <si>
    <t>実利用者数</t>
    <rPh sb="0" eb="1">
      <t>ジツ</t>
    </rPh>
    <rPh sb="1" eb="3">
      <t>リヨウ</t>
    </rPh>
    <rPh sb="3" eb="4">
      <t>シャ</t>
    </rPh>
    <rPh sb="4" eb="5">
      <t>スウ</t>
    </rPh>
    <phoneticPr fontId="4"/>
  </si>
  <si>
    <t>標準</t>
    <rPh sb="0" eb="2">
      <t>ヒョウジュン</t>
    </rPh>
    <phoneticPr fontId="4"/>
  </si>
  <si>
    <t>短時間</t>
    <rPh sb="0" eb="3">
      <t>タンジカン</t>
    </rPh>
    <phoneticPr fontId="4"/>
  </si>
  <si>
    <t>月額：以上児1,900円・未満児3,000円　突発利用時：以上児1,000円・未満児1,500円</t>
  </si>
  <si>
    <t>選択肢にない独自料金（以下の黄色セルに変更後の料金について記載ください。）</t>
    <rPh sb="0" eb="3">
      <t>センタクシ</t>
    </rPh>
    <phoneticPr fontId="2"/>
  </si>
  <si>
    <r>
      <rPr>
        <b/>
        <sz val="18"/>
        <color rgb="FFFF0000"/>
        <rFont val="HG丸ｺﾞｼｯｸM-PRO"/>
        <family val="3"/>
        <charset val="128"/>
      </rPr>
      <t>　　</t>
    </r>
    <r>
      <rPr>
        <b/>
        <u/>
        <sz val="18"/>
        <color rgb="FFFF0000"/>
        <rFont val="HG丸ｺﾞｼｯｸM-PRO"/>
        <family val="3"/>
        <charset val="128"/>
      </rPr>
      <t>令和６年３月１５日（金）　紙媒体・データいずれも必着</t>
    </r>
    <rPh sb="2" eb="4">
      <t>レイワ</t>
    </rPh>
    <rPh sb="5" eb="6">
      <t>ネン</t>
    </rPh>
    <rPh sb="12" eb="13">
      <t>キン</t>
    </rPh>
    <rPh sb="15" eb="16">
      <t>カミ</t>
    </rPh>
    <rPh sb="16" eb="18">
      <t>バイタイ</t>
    </rPh>
    <rPh sb="26" eb="28">
      <t>ヒッチャク</t>
    </rPh>
    <phoneticPr fontId="2"/>
  </si>
  <si>
    <t>最新情報を貼り付けて更新</t>
    <rPh sb="0" eb="2">
      <t>サイシン</t>
    </rPh>
    <rPh sb="2" eb="4">
      <t>ジョウホウ</t>
    </rPh>
    <rPh sb="5" eb="6">
      <t>ハ</t>
    </rPh>
    <rPh sb="7" eb="8">
      <t>ツ</t>
    </rPh>
    <rPh sb="10" eb="12">
      <t>コウシン</t>
    </rPh>
    <phoneticPr fontId="4"/>
  </si>
  <si>
    <t>貼付</t>
    <rPh sb="0" eb="2">
      <t>チョウフ</t>
    </rPh>
    <phoneticPr fontId="4"/>
  </si>
  <si>
    <t>チャコ千葉園</t>
    <rPh sb="3" eb="5">
      <t>チバ</t>
    </rPh>
    <rPh sb="5" eb="6">
      <t>エン</t>
    </rPh>
    <phoneticPr fontId="9"/>
  </si>
  <si>
    <t>チャコ稲毛園</t>
    <rPh sb="3" eb="5">
      <t>イナゲ</t>
    </rPh>
    <rPh sb="5" eb="6">
      <t>エン</t>
    </rPh>
    <phoneticPr fontId="9"/>
  </si>
  <si>
    <t>平賀　淳</t>
  </si>
  <si>
    <t>西山　道憲</t>
  </si>
  <si>
    <t>千葉県千葉市緑区おゆみ野中央6-50-10</t>
  </si>
  <si>
    <t>濵口　裕香里</t>
  </si>
  <si>
    <t>天野　裕香里</t>
    <rPh sb="0" eb="2">
      <t>アマノ</t>
    </rPh>
    <rPh sb="3" eb="4">
      <t>ヒロシ</t>
    </rPh>
    <rPh sb="4" eb="6">
      <t>カオリ</t>
    </rPh>
    <phoneticPr fontId="7"/>
  </si>
  <si>
    <t>飯田　道明</t>
  </si>
  <si>
    <t>安藤　勲</t>
  </si>
  <si>
    <t>千葉市美浜区真砂5-2-3</t>
  </si>
  <si>
    <t>千葉市美浜区真砂2-24-8</t>
    <rPh sb="0" eb="3">
      <t>チバシ</t>
    </rPh>
    <rPh sb="3" eb="6">
      <t>ミハマク</t>
    </rPh>
    <rPh sb="6" eb="8">
      <t>マサゴ</t>
    </rPh>
    <phoneticPr fontId="7"/>
  </si>
  <si>
    <t>大川　誠</t>
  </si>
  <si>
    <t>東京都中央区日本橋小伝馬町４番１号井門小伝馬町ビル８階</t>
  </si>
  <si>
    <t>東京都中央区日本橋小伝馬町１２－５　小伝馬町YSビル６階</t>
    <rPh sb="0" eb="2">
      <t>トウキョウ</t>
    </rPh>
    <rPh sb="2" eb="3">
      <t>ト</t>
    </rPh>
    <rPh sb="9" eb="13">
      <t>コデンマチョウ</t>
    </rPh>
    <rPh sb="18" eb="21">
      <t>コデンマ</t>
    </rPh>
    <rPh sb="21" eb="22">
      <t>チョウ</t>
    </rPh>
    <rPh sb="27" eb="28">
      <t>カイ</t>
    </rPh>
    <phoneticPr fontId="7"/>
  </si>
  <si>
    <t>園長</t>
  </si>
  <si>
    <t>鵜澤　美恵</t>
  </si>
  <si>
    <t>千葉市中央区蘇我４－６－２１</t>
  </si>
  <si>
    <t>○</t>
  </si>
  <si>
    <t>施設名</t>
    <rPh sb="0" eb="2">
      <t>シセツ</t>
    </rPh>
    <rPh sb="2" eb="3">
      <t>メイ</t>
    </rPh>
    <phoneticPr fontId="7"/>
  </si>
  <si>
    <t>法人名</t>
    <rPh sb="0" eb="2">
      <t>ホウジン</t>
    </rPh>
    <rPh sb="2" eb="3">
      <t>メイ</t>
    </rPh>
    <phoneticPr fontId="7"/>
  </si>
  <si>
    <t>職名4月</t>
  </si>
  <si>
    <t>氏名4月</t>
  </si>
  <si>
    <t>住所4月</t>
  </si>
  <si>
    <t>職名5月</t>
  </si>
  <si>
    <t>氏名5月</t>
  </si>
  <si>
    <t>住所5月</t>
  </si>
  <si>
    <t>職名6月</t>
  </si>
  <si>
    <t>氏名6月</t>
  </si>
  <si>
    <t>住所6月</t>
  </si>
  <si>
    <t>職名7月</t>
  </si>
  <si>
    <t>氏名7月</t>
  </si>
  <si>
    <t>住所7月</t>
  </si>
  <si>
    <t>職名8月</t>
  </si>
  <si>
    <t>氏名8月</t>
  </si>
  <si>
    <t>住所8月</t>
  </si>
  <si>
    <t>職名9月</t>
  </si>
  <si>
    <t>氏名9月</t>
  </si>
  <si>
    <t>住所9月</t>
  </si>
  <si>
    <t>職名10月</t>
  </si>
  <si>
    <t>氏名10月</t>
  </si>
  <si>
    <t>住所10月</t>
  </si>
  <si>
    <t>職名11月</t>
  </si>
  <si>
    <t>氏名11月</t>
  </si>
  <si>
    <t>住所11月</t>
  </si>
  <si>
    <t>職名12月</t>
  </si>
  <si>
    <t>氏名12月</t>
  </si>
  <si>
    <t>住所12月</t>
  </si>
  <si>
    <t>職名1月</t>
  </si>
  <si>
    <t>氏名1月</t>
  </si>
  <si>
    <t>住所1月</t>
  </si>
  <si>
    <t>職名2月</t>
  </si>
  <si>
    <t>氏名2月</t>
  </si>
  <si>
    <t>住所2月</t>
  </si>
  <si>
    <t>職名3月</t>
  </si>
  <si>
    <t>氏名3月</t>
  </si>
  <si>
    <t>住所3月</t>
  </si>
  <si>
    <t>職名3月31日</t>
  </si>
  <si>
    <t>氏名3月31日</t>
  </si>
  <si>
    <t>住所3月31日</t>
  </si>
  <si>
    <t>委任状有無</t>
    <rPh sb="0" eb="2">
      <t>イニン</t>
    </rPh>
    <rPh sb="2" eb="3">
      <t>ジョウ</t>
    </rPh>
    <rPh sb="3" eb="5">
      <t>ウム</t>
    </rPh>
    <phoneticPr fontId="7"/>
  </si>
  <si>
    <t>債権者番号</t>
    <rPh sb="0" eb="3">
      <t>サイケンシャ</t>
    </rPh>
    <rPh sb="3" eb="5">
      <t>バンゴウ</t>
    </rPh>
    <phoneticPr fontId="7"/>
  </si>
  <si>
    <t>口座枝番</t>
    <rPh sb="0" eb="2">
      <t>コウザ</t>
    </rPh>
    <rPh sb="2" eb="4">
      <t>エダバン</t>
    </rPh>
    <phoneticPr fontId="7"/>
  </si>
  <si>
    <t>No</t>
    <phoneticPr fontId="2"/>
  </si>
  <si>
    <t>委任者職</t>
    <rPh sb="0" eb="3">
      <t>イニンシャ</t>
    </rPh>
    <rPh sb="3" eb="4">
      <t>ショク</t>
    </rPh>
    <phoneticPr fontId="2"/>
  </si>
  <si>
    <t>委任者氏名</t>
    <rPh sb="0" eb="3">
      <t>イニンシャ</t>
    </rPh>
    <rPh sb="3" eb="5">
      <t>シメイ</t>
    </rPh>
    <phoneticPr fontId="2"/>
  </si>
  <si>
    <t>委任者住所</t>
    <rPh sb="0" eb="2">
      <t>イニン</t>
    </rPh>
    <rPh sb="2" eb="3">
      <t>シャ</t>
    </rPh>
    <rPh sb="3" eb="5">
      <t>ジュウショ</t>
    </rPh>
    <phoneticPr fontId="2"/>
  </si>
  <si>
    <t>施設情報</t>
    <rPh sb="0" eb="2">
      <t>シセツ</t>
    </rPh>
    <rPh sb="2" eb="4">
      <t>ジョウホウ</t>
    </rPh>
    <phoneticPr fontId="50"/>
  </si>
  <si>
    <t>136号</t>
    <rPh sb="3" eb="4">
      <t>ゴウ</t>
    </rPh>
    <phoneticPr fontId="5"/>
  </si>
  <si>
    <t>136号の2</t>
    <rPh sb="3" eb="4">
      <t>ゴウ</t>
    </rPh>
    <phoneticPr fontId="5"/>
  </si>
  <si>
    <t>136号の3</t>
    <rPh sb="3" eb="4">
      <t>ゴウ</t>
    </rPh>
    <phoneticPr fontId="5"/>
  </si>
  <si>
    <t>136号の4</t>
    <rPh sb="3" eb="4">
      <t>ゴウ</t>
    </rPh>
    <phoneticPr fontId="5"/>
  </si>
  <si>
    <t>小規模②</t>
  </si>
  <si>
    <t>令和５年４月１日</t>
    <rPh sb="0" eb="1">
      <t>レイワ</t>
    </rPh>
    <rPh sb="1" eb="2">
      <t>ネン</t>
    </rPh>
    <rPh sb="3" eb="4">
      <t>ガツ</t>
    </rPh>
    <rPh sb="5" eb="6">
      <t>ニチ</t>
    </rPh>
    <phoneticPr fontId="2"/>
  </si>
  <si>
    <t>令和５年１２月１日</t>
    <rPh sb="0" eb="1">
      <t>レイワ</t>
    </rPh>
    <rPh sb="2" eb="3">
      <t>ネン</t>
    </rPh>
    <rPh sb="5" eb="6">
      <t>ガツ</t>
    </rPh>
    <rPh sb="7" eb="8">
      <t>ニチ</t>
    </rPh>
    <phoneticPr fontId="2"/>
  </si>
  <si>
    <t>（様式第６号）</t>
    <rPh sb="1" eb="3">
      <t>ヨウシキ</t>
    </rPh>
    <rPh sb="3" eb="4">
      <t>ダイ</t>
    </rPh>
    <rPh sb="5" eb="6">
      <t>ゴウ</t>
    </rPh>
    <phoneticPr fontId="3"/>
  </si>
  <si>
    <t>（様式第１４号）</t>
    <rPh sb="1" eb="3">
      <t>ヨウシキ</t>
    </rPh>
    <rPh sb="3" eb="4">
      <t>ダイ</t>
    </rPh>
    <rPh sb="6" eb="7">
      <t>ゴウ</t>
    </rPh>
    <phoneticPr fontId="3"/>
  </si>
  <si>
    <t>VYB32279</t>
    <phoneticPr fontId="2"/>
  </si>
  <si>
    <t>印刷・送付不要</t>
    <rPh sb="0" eb="2">
      <t>インサツ</t>
    </rPh>
    <rPh sb="3" eb="5">
      <t>ソウフ</t>
    </rPh>
    <rPh sb="5" eb="7">
      <t>フヨウ</t>
    </rPh>
    <phoneticPr fontId="2"/>
  </si>
  <si>
    <t>←委任者有無</t>
    <rPh sb="1" eb="4">
      <t>イニンシャ</t>
    </rPh>
    <rPh sb="4" eb="6">
      <t>ウム</t>
    </rPh>
    <phoneticPr fontId="2"/>
  </si>
  <si>
    <t>JSA45898</t>
    <phoneticPr fontId="2"/>
  </si>
  <si>
    <t>印刷・送付不要</t>
    <rPh sb="0" eb="2">
      <t>インサツ</t>
    </rPh>
    <rPh sb="3" eb="5">
      <t>ソウフ</t>
    </rPh>
    <rPh sb="5" eb="7">
      <t>フヨウ</t>
    </rPh>
    <phoneticPr fontId="2"/>
  </si>
  <si>
    <t>令和６年２月９日</t>
    <rPh sb="0" eb="1">
      <t>レイワ</t>
    </rPh>
    <rPh sb="2" eb="3">
      <t>ネン</t>
    </rPh>
    <rPh sb="4" eb="5">
      <t>ガツ</t>
    </rPh>
    <rPh sb="6" eb="7">
      <t>ニチ</t>
    </rPh>
    <phoneticPr fontId="2"/>
  </si>
  <si>
    <t>WHL37537</t>
    <phoneticPr fontId="2"/>
  </si>
  <si>
    <t>JUO52235</t>
    <phoneticPr fontId="2"/>
  </si>
  <si>
    <t>〒260-8722　千葉市中央区千葉港１－１　高層棟８階</t>
    <rPh sb="10" eb="13">
      <t>チバシ</t>
    </rPh>
    <rPh sb="13" eb="16">
      <t>チュウオウク</t>
    </rPh>
    <rPh sb="16" eb="19">
      <t>チバミナト</t>
    </rPh>
    <rPh sb="23" eb="25">
      <t>コウソウ</t>
    </rPh>
    <rPh sb="25" eb="26">
      <t>トウ</t>
    </rPh>
    <rPh sb="27" eb="28">
      <t>カイ</t>
    </rPh>
    <phoneticPr fontId="2"/>
  </si>
  <si>
    <t>→交付決定を受けていない場合は不要、交付額が変わらない場合も不要</t>
    <rPh sb="1" eb="3">
      <t>コウフ</t>
    </rPh>
    <rPh sb="3" eb="5">
      <t>ケッテイ</t>
    </rPh>
    <rPh sb="6" eb="7">
      <t>ウ</t>
    </rPh>
    <rPh sb="12" eb="14">
      <t>バアイ</t>
    </rPh>
    <rPh sb="15" eb="17">
      <t>フヨウ</t>
    </rPh>
    <rPh sb="18" eb="20">
      <t>コウフ</t>
    </rPh>
    <rPh sb="20" eb="21">
      <t>ガク</t>
    </rPh>
    <rPh sb="22" eb="23">
      <t>カ</t>
    </rPh>
    <rPh sb="27" eb="29">
      <t>バアイ</t>
    </rPh>
    <rPh sb="30" eb="32">
      <t>フヨウ</t>
    </rPh>
    <phoneticPr fontId="2"/>
  </si>
  <si>
    <t>→請求額が0円以下の場合不要</t>
    <rPh sb="1" eb="3">
      <t>セイキュウ</t>
    </rPh>
    <rPh sb="3" eb="4">
      <t>ガク</t>
    </rPh>
    <rPh sb="6" eb="9">
      <t>エンイカ</t>
    </rPh>
    <rPh sb="10" eb="12">
      <t>バアイ</t>
    </rPh>
    <rPh sb="12" eb="14">
      <t>フヨウ</t>
    </rPh>
    <phoneticPr fontId="2"/>
  </si>
  <si>
    <t>→概算払してない場合は不要</t>
    <rPh sb="1" eb="3">
      <t>ガイサン</t>
    </rPh>
    <rPh sb="3" eb="4">
      <t>バライ</t>
    </rPh>
    <rPh sb="8" eb="10">
      <t>バアイ</t>
    </rPh>
    <rPh sb="11" eb="13">
      <t>フヨウ</t>
    </rPh>
    <phoneticPr fontId="2"/>
  </si>
  <si>
    <t>←既交付決定額、今回の交付申請額がいずれも0の場合は不要</t>
    <rPh sb="1" eb="2">
      <t>スデ</t>
    </rPh>
    <rPh sb="2" eb="4">
      <t>コウフ</t>
    </rPh>
    <rPh sb="4" eb="6">
      <t>ケッテイ</t>
    </rPh>
    <rPh sb="6" eb="7">
      <t>ガク</t>
    </rPh>
    <rPh sb="8" eb="10">
      <t>コンカイ</t>
    </rPh>
    <rPh sb="11" eb="13">
      <t>コウフ</t>
    </rPh>
    <rPh sb="13" eb="15">
      <t>シンセイ</t>
    </rPh>
    <rPh sb="15" eb="16">
      <t>ガク</t>
    </rPh>
    <rPh sb="23" eb="25">
      <t>バアイ</t>
    </rPh>
    <rPh sb="26" eb="28">
      <t>フヨウ</t>
    </rPh>
    <phoneticPr fontId="2"/>
  </si>
  <si>
    <t>←既交付決定額</t>
    <rPh sb="1" eb="2">
      <t>キ</t>
    </rPh>
    <rPh sb="2" eb="4">
      <t>コウフ</t>
    </rPh>
    <rPh sb="4" eb="6">
      <t>ケッテイ</t>
    </rPh>
    <rPh sb="6" eb="7">
      <t>ガク</t>
    </rPh>
    <phoneticPr fontId="2"/>
  </si>
  <si>
    <t>143号</t>
    <rPh sb="3" eb="4">
      <t>ゴウ</t>
    </rPh>
    <phoneticPr fontId="2"/>
  </si>
  <si>
    <t>事業所内②</t>
    <rPh sb="0" eb="3">
      <t>ジギョウショ</t>
    </rPh>
    <rPh sb="3" eb="4">
      <t>ナイ</t>
    </rPh>
    <phoneticPr fontId="2"/>
  </si>
  <si>
    <t>幼保運営課　助成第１班　笹本・勝（かつ）・渋谷</t>
    <rPh sb="12" eb="14">
      <t>ササモト</t>
    </rPh>
    <rPh sb="15" eb="16">
      <t>カツ</t>
    </rPh>
    <phoneticPr fontId="2"/>
  </si>
  <si>
    <t>３ 当該Ｅｘｃｅｌの入力の流れ</t>
    <rPh sb="2" eb="4">
      <t>トウガイ</t>
    </rPh>
    <rPh sb="10" eb="12">
      <t>ニュウリョク</t>
    </rPh>
    <rPh sb="13" eb="14">
      <t>ナガ</t>
    </rPh>
    <phoneticPr fontId="2"/>
  </si>
  <si>
    <t>４ 留意点</t>
    <rPh sb="2" eb="5">
      <t>リュウイテン</t>
    </rPh>
    <phoneticPr fontId="2"/>
  </si>
  <si>
    <r>
      <t>・３月の光熱水費については、「冬の時期（12月～2月）の平均」もしくは「例年の３月実績」から見積もってください。
・その他、３月分経費について確定していない部分は見込みで入力願います。
　</t>
    </r>
    <r>
      <rPr>
        <b/>
        <u/>
        <sz val="16"/>
        <color rgb="FFFF0000"/>
        <rFont val="HG丸ｺﾞｼｯｸM-PRO"/>
        <family val="3"/>
        <charset val="128"/>
      </rPr>
      <t>紙媒体・データの提出日は3月15日が締め切り</t>
    </r>
    <r>
      <rPr>
        <sz val="16"/>
        <rFont val="HG丸ｺﾞｼｯｸM-PRO"/>
        <family val="3"/>
        <charset val="128"/>
      </rPr>
      <t>ですが、提出後に経費等が確定することにより補助額が変更となり、書類を
　差し替える場合、</t>
    </r>
    <r>
      <rPr>
        <b/>
        <u/>
        <sz val="16"/>
        <color rgb="FFFF0000"/>
        <rFont val="HG丸ｺﾞｼｯｸM-PRO"/>
        <family val="3"/>
        <charset val="128"/>
      </rPr>
      <t>4月3日（水）までにデータ・紙媒体を必ず提出</t>
    </r>
    <r>
      <rPr>
        <sz val="16"/>
        <rFont val="HG丸ｺﾞｼｯｸM-PRO"/>
        <family val="3"/>
        <charset val="128"/>
      </rPr>
      <t>ください。</t>
    </r>
    <rPh sb="94" eb="95">
      <t>カミ</t>
    </rPh>
    <rPh sb="95" eb="97">
      <t>バイタイ</t>
    </rPh>
    <rPh sb="102" eb="104">
      <t>テイシュツ</t>
    </rPh>
    <rPh sb="104" eb="105">
      <t>ビ</t>
    </rPh>
    <rPh sb="107" eb="108">
      <t>ガツ</t>
    </rPh>
    <rPh sb="110" eb="111">
      <t>ニチ</t>
    </rPh>
    <rPh sb="112" eb="113">
      <t>シ</t>
    </rPh>
    <rPh sb="114" eb="115">
      <t>キ</t>
    </rPh>
    <rPh sb="120" eb="122">
      <t>テイシュツ</t>
    </rPh>
    <rPh sb="122" eb="123">
      <t>ゴ</t>
    </rPh>
    <rPh sb="124" eb="126">
      <t>ケイヒ</t>
    </rPh>
    <rPh sb="126" eb="127">
      <t>トウ</t>
    </rPh>
    <rPh sb="128" eb="130">
      <t>カクテイ</t>
    </rPh>
    <rPh sb="137" eb="139">
      <t>ホジョ</t>
    </rPh>
    <rPh sb="139" eb="140">
      <t>ガク</t>
    </rPh>
    <rPh sb="141" eb="143">
      <t>ヘンコウ</t>
    </rPh>
    <rPh sb="147" eb="149">
      <t>ショルイ</t>
    </rPh>
    <rPh sb="152" eb="153">
      <t>サ</t>
    </rPh>
    <rPh sb="154" eb="155">
      <t>カ</t>
    </rPh>
    <rPh sb="157" eb="159">
      <t>バアイ</t>
    </rPh>
    <rPh sb="161" eb="162">
      <t>ガツ</t>
    </rPh>
    <rPh sb="163" eb="164">
      <t>ニチ</t>
    </rPh>
    <rPh sb="165" eb="166">
      <t>スイ</t>
    </rPh>
    <rPh sb="174" eb="175">
      <t>カミ</t>
    </rPh>
    <rPh sb="175" eb="177">
      <t>バイタイ</t>
    </rPh>
    <rPh sb="178" eb="179">
      <t>カナラ</t>
    </rPh>
    <rPh sb="180" eb="182">
      <t>テイシュツ</t>
    </rPh>
    <phoneticPr fontId="2"/>
  </si>
  <si>
    <t>５ 提出期限</t>
    <rPh sb="2" eb="4">
      <t>テイシュツ</t>
    </rPh>
    <rPh sb="4" eb="6">
      <t>キゲン</t>
    </rPh>
    <phoneticPr fontId="2"/>
  </si>
  <si>
    <t>QKR10932</t>
    <phoneticPr fontId="2"/>
  </si>
  <si>
    <t>←既交付決定の場合又は交付申請額0円の場合は不要</t>
    <rPh sb="1" eb="2">
      <t>スデ</t>
    </rPh>
    <rPh sb="2" eb="4">
      <t>コウフ</t>
    </rPh>
    <rPh sb="4" eb="6">
      <t>ケッテイ</t>
    </rPh>
    <rPh sb="7" eb="9">
      <t>バアイ</t>
    </rPh>
    <rPh sb="9" eb="10">
      <t>マタ</t>
    </rPh>
    <rPh sb="11" eb="13">
      <t>コウフ</t>
    </rPh>
    <rPh sb="13" eb="15">
      <t>シンセイ</t>
    </rPh>
    <rPh sb="15" eb="16">
      <t>ガク</t>
    </rPh>
    <rPh sb="17" eb="18">
      <t>エン</t>
    </rPh>
    <rPh sb="19" eb="21">
      <t>バアイ</t>
    </rPh>
    <rPh sb="22" eb="24">
      <t>フヨウ</t>
    </rPh>
    <phoneticPr fontId="4"/>
  </si>
  <si>
    <t>MXN21338</t>
    <phoneticPr fontId="2"/>
  </si>
  <si>
    <t>YGA86393</t>
    <phoneticPr fontId="2"/>
  </si>
  <si>
    <r>
      <t>　①月例報告書（4月～3月）を作成ください。
　②月例報告書の数字を、以下のシートの黄色セルに入力してください。
　　「別紙5【要入力】」シート
　　「別紙5（２）【要入力】」シート
　　「別紙5（３）【要入力】」シート
　　「別紙5（４）【要入力】」シート
　　「別紙5（５）【要入力】」シート
　　「別紙６【要入力】」シート
　　「別紙6（２）【要入力】」シート
　　「別紙７【要入力】」シート
　　③－１　このシート以外の</t>
    </r>
    <r>
      <rPr>
        <b/>
        <u/>
        <sz val="16"/>
        <rFont val="HG丸ｺﾞｼｯｸM-PRO"/>
        <family val="3"/>
        <charset val="128"/>
      </rPr>
      <t>シートを印刷</t>
    </r>
    <r>
      <rPr>
        <sz val="16"/>
        <rFont val="HG丸ｺﾞｼｯｸM-PRO"/>
        <family val="3"/>
        <charset val="128"/>
      </rPr>
      <t>し、</t>
    </r>
    <r>
      <rPr>
        <b/>
        <u/>
        <sz val="16"/>
        <rFont val="HG丸ｺﾞｼｯｸM-PRO"/>
        <family val="3"/>
        <charset val="128"/>
      </rPr>
      <t>必要箇所に押印（※）</t>
    </r>
    <r>
      <rPr>
        <sz val="16"/>
        <rFont val="HG丸ｺﾞｼｯｸM-PRO"/>
        <family val="3"/>
        <charset val="128"/>
      </rPr>
      <t>のうえ、</t>
    </r>
    <r>
      <rPr>
        <b/>
        <u/>
        <sz val="16"/>
        <rFont val="HG丸ｺﾞｼｯｸM-PRO"/>
        <family val="3"/>
        <charset val="128"/>
      </rPr>
      <t>幼保運営課に郵送</t>
    </r>
    <r>
      <rPr>
        <sz val="16"/>
        <rFont val="HG丸ｺﾞｼｯｸM-PRO"/>
        <family val="3"/>
        <charset val="128"/>
      </rPr>
      <t>ください。
　　　　　　ただし、様式１号、６号、１２号、１４号、清算書については、</t>
    </r>
    <r>
      <rPr>
        <b/>
        <u/>
        <sz val="16"/>
        <rFont val="HG丸ｺﾞｼｯｸM-PRO"/>
        <family val="3"/>
        <charset val="128"/>
      </rPr>
      <t>黒帯で「印刷・送付不要」</t>
    </r>
    <r>
      <rPr>
        <sz val="16"/>
        <rFont val="HG丸ｺﾞｼｯｸM-PRO"/>
        <family val="3"/>
        <charset val="128"/>
      </rPr>
      <t xml:space="preserve">
　　　　　　</t>
    </r>
    <r>
      <rPr>
        <b/>
        <u/>
        <sz val="16"/>
        <rFont val="HG丸ｺﾞｼｯｸM-PRO"/>
        <family val="3"/>
        <charset val="128"/>
      </rPr>
      <t>と表示されている場合、当該シートの印刷・送付不要</t>
    </r>
    <r>
      <rPr>
        <sz val="16"/>
        <rFont val="HG丸ｺﾞｼｯｸM-PRO"/>
        <family val="3"/>
        <charset val="128"/>
      </rPr>
      <t>です。
　　　　　　また、様式１号、６号、１２号、１４号、清算書</t>
    </r>
    <r>
      <rPr>
        <b/>
        <u/>
        <sz val="16"/>
        <rFont val="HG丸ｺﾞｼｯｸM-PRO"/>
        <family val="3"/>
        <charset val="128"/>
      </rPr>
      <t>全て</t>
    </r>
    <r>
      <rPr>
        <sz val="16"/>
        <rFont val="HG丸ｺﾞｼｯｸM-PRO"/>
        <family val="3"/>
        <charset val="128"/>
      </rPr>
      <t>に「印刷・送付不要」と表示される場合は
　　　　　　</t>
    </r>
    <r>
      <rPr>
        <b/>
        <u/>
        <sz val="16"/>
        <rFont val="HG丸ｺﾞｼｯｸM-PRO"/>
        <family val="3"/>
        <charset val="128"/>
      </rPr>
      <t>その他のシートも含め、郵送は不要</t>
    </r>
    <r>
      <rPr>
        <sz val="16"/>
        <rFont val="HG丸ｺﾞｼｯｸM-PRO"/>
        <family val="3"/>
        <charset val="128"/>
      </rPr>
      <t>です。次の</t>
    </r>
    <r>
      <rPr>
        <b/>
        <u/>
        <sz val="16"/>
        <rFont val="HG丸ｺﾞｼｯｸM-PRO"/>
        <family val="3"/>
        <charset val="128"/>
      </rPr>
      <t>③－２のデータメール送信のみ</t>
    </r>
    <r>
      <rPr>
        <sz val="16"/>
        <rFont val="HG丸ｺﾞｼｯｸM-PRO"/>
        <family val="3"/>
        <charset val="128"/>
      </rPr>
      <t>お願いいたします。
　　　　　　　※押印が必要なシート
　　　　　　　　「様式１号」シート★
　　　　　　　　「様式６号」シート★
　　　　　　　　「様式１２号」シート★
　　　　　　　　「様式１４号」シート★
　　　　　　　　「精算書」シート★
　　③－２　</t>
    </r>
    <r>
      <rPr>
        <b/>
        <u/>
        <sz val="16"/>
        <color rgb="FFFF0000"/>
        <rFont val="HG丸ｺﾞｼｯｸM-PRO"/>
        <family val="3"/>
        <charset val="128"/>
      </rPr>
      <t>当該データを電子メール　　　　　　　　　　　　　にて送付</t>
    </r>
    <r>
      <rPr>
        <sz val="16"/>
        <rFont val="HG丸ｺﾞｼｯｸM-PRO"/>
        <family val="3"/>
        <charset val="128"/>
      </rPr>
      <t>ください。</t>
    </r>
    <rPh sb="43" eb="45">
      <t>キイロ</t>
    </rPh>
    <rPh sb="563" eb="565">
      <t>デンシ</t>
    </rPh>
    <phoneticPr fontId="2"/>
  </si>
  <si>
    <t>延長未実施</t>
    <rPh sb="0" eb="2">
      <t>エンチョウ</t>
    </rPh>
    <rPh sb="2" eb="5">
      <t>ミジッシ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</si>
</sst>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41" formatCode="_ * #,##0_ ;_ * \-#,##0_ ;_ * &quot;-&quot;_ ;_ @_ "/>
    <numFmt numFmtId="176" formatCode="General&quot;　時間&quot;"/>
    <numFmt numFmtId="177" formatCode="General&quot; &quot;"/>
    <numFmt numFmtId="178" formatCode="General&quot;人&quot;"/>
    <numFmt numFmtId="179" formatCode="#,##0_ ;[Red]\-#,##0\ "/>
    <numFmt numFmtId="180" formatCode="#,##0_ "/>
    <numFmt numFmtId="181" formatCode="#,##0_);[Red]\(#,##0\)"/>
    <numFmt numFmtId="182" formatCode="General&quot;　時間延長&quot;"/>
    <numFmt numFmtId="183" formatCode="_(* #,##0_);_(* \(#,##0\);_(* &quot;-&quot;_);_(@_)"/>
    <numFmt numFmtId="184" formatCode="#,##0&quot;円&quot;"/>
    <numFmt numFmtId="185" formatCode="[$-411]ge\.m\.d;@"/>
    <numFmt numFmtId="186" formatCode="@&quot;時&quot;"/>
    <numFmt numFmtId="187" formatCode="@&quot;分&quot;"/>
    <numFmt numFmtId="188" formatCode="#&quot;日（金）&quot;"/>
    <numFmt numFmtId="189" formatCode="#&quot;日(月）&quot;"/>
    <numFmt numFmtId="190" formatCode="#&quot;日(火）&quot;"/>
    <numFmt numFmtId="191" formatCode="#&quot;日(水）&quot;"/>
    <numFmt numFmtId="192" formatCode="#&quot;日(木）&quot;"/>
    <numFmt numFmtId="193" formatCode="&quot;No.&quot;#,##0"/>
    <numFmt numFmtId="194" formatCode="General&quot;円&quot;"/>
    <numFmt numFmtId="195" formatCode="[$-411]ggge&quot;年&quot;m&quot;月&quot;d&quot;日&quot;;@"/>
    <numFmt numFmtId="196" formatCode="m&quot;月&quot;d&quot;日&quot;;@"/>
  </numFmts>
  <fonts count="115">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8"/>
      <name val="ＭＳ Ｐゴシック"/>
      <family val="3"/>
      <charset val="128"/>
    </font>
    <font>
      <b/>
      <sz val="18"/>
      <name val="ＭＳ Ｐゴシック"/>
      <family val="3"/>
      <charset val="128"/>
    </font>
    <font>
      <sz val="12"/>
      <name val="ＭＳ Ｐゴシック"/>
      <family val="3"/>
      <charset val="128"/>
    </font>
    <font>
      <sz val="14"/>
      <name val="ＭＳ Ｐゴシック"/>
      <family val="3"/>
      <charset val="128"/>
    </font>
    <font>
      <b/>
      <sz val="22"/>
      <name val="ＭＳ Ｐゴシック"/>
      <family val="3"/>
      <charset val="128"/>
    </font>
    <font>
      <b/>
      <sz val="14"/>
      <name val="ＭＳ Ｐゴシック"/>
      <family val="3"/>
      <charset val="128"/>
    </font>
    <font>
      <sz val="16"/>
      <name val="ＭＳ Ｐゴシック"/>
      <family val="3"/>
      <charset val="128"/>
    </font>
    <font>
      <sz val="11"/>
      <name val="HGS創英角ﾎﾟｯﾌﾟ体"/>
      <family val="3"/>
      <charset val="128"/>
    </font>
    <font>
      <sz val="9"/>
      <name val="HGS創英角ﾎﾟｯﾌﾟ体"/>
      <family val="3"/>
      <charset val="128"/>
    </font>
    <font>
      <sz val="8"/>
      <name val="ＭＳ Ｐゴシック"/>
      <family val="3"/>
      <charset val="128"/>
    </font>
    <font>
      <sz val="9"/>
      <name val="ＭＳ Ｐゴシック"/>
      <family val="3"/>
      <charset val="128"/>
    </font>
    <font>
      <sz val="10"/>
      <name val="ＭＳ Ｐゴシック"/>
      <family val="3"/>
      <charset val="128"/>
    </font>
    <font>
      <b/>
      <sz val="12"/>
      <name val="ＭＳ Ｐゴシック"/>
      <family val="3"/>
      <charset val="128"/>
    </font>
    <font>
      <sz val="8"/>
      <name val="HGS創英角ﾎﾟｯﾌﾟ体"/>
      <family val="3"/>
      <charset val="128"/>
    </font>
    <font>
      <b/>
      <sz val="14"/>
      <color theme="1"/>
      <name val="ＭＳ Ｐゴシック"/>
      <family val="3"/>
      <charset val="128"/>
    </font>
    <font>
      <sz val="10"/>
      <color theme="1"/>
      <name val="ＭＳ Ｐゴシック"/>
      <family val="3"/>
      <charset val="128"/>
    </font>
    <font>
      <sz val="11"/>
      <color theme="1"/>
      <name val="ＭＳ Ｐゴシック"/>
      <family val="3"/>
      <charset val="128"/>
    </font>
    <font>
      <b/>
      <sz val="20"/>
      <name val="ＭＳ Ｐゴシック"/>
      <family val="3"/>
      <charset val="128"/>
    </font>
    <font>
      <b/>
      <sz val="10"/>
      <name val="ＭＳ Ｐゴシック"/>
      <family val="3"/>
      <charset val="128"/>
    </font>
    <font>
      <b/>
      <sz val="11"/>
      <name val="ＭＳ Ｐゴシック"/>
      <family val="3"/>
      <charset val="128"/>
    </font>
    <font>
      <b/>
      <sz val="12"/>
      <name val="ＭＳ Ｐゴシック"/>
      <family val="3"/>
      <charset val="128"/>
      <scheme val="minor"/>
    </font>
    <font>
      <sz val="11"/>
      <color theme="1"/>
      <name val="ＭＳ Ｐゴシック"/>
      <family val="2"/>
      <scheme val="minor"/>
    </font>
    <font>
      <sz val="12"/>
      <name val="ＭＳ Ｐ明朝"/>
      <family val="1"/>
      <charset val="128"/>
    </font>
    <font>
      <b/>
      <sz val="12"/>
      <name val="ＭＳ Ｐ明朝"/>
      <family val="1"/>
      <charset val="128"/>
    </font>
    <font>
      <sz val="11"/>
      <name val="ＭＳ Ｐ明朝"/>
      <family val="1"/>
      <charset val="128"/>
    </font>
    <font>
      <sz val="16"/>
      <name val="ＭＳ Ｐ明朝"/>
      <family val="1"/>
      <charset val="128"/>
    </font>
    <font>
      <sz val="14"/>
      <name val="ＭＳ Ｐ明朝"/>
      <family val="1"/>
      <charset val="128"/>
    </font>
    <font>
      <sz val="13"/>
      <name val="ＭＳ Ｐ明朝"/>
      <family val="1"/>
      <charset val="128"/>
    </font>
    <font>
      <sz val="10"/>
      <name val="ＭＳ Ｐ明朝"/>
      <family val="1"/>
      <charset val="128"/>
    </font>
    <font>
      <b/>
      <sz val="9"/>
      <color indexed="81"/>
      <name val="ＭＳ Ｐゴシック"/>
      <family val="3"/>
      <charset val="128"/>
    </font>
    <font>
      <sz val="11"/>
      <color theme="1"/>
      <name val="ＭＳ Ｐゴシック"/>
      <family val="2"/>
      <charset val="128"/>
      <scheme val="minor"/>
    </font>
    <font>
      <sz val="11"/>
      <name val="明朝"/>
      <family val="1"/>
      <charset val="128"/>
    </font>
    <font>
      <sz val="12"/>
      <color theme="1"/>
      <name val="ＭＳ Ｐ明朝"/>
      <family val="1"/>
      <charset val="128"/>
    </font>
    <font>
      <b/>
      <sz val="18"/>
      <color theme="1"/>
      <name val="ＭＳ Ｐ明朝"/>
      <family val="1"/>
      <charset val="128"/>
    </font>
    <font>
      <sz val="14"/>
      <color theme="1"/>
      <name val="ＭＳ Ｐ明朝"/>
      <family val="1"/>
      <charset val="128"/>
    </font>
    <font>
      <sz val="18"/>
      <color theme="1"/>
      <name val="ＭＳ Ｐ明朝"/>
      <family val="1"/>
      <charset val="128"/>
    </font>
    <font>
      <sz val="16"/>
      <color theme="1"/>
      <name val="ＭＳ Ｐ明朝"/>
      <family val="1"/>
      <charset val="128"/>
    </font>
    <font>
      <sz val="6"/>
      <color theme="1"/>
      <name val="ＭＳ Ｐ明朝"/>
      <family val="1"/>
      <charset val="128"/>
    </font>
    <font>
      <sz val="6"/>
      <name val="ＭＳ 明朝"/>
      <family val="1"/>
      <charset val="128"/>
    </font>
    <font>
      <sz val="11"/>
      <color indexed="8"/>
      <name val="ＭＳ Ｐ明朝"/>
      <family val="1"/>
      <charset val="128"/>
    </font>
    <font>
      <sz val="6"/>
      <color indexed="8"/>
      <name val="ＭＳ Ｐ明朝"/>
      <family val="1"/>
      <charset val="128"/>
    </font>
    <font>
      <i/>
      <sz val="12"/>
      <color theme="1"/>
      <name val="ＭＳ Ｐ明朝"/>
      <family val="1"/>
      <charset val="128"/>
    </font>
    <font>
      <sz val="11"/>
      <name val="ＭＳ 明朝"/>
      <family val="1"/>
      <charset val="128"/>
    </font>
    <font>
      <sz val="11"/>
      <color theme="1"/>
      <name val="ＭＳ Ｐゴシック"/>
      <family val="3"/>
      <charset val="128"/>
      <scheme val="minor"/>
    </font>
    <font>
      <sz val="9"/>
      <color indexed="81"/>
      <name val="MS P ゴシック"/>
      <family val="3"/>
      <charset val="128"/>
    </font>
    <font>
      <sz val="11"/>
      <name val="ＭＳ Ｐゴシック"/>
      <family val="3"/>
      <charset val="128"/>
      <scheme val="minor"/>
    </font>
    <font>
      <sz val="6"/>
      <name val="ＭＳ Ｐゴシック"/>
      <family val="3"/>
      <charset val="128"/>
      <scheme val="minor"/>
    </font>
    <font>
      <u/>
      <sz val="11"/>
      <color theme="10"/>
      <name val="ＭＳ Ｐゴシック"/>
      <family val="2"/>
      <charset val="128"/>
      <scheme val="minor"/>
    </font>
    <font>
      <b/>
      <sz val="22"/>
      <color theme="0"/>
      <name val="HG丸ｺﾞｼｯｸM-PRO"/>
      <family val="3"/>
      <charset val="128"/>
    </font>
    <font>
      <sz val="14"/>
      <name val="HG丸ｺﾞｼｯｸM-PRO"/>
      <family val="3"/>
      <charset val="128"/>
    </font>
    <font>
      <sz val="20"/>
      <name val="HG丸ｺﾞｼｯｸM-PRO"/>
      <family val="3"/>
      <charset val="128"/>
    </font>
    <font>
      <sz val="12"/>
      <name val="HG丸ｺﾞｼｯｸM-PRO"/>
      <family val="3"/>
      <charset val="128"/>
    </font>
    <font>
      <sz val="12"/>
      <color rgb="FFFF0000"/>
      <name val="HG丸ｺﾞｼｯｸM-PRO"/>
      <family val="3"/>
      <charset val="128"/>
    </font>
    <font>
      <b/>
      <u/>
      <sz val="18"/>
      <color rgb="FFFF0000"/>
      <name val="HG丸ｺﾞｼｯｸM-PRO"/>
      <family val="3"/>
      <charset val="128"/>
    </font>
    <font>
      <b/>
      <sz val="18"/>
      <color rgb="FFFF0000"/>
      <name val="HG丸ｺﾞｼｯｸM-PRO"/>
      <family val="3"/>
      <charset val="128"/>
    </font>
    <font>
      <sz val="18"/>
      <name val="HG丸ｺﾞｼｯｸM-PRO"/>
      <family val="3"/>
      <charset val="128"/>
    </font>
    <font>
      <sz val="11"/>
      <color theme="1"/>
      <name val="HGｺﾞｼｯｸM"/>
      <family val="3"/>
      <charset val="128"/>
    </font>
    <font>
      <sz val="9"/>
      <name val="HGｺﾞｼｯｸM"/>
      <family val="3"/>
      <charset val="128"/>
    </font>
    <font>
      <sz val="12"/>
      <name val="ＭＳ 明朝"/>
      <family val="1"/>
      <charset val="128"/>
    </font>
    <font>
      <sz val="12"/>
      <color theme="1"/>
      <name val="ＭＳ 明朝"/>
      <family val="1"/>
      <charset val="128"/>
    </font>
    <font>
      <b/>
      <sz val="9"/>
      <color indexed="81"/>
      <name val="MS P ゴシック"/>
      <family val="3"/>
      <charset val="128"/>
    </font>
    <font>
      <sz val="22"/>
      <color theme="0"/>
      <name val="HGｺﾞｼｯｸE"/>
      <family val="3"/>
      <charset val="128"/>
    </font>
    <font>
      <sz val="20"/>
      <name val="HGｺﾞｼｯｸE"/>
      <family val="3"/>
      <charset val="128"/>
    </font>
    <font>
      <sz val="16"/>
      <name val="HG丸ｺﾞｼｯｸM-PRO"/>
      <family val="3"/>
      <charset val="128"/>
    </font>
    <font>
      <b/>
      <u/>
      <sz val="16"/>
      <color rgb="FFFF0000"/>
      <name val="HG丸ｺﾞｼｯｸM-PRO"/>
      <family val="3"/>
      <charset val="128"/>
    </font>
    <font>
      <sz val="10"/>
      <name val="ＭＳ 明朝"/>
      <family val="1"/>
      <charset val="128"/>
    </font>
    <font>
      <sz val="9"/>
      <name val="ＭＳ 明朝"/>
      <family val="1"/>
      <charset val="128"/>
    </font>
    <font>
      <i/>
      <sz val="12"/>
      <color rgb="FFC00000"/>
      <name val="ＭＳ Ｐゴシック"/>
      <family val="3"/>
      <charset val="128"/>
    </font>
    <font>
      <b/>
      <sz val="11"/>
      <name val="ＭＳ 明朝"/>
      <family val="1"/>
      <charset val="128"/>
    </font>
    <font>
      <sz val="13"/>
      <name val="ＭＳ 明朝"/>
      <family val="1"/>
      <charset val="128"/>
    </font>
    <font>
      <sz val="14"/>
      <name val="ＭＳ Ｐゴシック"/>
      <family val="3"/>
      <charset val="128"/>
      <scheme val="minor"/>
    </font>
    <font>
      <b/>
      <sz val="16"/>
      <name val="ＭＳ Ｐゴシック"/>
      <family val="3"/>
      <charset val="128"/>
    </font>
    <font>
      <sz val="9"/>
      <color theme="0"/>
      <name val="ＭＳ Ｐゴシック"/>
      <family val="3"/>
      <charset val="128"/>
    </font>
    <font>
      <sz val="11"/>
      <color indexed="12"/>
      <name val="ＭＳ Ｐゴシック"/>
      <family val="3"/>
      <charset val="128"/>
    </font>
    <font>
      <u/>
      <sz val="16"/>
      <name val="ＭＳ Ｐゴシック"/>
      <family val="3"/>
      <charset val="128"/>
    </font>
    <font>
      <sz val="14"/>
      <name val="HG創英角ﾎﾟｯﾌﾟ体"/>
      <family val="3"/>
      <charset val="128"/>
    </font>
    <font>
      <sz val="16"/>
      <name val="HG創英角ﾎﾟｯﾌﾟ体"/>
      <family val="3"/>
      <charset val="128"/>
    </font>
    <font>
      <sz val="20"/>
      <name val="HG創英角ﾎﾟｯﾌﾟ体"/>
      <family val="3"/>
      <charset val="128"/>
    </font>
    <font>
      <sz val="12"/>
      <name val="HGｺﾞｼｯｸE"/>
      <family val="3"/>
      <charset val="128"/>
    </font>
    <font>
      <sz val="11"/>
      <color theme="0"/>
      <name val="ＭＳ Ｐゴシック"/>
      <family val="3"/>
      <charset val="128"/>
    </font>
    <font>
      <b/>
      <sz val="16"/>
      <name val="HG創英角ﾎﾟｯﾌﾟ体"/>
      <family val="3"/>
      <charset val="128"/>
    </font>
    <font>
      <sz val="16"/>
      <name val="HGS創英角ﾎﾟｯﾌﾟ体"/>
      <family val="3"/>
      <charset val="128"/>
    </font>
    <font>
      <sz val="20"/>
      <name val="ＭＳ Ｐゴシック"/>
      <family val="3"/>
      <charset val="128"/>
    </font>
    <font>
      <sz val="18"/>
      <name val="HGS創英角ﾎﾟｯﾌﾟ体"/>
      <family val="3"/>
      <charset val="128"/>
    </font>
    <font>
      <sz val="6"/>
      <name val="HGS創英角ﾎﾟｯﾌﾟ体"/>
      <family val="3"/>
      <charset val="128"/>
    </font>
    <font>
      <sz val="14"/>
      <name val="ＭＳ ゴシック"/>
      <family val="3"/>
      <charset val="128"/>
    </font>
    <font>
      <sz val="18"/>
      <name val="ＭＳ ゴシック"/>
      <family val="3"/>
      <charset val="128"/>
    </font>
    <font>
      <sz val="11"/>
      <name val="ＭＳ ゴシック"/>
      <family val="3"/>
      <charset val="128"/>
    </font>
    <font>
      <sz val="16"/>
      <name val="ＭＳ ゴシック"/>
      <family val="3"/>
      <charset val="128"/>
    </font>
    <font>
      <sz val="12"/>
      <name val="ＭＳ ゴシック"/>
      <family val="3"/>
      <charset val="128"/>
    </font>
    <font>
      <sz val="14"/>
      <name val="HGS創英角ｺﾞｼｯｸUB"/>
      <family val="3"/>
      <charset val="128"/>
    </font>
    <font>
      <sz val="12"/>
      <name val="HGS創英角ｺﾞｼｯｸUB"/>
      <family val="3"/>
      <charset val="128"/>
    </font>
    <font>
      <sz val="10"/>
      <name val="ＭＳ ゴシック"/>
      <family val="3"/>
      <charset val="128"/>
    </font>
    <font>
      <sz val="8"/>
      <name val="ＭＳ ゴシック"/>
      <family val="3"/>
      <charset val="128"/>
    </font>
    <font>
      <sz val="11"/>
      <name val="HGｺﾞｼｯｸE"/>
      <family val="3"/>
      <charset val="128"/>
    </font>
    <font>
      <sz val="11"/>
      <color theme="1"/>
      <name val="ＭＳ ゴシック"/>
      <family val="3"/>
      <charset val="128"/>
    </font>
    <font>
      <b/>
      <sz val="18"/>
      <color rgb="FFFF0000"/>
      <name val="ＭＳ Ｐゴシック"/>
      <family val="3"/>
      <charset val="128"/>
    </font>
    <font>
      <sz val="18"/>
      <name val="HG創英角ﾎﾟｯﾌﾟ体"/>
      <family val="3"/>
      <charset val="128"/>
    </font>
    <font>
      <b/>
      <sz val="10"/>
      <color theme="1"/>
      <name val="HGｺﾞｼｯｸM"/>
      <family val="3"/>
      <charset val="128"/>
    </font>
    <font>
      <sz val="10"/>
      <color theme="1"/>
      <name val="HGｺﾞｼｯｸM"/>
      <family val="3"/>
      <charset val="128"/>
    </font>
    <font>
      <sz val="9"/>
      <color theme="1"/>
      <name val="HGｺﾞｼｯｸM"/>
      <family val="3"/>
      <charset val="128"/>
    </font>
    <font>
      <sz val="14"/>
      <color rgb="FFFF0000"/>
      <name val="HGｺﾞｼｯｸE"/>
      <family val="3"/>
      <charset val="128"/>
    </font>
    <font>
      <b/>
      <sz val="15"/>
      <color theme="3"/>
      <name val="ＭＳ Ｐゴシック"/>
      <family val="2"/>
      <charset val="128"/>
      <scheme val="minor"/>
    </font>
    <font>
      <sz val="11"/>
      <color theme="0" tint="-0.249977111117893"/>
      <name val="ＭＳ ゴシック"/>
      <family val="3"/>
      <charset val="128"/>
    </font>
    <font>
      <b/>
      <sz val="11"/>
      <name val="ＭＳ ゴシック"/>
      <family val="3"/>
      <charset val="128"/>
    </font>
    <font>
      <sz val="11"/>
      <name val="HG丸ｺﾞｼｯｸM-PRO"/>
      <family val="3"/>
      <charset val="128"/>
    </font>
    <font>
      <b/>
      <sz val="20"/>
      <color theme="0"/>
      <name val="BIZ UDPゴシック"/>
      <family val="3"/>
      <charset val="128"/>
    </font>
    <font>
      <b/>
      <sz val="24"/>
      <color theme="0"/>
      <name val="BIZ UDPゴシック"/>
      <family val="3"/>
      <charset val="128"/>
    </font>
    <font>
      <b/>
      <sz val="28"/>
      <color theme="0"/>
      <name val="BIZ UDPゴシック"/>
      <family val="3"/>
      <charset val="128"/>
    </font>
    <font>
      <b/>
      <sz val="26"/>
      <color theme="0"/>
      <name val="BIZ UDPゴシック"/>
      <family val="3"/>
      <charset val="128"/>
    </font>
    <font>
      <b/>
      <u/>
      <sz val="16"/>
      <name val="HG丸ｺﾞｼｯｸM-PRO"/>
      <family val="3"/>
      <charset val="128"/>
    </font>
  </fonts>
  <fills count="8">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1"/>
        <bgColor indexed="64"/>
      </patternFill>
    </fill>
    <fill>
      <patternFill patternType="solid">
        <fgColor rgb="FFFFC000"/>
        <bgColor indexed="64"/>
      </patternFill>
    </fill>
    <fill>
      <patternFill patternType="solid">
        <fgColor indexed="13"/>
        <bgColor indexed="64"/>
      </patternFill>
    </fill>
    <fill>
      <patternFill patternType="solid">
        <fgColor theme="1" tint="0.499984740745262"/>
        <bgColor indexed="64"/>
      </patternFill>
    </fill>
  </fills>
  <borders count="136">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right style="thin">
        <color indexed="64"/>
      </right>
      <top style="medium">
        <color indexed="64"/>
      </top>
      <bottom style="thin">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top/>
      <bottom style="medium">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diagonal/>
    </border>
    <border>
      <left/>
      <right style="thin">
        <color indexed="64"/>
      </right>
      <top/>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double">
        <color indexed="64"/>
      </bottom>
      <diagonal/>
    </border>
    <border>
      <left style="medium">
        <color indexed="64"/>
      </left>
      <right style="medium">
        <color indexed="64"/>
      </right>
      <top/>
      <bottom style="medium">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medium">
        <color indexed="64"/>
      </right>
      <top/>
      <bottom style="thin">
        <color indexed="64"/>
      </bottom>
      <diagonal style="thin">
        <color indexed="64"/>
      </diagonal>
    </border>
    <border>
      <left style="thin">
        <color indexed="64"/>
      </left>
      <right/>
      <top/>
      <bottom/>
      <diagonal/>
    </border>
    <border>
      <left/>
      <right style="medium">
        <color indexed="64"/>
      </right>
      <top/>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right style="thin">
        <color indexed="64"/>
      </right>
      <top/>
      <bottom style="medium">
        <color indexed="64"/>
      </bottom>
      <diagonal/>
    </border>
    <border>
      <left style="thin">
        <color indexed="64"/>
      </left>
      <right/>
      <top/>
      <bottom style="medium">
        <color indexed="64"/>
      </bottom>
      <diagonal/>
    </border>
    <border>
      <left/>
      <right/>
      <top style="medium">
        <color indexed="64"/>
      </top>
      <bottom style="medium">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right style="double">
        <color indexed="64"/>
      </right>
      <top/>
      <bottom style="medium">
        <color indexed="64"/>
      </bottom>
      <diagonal/>
    </border>
    <border>
      <left/>
      <right style="double">
        <color indexed="64"/>
      </right>
      <top style="thin">
        <color indexed="64"/>
      </top>
      <bottom style="medium">
        <color indexed="64"/>
      </bottom>
      <diagonal/>
    </border>
    <border>
      <left style="thin">
        <color indexed="64"/>
      </left>
      <right style="double">
        <color indexed="64"/>
      </right>
      <top style="thin">
        <color indexed="64"/>
      </top>
      <bottom style="double">
        <color indexed="64"/>
      </bottom>
      <diagonal/>
    </border>
    <border>
      <left/>
      <right style="double">
        <color indexed="64"/>
      </right>
      <top/>
      <bottom/>
      <diagonal/>
    </border>
    <border>
      <left/>
      <right style="double">
        <color indexed="64"/>
      </right>
      <top style="thin">
        <color indexed="64"/>
      </top>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diagonalUp="1">
      <left style="thin">
        <color indexed="64"/>
      </left>
      <right style="thin">
        <color indexed="64"/>
      </right>
      <top style="medium">
        <color indexed="64"/>
      </top>
      <bottom style="thin">
        <color indexed="64"/>
      </bottom>
      <diagonal style="thin">
        <color indexed="64"/>
      </diagonal>
    </border>
    <border>
      <left style="medium">
        <color indexed="64"/>
      </left>
      <right style="thin">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thin">
        <color indexed="64"/>
      </left>
      <right/>
      <top style="double">
        <color indexed="64"/>
      </top>
      <bottom style="medium">
        <color indexed="64"/>
      </bottom>
      <diagonal style="thin">
        <color indexed="64"/>
      </diagonal>
    </border>
    <border diagonalUp="1">
      <left/>
      <right/>
      <top style="double">
        <color indexed="64"/>
      </top>
      <bottom style="medium">
        <color indexed="64"/>
      </bottom>
      <diagonal style="thin">
        <color indexed="64"/>
      </diagonal>
    </border>
    <border diagonalUp="1">
      <left/>
      <right style="medium">
        <color indexed="64"/>
      </right>
      <top style="double">
        <color indexed="64"/>
      </top>
      <bottom style="medium">
        <color indexed="64"/>
      </bottom>
      <diagonal style="thin">
        <color indexed="64"/>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diagonalUp="1">
      <left style="thin">
        <color indexed="64"/>
      </left>
      <right/>
      <top style="double">
        <color indexed="64"/>
      </top>
      <bottom style="thin">
        <color indexed="64"/>
      </bottom>
      <diagonal style="thin">
        <color indexed="64"/>
      </diagonal>
    </border>
    <border diagonalUp="1">
      <left/>
      <right/>
      <top style="double">
        <color indexed="64"/>
      </top>
      <bottom style="thin">
        <color indexed="64"/>
      </bottom>
      <diagonal style="thin">
        <color indexed="64"/>
      </diagonal>
    </border>
    <border diagonalUp="1">
      <left/>
      <right style="medium">
        <color indexed="64"/>
      </right>
      <top style="double">
        <color indexed="64"/>
      </top>
      <bottom style="thin">
        <color indexed="64"/>
      </bottom>
      <diagonal style="thin">
        <color indexed="64"/>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medium">
        <color indexed="64"/>
      </top>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style="thin">
        <color indexed="64"/>
      </left>
      <right style="double">
        <color indexed="64"/>
      </right>
      <top/>
      <bottom style="double">
        <color indexed="64"/>
      </bottom>
      <diagonal/>
    </border>
    <border>
      <left style="double">
        <color indexed="64"/>
      </left>
      <right style="thin">
        <color indexed="64"/>
      </right>
      <top/>
      <bottom style="double">
        <color indexed="64"/>
      </bottom>
      <diagonal/>
    </border>
    <border>
      <left style="double">
        <color indexed="64"/>
      </left>
      <right style="thin">
        <color indexed="64"/>
      </right>
      <top style="thin">
        <color indexed="64"/>
      </top>
      <bottom style="medium">
        <color indexed="64"/>
      </bottom>
      <diagonal/>
    </border>
    <border>
      <left style="thin">
        <color indexed="64"/>
      </left>
      <right style="double">
        <color indexed="64"/>
      </right>
      <top/>
      <bottom style="thin">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medium">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s>
  <cellStyleXfs count="28">
    <xf numFmtId="0" fontId="0" fillId="0" borderId="0">
      <alignment vertical="center"/>
    </xf>
    <xf numFmtId="0" fontId="1" fillId="0" borderId="0"/>
    <xf numFmtId="38" fontId="1" fillId="0" borderId="0" applyFont="0" applyFill="0" applyBorder="0" applyAlignment="0" applyProtection="0"/>
    <xf numFmtId="38" fontId="1" fillId="0" borderId="0" applyFont="0" applyFill="0" applyBorder="0" applyAlignment="0" applyProtection="0">
      <alignment vertical="center"/>
    </xf>
    <xf numFmtId="0" fontId="1" fillId="0" borderId="0">
      <alignment vertical="center"/>
    </xf>
    <xf numFmtId="0" fontId="25" fillId="0" borderId="0"/>
    <xf numFmtId="38" fontId="1" fillId="0" borderId="0" applyFont="0" applyFill="0" applyBorder="0" applyAlignment="0" applyProtection="0">
      <alignment vertical="center"/>
    </xf>
    <xf numFmtId="0" fontId="35" fillId="0" borderId="0"/>
    <xf numFmtId="183" fontId="44" fillId="0" borderId="0" applyFont="0" applyFill="0" applyBorder="0" applyAlignment="0" applyProtection="0"/>
    <xf numFmtId="9" fontId="1" fillId="0" borderId="0" applyFont="0" applyFill="0" applyBorder="0" applyAlignment="0" applyProtection="0"/>
    <xf numFmtId="0" fontId="46" fillId="0" borderId="0"/>
    <xf numFmtId="0" fontId="1" fillId="0" borderId="0">
      <alignment vertical="center"/>
    </xf>
    <xf numFmtId="0" fontId="1" fillId="0" borderId="0"/>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47" fillId="0" borderId="0">
      <alignment vertical="center"/>
    </xf>
    <xf numFmtId="0" fontId="34" fillId="0" borderId="0">
      <alignment vertical="center"/>
    </xf>
    <xf numFmtId="0" fontId="34" fillId="0" borderId="0">
      <alignment vertical="center"/>
    </xf>
    <xf numFmtId="0" fontId="25" fillId="0" borderId="0"/>
    <xf numFmtId="0" fontId="51" fillId="0" borderId="0" applyNumberFormat="0" applyFill="0" applyBorder="0" applyAlignment="0" applyProtection="0">
      <alignment vertical="center"/>
    </xf>
    <xf numFmtId="0" fontId="25" fillId="0" borderId="0"/>
    <xf numFmtId="0" fontId="1" fillId="0" borderId="0"/>
    <xf numFmtId="0" fontId="1" fillId="0" borderId="0"/>
    <xf numFmtId="0" fontId="1" fillId="0" borderId="0"/>
    <xf numFmtId="38" fontId="25" fillId="0" borderId="0" applyFont="0" applyFill="0" applyBorder="0" applyAlignment="0" applyProtection="0">
      <alignment vertical="center"/>
    </xf>
    <xf numFmtId="41" fontId="44" fillId="0" borderId="0" applyFont="0" applyFill="0" applyBorder="0" applyAlignment="0" applyProtection="0"/>
  </cellStyleXfs>
  <cellXfs count="1156">
    <xf numFmtId="0" fontId="0" fillId="0" borderId="0" xfId="0">
      <alignment vertical="center"/>
    </xf>
    <xf numFmtId="0" fontId="1" fillId="0" borderId="0" xfId="1" applyAlignment="1">
      <alignment vertical="center"/>
    </xf>
    <xf numFmtId="0" fontId="4" fillId="0" borderId="0" xfId="1" applyFont="1" applyAlignment="1">
      <alignment vertical="center"/>
    </xf>
    <xf numFmtId="0" fontId="6" fillId="0" borderId="0" xfId="1" applyFont="1" applyAlignment="1">
      <alignment horizontal="left" vertical="center"/>
    </xf>
    <xf numFmtId="0" fontId="4" fillId="0" borderId="0" xfId="1" applyFont="1" applyAlignment="1">
      <alignment horizontal="center" vertical="center"/>
    </xf>
    <xf numFmtId="0" fontId="6" fillId="0" borderId="0" xfId="1" applyFont="1" applyAlignment="1">
      <alignment vertical="center"/>
    </xf>
    <xf numFmtId="0" fontId="6" fillId="0" borderId="0" xfId="1" applyFont="1" applyAlignment="1">
      <alignment horizontal="center" vertical="center"/>
    </xf>
    <xf numFmtId="0" fontId="9" fillId="0" borderId="0" xfId="1" applyFont="1" applyAlignment="1">
      <alignment vertical="center"/>
    </xf>
    <xf numFmtId="0" fontId="10" fillId="0" borderId="0" xfId="1" applyFont="1" applyAlignment="1">
      <alignment vertical="center"/>
    </xf>
    <xf numFmtId="20" fontId="1" fillId="0" borderId="10" xfId="1" applyNumberFormat="1" applyFont="1" applyBorder="1" applyAlignment="1">
      <alignment horizontal="center" vertical="center" wrapText="1"/>
    </xf>
    <xf numFmtId="20" fontId="1" fillId="0" borderId="11" xfId="1" applyNumberFormat="1" applyFont="1" applyBorder="1" applyAlignment="1">
      <alignment horizontal="center" vertical="center" wrapText="1"/>
    </xf>
    <xf numFmtId="20" fontId="1" fillId="0" borderId="12" xfId="1" applyNumberFormat="1" applyFont="1" applyBorder="1" applyAlignment="1">
      <alignment horizontal="center" vertical="center" wrapText="1"/>
    </xf>
    <xf numFmtId="0" fontId="13" fillId="0" borderId="0" xfId="1" applyFont="1" applyFill="1" applyAlignment="1">
      <alignment vertical="center" wrapText="1"/>
    </xf>
    <xf numFmtId="0" fontId="14" fillId="0" borderId="0" xfId="1" applyFont="1" applyFill="1" applyBorder="1" applyAlignment="1">
      <alignment horizontal="center" vertical="center"/>
    </xf>
    <xf numFmtId="0" fontId="15" fillId="0" borderId="0" xfId="1" applyFont="1" applyFill="1" applyBorder="1" applyAlignment="1">
      <alignment horizontal="center" vertical="center"/>
    </xf>
    <xf numFmtId="0" fontId="13" fillId="0" borderId="0" xfId="1" applyFont="1" applyFill="1" applyAlignment="1">
      <alignment vertical="center"/>
    </xf>
    <xf numFmtId="0" fontId="15" fillId="0" borderId="0" xfId="1" applyFont="1" applyFill="1" applyBorder="1" applyAlignment="1">
      <alignment horizontal="center" vertical="top"/>
    </xf>
    <xf numFmtId="0" fontId="1" fillId="0" borderId="0" xfId="1" applyFill="1" applyBorder="1" applyAlignment="1">
      <alignment vertical="center"/>
    </xf>
    <xf numFmtId="0" fontId="1" fillId="0" borderId="0" xfId="1" applyFill="1" applyAlignment="1">
      <alignment vertical="center"/>
    </xf>
    <xf numFmtId="0" fontId="1" fillId="0" borderId="22" xfId="1" applyBorder="1" applyAlignment="1">
      <alignment horizontal="center" vertical="center"/>
    </xf>
    <xf numFmtId="0" fontId="16" fillId="0" borderId="6" xfId="1" applyFont="1" applyBorder="1" applyAlignment="1">
      <alignment vertical="center"/>
    </xf>
    <xf numFmtId="0" fontId="6" fillId="0" borderId="8" xfId="1" applyFont="1" applyBorder="1" applyAlignment="1">
      <alignment vertical="center"/>
    </xf>
    <xf numFmtId="0" fontId="1" fillId="0" borderId="23" xfId="1" applyBorder="1" applyAlignment="1">
      <alignment horizontal="center" vertical="center"/>
    </xf>
    <xf numFmtId="0" fontId="16" fillId="0" borderId="24" xfId="1" applyFont="1" applyBorder="1" applyAlignment="1">
      <alignment vertical="center"/>
    </xf>
    <xf numFmtId="0" fontId="6" fillId="0" borderId="25" xfId="1" applyFont="1" applyBorder="1" applyAlignment="1">
      <alignment vertical="center"/>
    </xf>
    <xf numFmtId="0" fontId="1" fillId="0" borderId="0" xfId="1" applyBorder="1" applyAlignment="1">
      <alignment vertical="center"/>
    </xf>
    <xf numFmtId="0" fontId="1" fillId="0" borderId="26" xfId="1" applyBorder="1" applyAlignment="1">
      <alignment horizontal="center" vertical="center"/>
    </xf>
    <xf numFmtId="0" fontId="1" fillId="0" borderId="27" xfId="1" applyFill="1" applyBorder="1" applyAlignment="1">
      <alignment horizontal="center" vertical="center"/>
    </xf>
    <xf numFmtId="0" fontId="1" fillId="0" borderId="28" xfId="1" applyFill="1" applyBorder="1" applyAlignment="1">
      <alignment horizontal="center" vertical="center"/>
    </xf>
    <xf numFmtId="0" fontId="14" fillId="0" borderId="0" xfId="1" applyFont="1" applyAlignment="1">
      <alignment horizontal="left" vertical="center"/>
    </xf>
    <xf numFmtId="0" fontId="14" fillId="0" borderId="0" xfId="1" applyFont="1" applyFill="1" applyBorder="1" applyAlignment="1">
      <alignment horizontal="left" vertical="center"/>
    </xf>
    <xf numFmtId="0" fontId="4" fillId="0" borderId="0" xfId="1" applyFont="1" applyAlignment="1">
      <alignment horizontal="left" vertical="center"/>
    </xf>
    <xf numFmtId="0" fontId="15" fillId="0" borderId="0" xfId="1" applyFont="1" applyAlignment="1">
      <alignment vertical="center"/>
    </xf>
    <xf numFmtId="0" fontId="4" fillId="0" borderId="29" xfId="1" applyFont="1" applyBorder="1" applyAlignment="1">
      <alignment horizontal="center" vertical="center"/>
    </xf>
    <xf numFmtId="0" fontId="7" fillId="0" borderId="0" xfId="1" applyFont="1" applyBorder="1" applyAlignment="1">
      <alignment horizontal="right" vertical="center"/>
    </xf>
    <xf numFmtId="0" fontId="7" fillId="0" borderId="0" xfId="1" applyFont="1" applyAlignment="1">
      <alignment horizontal="right" vertical="center"/>
    </xf>
    <xf numFmtId="0" fontId="1" fillId="0" borderId="0" xfId="1" applyBorder="1" applyAlignment="1">
      <alignment horizontal="center" vertical="center"/>
    </xf>
    <xf numFmtId="0" fontId="12" fillId="0" borderId="0" xfId="1" applyFont="1" applyBorder="1" applyAlignment="1">
      <alignment horizontal="center" vertical="center"/>
    </xf>
    <xf numFmtId="0" fontId="1" fillId="0" borderId="0" xfId="1" applyAlignment="1">
      <alignment horizontal="center" vertical="center"/>
    </xf>
    <xf numFmtId="0" fontId="1" fillId="0" borderId="30" xfId="1" applyBorder="1" applyAlignment="1">
      <alignment horizontal="center" vertical="center"/>
    </xf>
    <xf numFmtId="0" fontId="1" fillId="0" borderId="0" xfId="1" applyFont="1" applyBorder="1" applyAlignment="1">
      <alignment horizontal="center" vertical="center"/>
    </xf>
    <xf numFmtId="176" fontId="1" fillId="0" borderId="30" xfId="1" applyNumberFormat="1" applyBorder="1" applyAlignment="1">
      <alignment horizontal="center" vertical="center"/>
    </xf>
    <xf numFmtId="0" fontId="1" fillId="0" borderId="30" xfId="1" applyBorder="1" applyAlignment="1">
      <alignment horizontal="center" vertical="center"/>
    </xf>
    <xf numFmtId="177" fontId="1" fillId="0" borderId="0" xfId="1" applyNumberFormat="1" applyBorder="1" applyAlignment="1">
      <alignment horizontal="right" vertical="center"/>
    </xf>
    <xf numFmtId="0" fontId="15" fillId="0" borderId="0" xfId="1" applyFont="1" applyBorder="1" applyAlignment="1">
      <alignment vertical="center"/>
    </xf>
    <xf numFmtId="0" fontId="15" fillId="0" borderId="31" xfId="1" applyFont="1" applyBorder="1" applyAlignment="1">
      <alignment horizontal="center" vertical="center"/>
    </xf>
    <xf numFmtId="0" fontId="15" fillId="0" borderId="32" xfId="1" applyFont="1" applyBorder="1" applyAlignment="1">
      <alignment vertical="center"/>
    </xf>
    <xf numFmtId="0" fontId="15" fillId="0" borderId="33" xfId="1" applyFont="1" applyBorder="1" applyAlignment="1">
      <alignment horizontal="center" vertical="center"/>
    </xf>
    <xf numFmtId="0" fontId="18" fillId="0" borderId="0" xfId="1" applyFont="1" applyBorder="1" applyAlignment="1">
      <alignment vertical="center"/>
    </xf>
    <xf numFmtId="0" fontId="19" fillId="0" borderId="0" xfId="1" applyFont="1" applyBorder="1" applyAlignment="1">
      <alignment vertical="center"/>
    </xf>
    <xf numFmtId="0" fontId="19" fillId="0" borderId="0" xfId="1" applyFont="1" applyBorder="1" applyAlignment="1">
      <alignment horizontal="right" vertical="center"/>
    </xf>
    <xf numFmtId="0" fontId="1" fillId="0" borderId="31" xfId="1" applyFont="1" applyBorder="1" applyAlignment="1">
      <alignment horizontal="right" vertical="center"/>
    </xf>
    <xf numFmtId="0" fontId="1" fillId="0" borderId="33" xfId="1" applyFont="1" applyBorder="1" applyAlignment="1">
      <alignment vertical="center"/>
    </xf>
    <xf numFmtId="3" fontId="15" fillId="0" borderId="0" xfId="1" applyNumberFormat="1" applyFont="1" applyBorder="1" applyAlignment="1">
      <alignment horizontal="right" vertical="center"/>
    </xf>
    <xf numFmtId="0" fontId="15" fillId="0" borderId="0" xfId="1" applyFont="1" applyBorder="1" applyAlignment="1">
      <alignment horizontal="right" vertical="center"/>
    </xf>
    <xf numFmtId="0" fontId="4" fillId="0" borderId="0" xfId="1" applyFont="1" applyAlignment="1">
      <alignment horizontal="center" vertical="center"/>
    </xf>
    <xf numFmtId="0" fontId="6" fillId="0" borderId="0" xfId="1" applyFont="1" applyAlignment="1">
      <alignment horizontal="right" vertical="center"/>
    </xf>
    <xf numFmtId="20" fontId="15" fillId="0" borderId="30" xfId="1" applyNumberFormat="1" applyFont="1" applyBorder="1" applyAlignment="1">
      <alignment horizontal="center" vertical="center" wrapText="1"/>
    </xf>
    <xf numFmtId="0" fontId="1" fillId="0" borderId="0" xfId="1" applyNumberFormat="1" applyAlignment="1">
      <alignment vertical="center"/>
    </xf>
    <xf numFmtId="0" fontId="15" fillId="0" borderId="0" xfId="1" applyFont="1" applyAlignment="1">
      <alignment vertical="top"/>
    </xf>
    <xf numFmtId="0" fontId="16" fillId="0" borderId="35" xfId="1" applyNumberFormat="1" applyFont="1" applyBorder="1" applyAlignment="1">
      <alignment vertical="center"/>
    </xf>
    <xf numFmtId="0" fontId="6" fillId="0" borderId="36" xfId="1" applyFont="1" applyBorder="1" applyAlignment="1">
      <alignment vertical="center"/>
    </xf>
    <xf numFmtId="0" fontId="15" fillId="0" borderId="0" xfId="1" applyFont="1" applyAlignment="1">
      <alignment horizontal="left" vertical="center"/>
    </xf>
    <xf numFmtId="0" fontId="1" fillId="0" borderId="0" xfId="1" applyAlignment="1">
      <alignment horizontal="left" vertical="center"/>
    </xf>
    <xf numFmtId="0" fontId="15" fillId="0" borderId="0" xfId="1" applyFont="1" applyFill="1" applyBorder="1" applyAlignment="1">
      <alignment horizontal="left" vertical="center"/>
    </xf>
    <xf numFmtId="0" fontId="1" fillId="0" borderId="0" xfId="1" applyFill="1" applyBorder="1" applyAlignment="1">
      <alignment horizontal="left" vertical="center"/>
    </xf>
    <xf numFmtId="0" fontId="15" fillId="0" borderId="0" xfId="1" applyFont="1" applyFill="1" applyBorder="1" applyAlignment="1">
      <alignment horizontal="left" vertical="top"/>
    </xf>
    <xf numFmtId="0" fontId="22" fillId="0" borderId="0" xfId="1" applyFont="1" applyBorder="1" applyAlignment="1">
      <alignment horizontal="left" vertical="center"/>
    </xf>
    <xf numFmtId="0" fontId="6" fillId="0" borderId="0" xfId="1" applyFont="1" applyBorder="1" applyAlignment="1">
      <alignment horizontal="left" vertical="center"/>
    </xf>
    <xf numFmtId="0" fontId="1" fillId="0" borderId="0" xfId="1" applyBorder="1" applyAlignment="1">
      <alignment horizontal="left" vertical="center"/>
    </xf>
    <xf numFmtId="0" fontId="15" fillId="0" borderId="0" xfId="1" applyFont="1" applyFill="1" applyBorder="1" applyAlignment="1">
      <alignment horizontal="left" vertical="center" wrapText="1"/>
    </xf>
    <xf numFmtId="0" fontId="13" fillId="0" borderId="0" xfId="1" applyFont="1" applyFill="1" applyBorder="1" applyAlignment="1">
      <alignment horizontal="left" vertical="center" wrapText="1"/>
    </xf>
    <xf numFmtId="0" fontId="1" fillId="0" borderId="30" xfId="1" applyFill="1" applyBorder="1" applyAlignment="1">
      <alignment horizontal="center" vertical="center"/>
    </xf>
    <xf numFmtId="0" fontId="15" fillId="0" borderId="29" xfId="1" applyFont="1" applyBorder="1" applyAlignment="1">
      <alignment vertical="center"/>
    </xf>
    <xf numFmtId="0" fontId="4" fillId="0" borderId="29" xfId="1" applyFont="1" applyBorder="1" applyAlignment="1">
      <alignment vertical="center"/>
    </xf>
    <xf numFmtId="0" fontId="1" fillId="0" borderId="29" xfId="1" applyBorder="1" applyAlignment="1">
      <alignment vertical="center"/>
    </xf>
    <xf numFmtId="0" fontId="6" fillId="0" borderId="29" xfId="1" applyFont="1" applyBorder="1" applyAlignment="1">
      <alignment vertical="center"/>
    </xf>
    <xf numFmtId="0" fontId="6" fillId="0" borderId="29" xfId="1" applyFont="1" applyBorder="1" applyAlignment="1">
      <alignment horizontal="right" vertical="center"/>
    </xf>
    <xf numFmtId="0" fontId="6" fillId="0" borderId="29" xfId="1" applyFont="1" applyBorder="1" applyAlignment="1">
      <alignment horizontal="center" vertical="center"/>
    </xf>
    <xf numFmtId="0" fontId="4" fillId="0" borderId="0" xfId="1" applyFont="1" applyBorder="1" applyAlignment="1">
      <alignment horizontal="center" vertical="center"/>
    </xf>
    <xf numFmtId="0" fontId="6" fillId="0" borderId="0" xfId="1" applyFont="1" applyBorder="1" applyAlignment="1">
      <alignment horizontal="right" vertical="center"/>
    </xf>
    <xf numFmtId="0" fontId="9" fillId="0" borderId="0" xfId="1" applyFont="1" applyFill="1" applyAlignment="1">
      <alignment vertical="center"/>
    </xf>
    <xf numFmtId="0" fontId="1" fillId="0" borderId="37" xfId="1" applyBorder="1" applyAlignment="1">
      <alignment vertical="center"/>
    </xf>
    <xf numFmtId="0" fontId="1" fillId="0" borderId="7" xfId="1" applyBorder="1" applyAlignment="1">
      <alignment vertical="center"/>
    </xf>
    <xf numFmtId="0" fontId="1" fillId="0" borderId="0" xfId="1" applyFill="1" applyBorder="1" applyAlignment="1">
      <alignment horizontal="center" vertical="center"/>
    </xf>
    <xf numFmtId="0" fontId="1" fillId="0" borderId="21" xfId="1" applyBorder="1" applyAlignment="1">
      <alignment vertical="center"/>
    </xf>
    <xf numFmtId="0" fontId="1" fillId="0" borderId="32" xfId="1" applyBorder="1" applyAlignment="1">
      <alignment vertical="center"/>
    </xf>
    <xf numFmtId="0" fontId="1" fillId="0" borderId="33" xfId="1" applyBorder="1" applyAlignment="1">
      <alignment vertical="center"/>
    </xf>
    <xf numFmtId="0" fontId="1" fillId="0" borderId="30" xfId="1" applyBorder="1" applyAlignment="1">
      <alignment vertical="center"/>
    </xf>
    <xf numFmtId="179" fontId="1" fillId="0" borderId="30" xfId="1" applyNumberFormat="1" applyBorder="1" applyAlignment="1">
      <alignment vertical="center"/>
    </xf>
    <xf numFmtId="0" fontId="1" fillId="0" borderId="26" xfId="1" applyBorder="1" applyAlignment="1">
      <alignment vertical="center"/>
    </xf>
    <xf numFmtId="0" fontId="1" fillId="0" borderId="44" xfId="1" applyBorder="1" applyAlignment="1">
      <alignment vertical="center"/>
    </xf>
    <xf numFmtId="0" fontId="9" fillId="0" borderId="0" xfId="1" applyFont="1" applyFill="1" applyBorder="1" applyAlignment="1">
      <alignment vertical="center"/>
    </xf>
    <xf numFmtId="0" fontId="10" fillId="0" borderId="0" xfId="1" applyFont="1" applyFill="1" applyBorder="1" applyAlignment="1">
      <alignment vertical="center"/>
    </xf>
    <xf numFmtId="38" fontId="15" fillId="3" borderId="30" xfId="2" applyFont="1" applyFill="1" applyBorder="1" applyAlignment="1">
      <alignment vertical="center"/>
    </xf>
    <xf numFmtId="38" fontId="15" fillId="3" borderId="27" xfId="2" applyFont="1" applyFill="1" applyBorder="1" applyAlignment="1">
      <alignment vertical="center"/>
    </xf>
    <xf numFmtId="178" fontId="1" fillId="0" borderId="0" xfId="1" applyNumberFormat="1" applyFill="1" applyBorder="1" applyAlignment="1">
      <alignment horizontal="center" vertical="center"/>
    </xf>
    <xf numFmtId="0" fontId="7" fillId="0" borderId="0" xfId="1" applyFont="1" applyBorder="1" applyAlignment="1">
      <alignment horizontal="right"/>
    </xf>
    <xf numFmtId="0" fontId="1" fillId="0" borderId="0" xfId="1" applyFont="1" applyAlignment="1">
      <alignment vertical="center"/>
    </xf>
    <xf numFmtId="0" fontId="11" fillId="0" borderId="34" xfId="1" applyFont="1" applyBorder="1" applyAlignment="1">
      <alignment vertical="center"/>
    </xf>
    <xf numFmtId="0" fontId="17" fillId="0" borderId="34" xfId="1" applyFont="1" applyBorder="1" applyAlignment="1">
      <alignment horizontal="center" vertical="center"/>
    </xf>
    <xf numFmtId="56" fontId="17" fillId="0" borderId="34" xfId="1" quotePrefix="1" applyNumberFormat="1" applyFont="1" applyBorder="1" applyAlignment="1">
      <alignment horizontal="center" vertical="center" wrapText="1"/>
    </xf>
    <xf numFmtId="0" fontId="17" fillId="0" borderId="34" xfId="1" applyFont="1" applyBorder="1" applyAlignment="1">
      <alignment horizontal="center" vertical="center" wrapText="1"/>
    </xf>
    <xf numFmtId="0" fontId="17" fillId="0" borderId="76" xfId="1" applyFont="1" applyBorder="1" applyAlignment="1">
      <alignment horizontal="center" vertical="center" wrapText="1"/>
    </xf>
    <xf numFmtId="0" fontId="15" fillId="0" borderId="30" xfId="1" applyFont="1" applyBorder="1" applyAlignment="1">
      <alignment vertical="center"/>
    </xf>
    <xf numFmtId="38" fontId="0" fillId="0" borderId="30" xfId="2" applyFont="1" applyBorder="1" applyAlignment="1">
      <alignment vertical="center"/>
    </xf>
    <xf numFmtId="0" fontId="6" fillId="0" borderId="0" xfId="1" applyFont="1" applyBorder="1" applyAlignment="1">
      <alignment vertical="center"/>
    </xf>
    <xf numFmtId="0" fontId="26" fillId="0" borderId="0" xfId="1" applyFont="1"/>
    <xf numFmtId="0" fontId="1" fillId="0" borderId="0" xfId="1"/>
    <xf numFmtId="0" fontId="26" fillId="0" borderId="0" xfId="1" applyFont="1" applyAlignment="1"/>
    <xf numFmtId="0" fontId="26" fillId="0" borderId="29" xfId="1" applyFont="1" applyBorder="1"/>
    <xf numFmtId="0" fontId="26" fillId="0" borderId="1" xfId="1" applyFont="1" applyBorder="1"/>
    <xf numFmtId="0" fontId="26" fillId="0" borderId="40" xfId="1" applyFont="1" applyBorder="1"/>
    <xf numFmtId="0" fontId="26" fillId="0" borderId="41" xfId="1" applyFont="1" applyBorder="1"/>
    <xf numFmtId="0" fontId="26" fillId="0" borderId="2" xfId="1" applyFont="1" applyBorder="1"/>
    <xf numFmtId="0" fontId="26" fillId="0" borderId="56" xfId="1" applyFont="1" applyBorder="1"/>
    <xf numFmtId="0" fontId="26" fillId="0" borderId="0" xfId="1" applyFont="1" applyBorder="1"/>
    <xf numFmtId="0" fontId="26" fillId="0" borderId="57" xfId="1" applyFont="1" applyBorder="1"/>
    <xf numFmtId="0" fontId="26" fillId="0" borderId="71" xfId="1" applyFont="1" applyBorder="1"/>
    <xf numFmtId="0" fontId="26" fillId="0" borderId="83" xfId="1" applyFont="1" applyBorder="1"/>
    <xf numFmtId="0" fontId="26" fillId="0" borderId="66" xfId="1" applyFont="1" applyBorder="1"/>
    <xf numFmtId="0" fontId="26" fillId="0" borderId="84" xfId="1" applyFont="1" applyBorder="1"/>
    <xf numFmtId="0" fontId="26" fillId="0" borderId="85" xfId="1" applyFont="1" applyBorder="1"/>
    <xf numFmtId="0" fontId="26" fillId="0" borderId="86" xfId="1" applyFont="1" applyBorder="1"/>
    <xf numFmtId="0" fontId="26" fillId="0" borderId="87" xfId="1" applyFont="1" applyBorder="1"/>
    <xf numFmtId="0" fontId="26" fillId="0" borderId="82" xfId="1" applyFont="1" applyBorder="1"/>
    <xf numFmtId="0" fontId="28" fillId="0" borderId="29" xfId="1" applyFont="1" applyBorder="1"/>
    <xf numFmtId="0" fontId="28" fillId="0" borderId="0" xfId="1" applyFont="1" applyBorder="1"/>
    <xf numFmtId="0" fontId="28" fillId="0" borderId="85" xfId="1" applyFont="1" applyBorder="1"/>
    <xf numFmtId="0" fontId="26" fillId="0" borderId="10" xfId="1" applyFont="1" applyBorder="1"/>
    <xf numFmtId="0" fontId="6" fillId="0" borderId="89" xfId="1" applyFont="1" applyBorder="1"/>
    <xf numFmtId="0" fontId="6" fillId="0" borderId="53" xfId="1" applyFont="1" applyBorder="1"/>
    <xf numFmtId="0" fontId="6" fillId="0" borderId="4" xfId="1" applyFont="1" applyBorder="1"/>
    <xf numFmtId="0" fontId="6" fillId="0" borderId="0" xfId="1" applyFont="1"/>
    <xf numFmtId="0" fontId="26" fillId="0" borderId="81" xfId="1" applyFont="1" applyBorder="1"/>
    <xf numFmtId="38" fontId="26" fillId="0" borderId="0" xfId="1" applyNumberFormat="1" applyFont="1" applyBorder="1" applyAlignment="1">
      <alignment horizontal="center"/>
    </xf>
    <xf numFmtId="0" fontId="26" fillId="0" borderId="65" xfId="1" applyFont="1" applyBorder="1"/>
    <xf numFmtId="0" fontId="1" fillId="0" borderId="0" xfId="1" applyFont="1" applyBorder="1"/>
    <xf numFmtId="0" fontId="28" fillId="0" borderId="0" xfId="1" applyFont="1" applyAlignment="1">
      <alignment horizontal="left" vertical="center"/>
    </xf>
    <xf numFmtId="0" fontId="1" fillId="0" borderId="0" xfId="1" applyFont="1" applyAlignment="1">
      <alignment horizontal="left" vertical="center"/>
    </xf>
    <xf numFmtId="0" fontId="28" fillId="0" borderId="29" xfId="1" applyFont="1" applyBorder="1" applyAlignment="1">
      <alignment horizontal="left" vertical="center"/>
    </xf>
    <xf numFmtId="0" fontId="1" fillId="0" borderId="29" xfId="1" applyFont="1" applyBorder="1" applyAlignment="1">
      <alignment horizontal="left" vertical="center"/>
    </xf>
    <xf numFmtId="0" fontId="28" fillId="0" borderId="0" xfId="1" applyFont="1" applyBorder="1" applyAlignment="1">
      <alignment vertical="center"/>
    </xf>
    <xf numFmtId="58" fontId="32" fillId="0" borderId="81" xfId="1" applyNumberFormat="1" applyFont="1" applyBorder="1" applyAlignment="1">
      <alignment horizontal="left"/>
    </xf>
    <xf numFmtId="58" fontId="32" fillId="0" borderId="0" xfId="1" applyNumberFormat="1" applyFont="1" applyBorder="1" applyAlignment="1">
      <alignment horizontal="left"/>
    </xf>
    <xf numFmtId="38" fontId="26" fillId="0" borderId="0" xfId="2" applyFont="1" applyBorder="1" applyAlignment="1">
      <alignment horizontal="center"/>
    </xf>
    <xf numFmtId="0" fontId="26" fillId="0" borderId="3" xfId="1" applyFont="1" applyBorder="1"/>
    <xf numFmtId="0" fontId="28" fillId="0" borderId="53" xfId="1" applyFont="1" applyBorder="1"/>
    <xf numFmtId="0" fontId="26" fillId="0" borderId="88" xfId="1" applyFont="1" applyBorder="1"/>
    <xf numFmtId="0" fontId="26" fillId="0" borderId="53" xfId="1" applyFont="1" applyBorder="1"/>
    <xf numFmtId="0" fontId="26" fillId="0" borderId="89" xfId="1" applyFont="1" applyBorder="1"/>
    <xf numFmtId="0" fontId="26" fillId="0" borderId="4" xfId="1" applyFont="1" applyBorder="1"/>
    <xf numFmtId="0" fontId="1" fillId="0" borderId="0" xfId="1" applyFont="1"/>
    <xf numFmtId="0" fontId="6" fillId="0" borderId="0" xfId="1" applyFont="1" applyBorder="1" applyAlignment="1">
      <alignment horizontal="right"/>
    </xf>
    <xf numFmtId="0" fontId="1" fillId="0" borderId="0" xfId="1" applyFont="1" applyBorder="1" applyAlignment="1">
      <alignment horizontal="right"/>
    </xf>
    <xf numFmtId="0" fontId="15" fillId="0" borderId="30" xfId="1" applyFont="1" applyBorder="1" applyAlignment="1">
      <alignment horizontal="center" vertical="center" wrapText="1"/>
    </xf>
    <xf numFmtId="0" fontId="1" fillId="0" borderId="0" xfId="1" applyFont="1" applyFill="1" applyAlignment="1">
      <alignment vertical="center"/>
    </xf>
    <xf numFmtId="0" fontId="26" fillId="0" borderId="0" xfId="1" applyFont="1" applyAlignment="1">
      <alignment horizontal="left"/>
    </xf>
    <xf numFmtId="0" fontId="28" fillId="0" borderId="0" xfId="1" applyFont="1" applyFill="1" applyAlignment="1"/>
    <xf numFmtId="0" fontId="26" fillId="0" borderId="0" xfId="1" applyFont="1" applyFill="1"/>
    <xf numFmtId="0" fontId="36" fillId="0" borderId="0" xfId="7" applyFont="1" applyFill="1" applyAlignment="1" applyProtection="1">
      <alignment vertical="center"/>
    </xf>
    <xf numFmtId="0" fontId="36" fillId="0" borderId="0" xfId="7" applyFont="1" applyFill="1" applyAlignment="1">
      <alignment vertical="center"/>
    </xf>
    <xf numFmtId="0" fontId="39" fillId="0" borderId="0" xfId="7" applyFont="1" applyFill="1" applyAlignment="1">
      <alignment vertical="center"/>
    </xf>
    <xf numFmtId="0" fontId="36" fillId="0" borderId="0" xfId="7" applyFont="1" applyFill="1" applyAlignment="1">
      <alignment horizontal="right" vertical="center"/>
    </xf>
    <xf numFmtId="0" fontId="40" fillId="0" borderId="0" xfId="7" applyFont="1" applyFill="1" applyAlignment="1">
      <alignment vertical="center"/>
    </xf>
    <xf numFmtId="0" fontId="36" fillId="0" borderId="0" xfId="7" applyFont="1" applyFill="1" applyAlignment="1" applyProtection="1">
      <alignment horizontal="distributed" vertical="center"/>
    </xf>
    <xf numFmtId="0" fontId="36" fillId="0" borderId="0" xfId="7" applyFont="1" applyFill="1" applyAlignment="1" applyProtection="1">
      <alignment vertical="center" wrapText="1" shrinkToFit="1"/>
    </xf>
    <xf numFmtId="0" fontId="36" fillId="0" borderId="0" xfId="7" applyFont="1" applyFill="1" applyAlignment="1" applyProtection="1">
      <alignment horizontal="center" vertical="center"/>
    </xf>
    <xf numFmtId="0" fontId="36" fillId="0" borderId="0" xfId="7" applyFont="1" applyFill="1" applyAlignment="1">
      <alignment vertical="center" shrinkToFit="1"/>
    </xf>
    <xf numFmtId="0" fontId="36" fillId="0" borderId="0" xfId="7" applyNumberFormat="1" applyFont="1" applyFill="1" applyAlignment="1" applyProtection="1">
      <alignment horizontal="left" vertical="center" shrinkToFit="1"/>
    </xf>
    <xf numFmtId="0" fontId="36" fillId="0" borderId="0" xfId="7" applyNumberFormat="1" applyFont="1" applyFill="1" applyAlignment="1">
      <alignment vertical="top"/>
    </xf>
    <xf numFmtId="0" fontId="41" fillId="0" borderId="0" xfId="7" applyFont="1" applyFill="1" applyAlignment="1" applyProtection="1">
      <alignment horizontal="center" vertical="center"/>
    </xf>
    <xf numFmtId="0" fontId="36" fillId="0" borderId="0" xfId="7" applyFont="1" applyFill="1" applyAlignment="1" applyProtection="1">
      <alignment horizontal="right" vertical="center"/>
    </xf>
    <xf numFmtId="0" fontId="36" fillId="0" borderId="0" xfId="7" applyFont="1" applyFill="1" applyAlignment="1" applyProtection="1">
      <alignment horizontal="left" vertical="center"/>
    </xf>
    <xf numFmtId="0" fontId="36" fillId="0" borderId="0" xfId="7" applyFont="1" applyFill="1" applyAlignment="1" applyProtection="1">
      <alignment horizontal="right"/>
    </xf>
    <xf numFmtId="0" fontId="36" fillId="0" borderId="31" xfId="7" applyFont="1" applyFill="1" applyBorder="1" applyAlignment="1" applyProtection="1">
      <alignment horizontal="center" vertical="center"/>
    </xf>
    <xf numFmtId="0" fontId="36" fillId="0" borderId="30" xfId="7" applyFont="1" applyFill="1" applyBorder="1" applyAlignment="1" applyProtection="1">
      <alignment horizontal="center" vertical="center"/>
    </xf>
    <xf numFmtId="0" fontId="36" fillId="0" borderId="30" xfId="7" applyFont="1" applyFill="1" applyBorder="1" applyAlignment="1" applyProtection="1">
      <alignment horizontal="center" vertical="center" wrapText="1"/>
    </xf>
    <xf numFmtId="0" fontId="36" fillId="0" borderId="0" xfId="7" applyFont="1" applyFill="1" applyBorder="1" applyAlignment="1">
      <alignment horizontal="center" vertical="center"/>
    </xf>
    <xf numFmtId="184" fontId="36" fillId="0" borderId="0" xfId="8" applyNumberFormat="1" applyFont="1" applyFill="1" applyBorder="1" applyAlignment="1">
      <alignment horizontal="center" vertical="center"/>
    </xf>
    <xf numFmtId="184" fontId="36" fillId="0" borderId="0" xfId="7" applyNumberFormat="1" applyFont="1" applyFill="1" applyBorder="1" applyAlignment="1">
      <alignment horizontal="center" vertical="center"/>
    </xf>
    <xf numFmtId="0" fontId="45" fillId="0" borderId="0" xfId="7" applyFont="1" applyFill="1" applyAlignment="1">
      <alignment horizontal="center" vertical="center"/>
    </xf>
    <xf numFmtId="184" fontId="45" fillId="0" borderId="0" xfId="7" applyNumberFormat="1" applyFont="1" applyFill="1" applyAlignment="1">
      <alignment horizontal="center" vertical="center"/>
    </xf>
    <xf numFmtId="0" fontId="45" fillId="0" borderId="0" xfId="7" applyFont="1" applyFill="1" applyAlignment="1">
      <alignment vertical="center"/>
    </xf>
    <xf numFmtId="0" fontId="45" fillId="0" borderId="0" xfId="7" applyFont="1" applyFill="1" applyAlignment="1">
      <alignment horizontal="center"/>
    </xf>
    <xf numFmtId="184" fontId="45" fillId="0" borderId="0" xfId="8" applyNumberFormat="1" applyFont="1" applyFill="1" applyAlignment="1">
      <alignment horizontal="center" vertical="center"/>
    </xf>
    <xf numFmtId="183" fontId="45" fillId="0" borderId="0" xfId="8" applyFont="1" applyFill="1" applyAlignment="1">
      <alignment vertical="center"/>
    </xf>
    <xf numFmtId="0" fontId="36" fillId="0" borderId="0" xfId="7" applyFont="1" applyFill="1" applyAlignment="1">
      <alignment horizontal="center" vertical="center"/>
    </xf>
    <xf numFmtId="183" fontId="36" fillId="0" borderId="0" xfId="7" applyNumberFormat="1" applyFont="1" applyFill="1" applyAlignment="1">
      <alignment vertical="center"/>
    </xf>
    <xf numFmtId="0" fontId="6" fillId="0" borderId="0" xfId="1" applyFont="1" applyBorder="1" applyAlignment="1">
      <alignment horizontal="left" vertical="center"/>
    </xf>
    <xf numFmtId="0" fontId="7" fillId="0" borderId="0" xfId="12" applyFont="1"/>
    <xf numFmtId="0" fontId="53" fillId="3" borderId="0" xfId="12" applyFont="1" applyFill="1"/>
    <xf numFmtId="0" fontId="55" fillId="3" borderId="0" xfId="12" applyFont="1" applyFill="1" applyAlignment="1">
      <alignment vertical="center"/>
    </xf>
    <xf numFmtId="0" fontId="55" fillId="3" borderId="0" xfId="12" applyFont="1" applyFill="1"/>
    <xf numFmtId="0" fontId="53" fillId="3" borderId="0" xfId="12" applyFont="1" applyFill="1" applyAlignment="1">
      <alignment horizontal="right" vertical="center"/>
    </xf>
    <xf numFmtId="0" fontId="53" fillId="3" borderId="0" xfId="12" applyFont="1" applyFill="1" applyAlignment="1">
      <alignment shrinkToFit="1"/>
    </xf>
    <xf numFmtId="0" fontId="7" fillId="0" borderId="0" xfId="23" applyFont="1"/>
    <xf numFmtId="0" fontId="52" fillId="0" borderId="0" xfId="23" applyFont="1" applyFill="1" applyAlignment="1">
      <alignment horizontal="center" vertical="center"/>
    </xf>
    <xf numFmtId="0" fontId="7" fillId="0" borderId="0" xfId="23" applyFont="1" applyFill="1"/>
    <xf numFmtId="0" fontId="66" fillId="3" borderId="0" xfId="23" applyFont="1" applyFill="1" applyAlignment="1">
      <alignment vertical="center"/>
    </xf>
    <xf numFmtId="0" fontId="54" fillId="3" borderId="0" xfId="23" applyFont="1" applyFill="1"/>
    <xf numFmtId="0" fontId="59" fillId="2" borderId="30" xfId="23" applyFont="1" applyFill="1" applyBorder="1" applyAlignment="1">
      <alignment horizontal="center" vertical="center"/>
    </xf>
    <xf numFmtId="0" fontId="59" fillId="3" borderId="0" xfId="23" applyFont="1" applyFill="1" applyAlignment="1">
      <alignment vertical="center"/>
    </xf>
    <xf numFmtId="0" fontId="53" fillId="3" borderId="0" xfId="23" applyFont="1" applyFill="1"/>
    <xf numFmtId="0" fontId="53" fillId="3" borderId="0" xfId="23" applyFont="1" applyFill="1" applyAlignment="1">
      <alignment horizontal="right" vertical="center"/>
    </xf>
    <xf numFmtId="0" fontId="53" fillId="3" borderId="0" xfId="23" applyFont="1" applyFill="1" applyAlignment="1">
      <alignment shrinkToFit="1"/>
    </xf>
    <xf numFmtId="0" fontId="55" fillId="3" borderId="0" xfId="23" applyFont="1" applyFill="1"/>
    <xf numFmtId="0" fontId="59" fillId="5" borderId="30" xfId="23" applyFont="1" applyFill="1" applyBorder="1" applyAlignment="1">
      <alignment horizontal="center" vertical="center"/>
    </xf>
    <xf numFmtId="0" fontId="59" fillId="0" borderId="30" xfId="23" applyFont="1" applyFill="1" applyBorder="1" applyAlignment="1">
      <alignment horizontal="center" vertical="center"/>
    </xf>
    <xf numFmtId="0" fontId="53" fillId="0" borderId="0" xfId="12" applyFont="1" applyFill="1" applyBorder="1" applyAlignment="1">
      <alignment horizontal="right" vertical="center"/>
    </xf>
    <xf numFmtId="0" fontId="53" fillId="0" borderId="0" xfId="12" applyFont="1" applyFill="1" applyBorder="1" applyAlignment="1">
      <alignment horizontal="right" vertical="center" shrinkToFit="1"/>
    </xf>
    <xf numFmtId="0" fontId="53" fillId="2" borderId="30" xfId="12" applyFont="1" applyFill="1" applyBorder="1" applyAlignment="1" applyProtection="1">
      <alignment horizontal="center" vertical="center" shrinkToFit="1"/>
      <protection locked="0"/>
    </xf>
    <xf numFmtId="0" fontId="53" fillId="3" borderId="0" xfId="23" applyFont="1" applyFill="1" applyAlignment="1">
      <alignment vertical="center"/>
    </xf>
    <xf numFmtId="0" fontId="53" fillId="3" borderId="0" xfId="23" applyFont="1" applyFill="1" applyAlignment="1">
      <alignment horizontal="right" vertical="center" shrinkToFit="1"/>
    </xf>
    <xf numFmtId="0" fontId="53" fillId="3" borderId="0" xfId="23" applyFont="1" applyFill="1" applyAlignment="1"/>
    <xf numFmtId="0" fontId="69" fillId="0" borderId="0" xfId="1" applyFont="1" applyAlignment="1">
      <alignment vertical="center"/>
    </xf>
    <xf numFmtId="0" fontId="63" fillId="0" borderId="0" xfId="1" applyNumberFormat="1" applyFont="1" applyFill="1" applyBorder="1" applyAlignment="1">
      <alignment horizontal="center" vertical="center"/>
    </xf>
    <xf numFmtId="0" fontId="71" fillId="0" borderId="0" xfId="1" applyFont="1" applyBorder="1" applyAlignment="1">
      <alignment vertical="center"/>
    </xf>
    <xf numFmtId="0" fontId="62" fillId="0" borderId="0" xfId="1" applyFont="1" applyAlignment="1">
      <alignment vertical="center"/>
    </xf>
    <xf numFmtId="0" fontId="72" fillId="0" borderId="0" xfId="1" applyFont="1" applyAlignment="1">
      <alignment horizontal="distributed" vertical="distributed" shrinkToFit="1"/>
    </xf>
    <xf numFmtId="0" fontId="69" fillId="0" borderId="0" xfId="1" applyFont="1" applyAlignment="1">
      <alignment vertical="center" wrapText="1" shrinkToFit="1"/>
    </xf>
    <xf numFmtId="0" fontId="69" fillId="0" borderId="0" xfId="1" applyFont="1" applyAlignment="1">
      <alignment horizontal="right" vertical="center" shrinkToFit="1"/>
    </xf>
    <xf numFmtId="0" fontId="69" fillId="0" borderId="6" xfId="1" applyFont="1" applyBorder="1" applyAlignment="1">
      <alignment vertical="center" shrinkToFit="1"/>
    </xf>
    <xf numFmtId="0" fontId="69" fillId="0" borderId="7" xfId="1" applyFont="1" applyBorder="1" applyAlignment="1">
      <alignment vertical="center" shrinkToFit="1"/>
    </xf>
    <xf numFmtId="0" fontId="69" fillId="0" borderId="0" xfId="1" applyFont="1" applyBorder="1" applyAlignment="1">
      <alignment vertical="center"/>
    </xf>
    <xf numFmtId="0" fontId="69" fillId="0" borderId="60" xfId="1" applyFont="1" applyBorder="1" applyAlignment="1">
      <alignment vertical="center" shrinkToFit="1"/>
    </xf>
    <xf numFmtId="0" fontId="69" fillId="0" borderId="61" xfId="1" applyFont="1" applyBorder="1" applyAlignment="1">
      <alignment vertical="center" shrinkToFit="1"/>
    </xf>
    <xf numFmtId="179" fontId="69" fillId="0" borderId="0" xfId="2" applyNumberFormat="1" applyFont="1" applyBorder="1" applyAlignment="1">
      <alignment vertical="center"/>
    </xf>
    <xf numFmtId="0" fontId="62" fillId="0" borderId="53" xfId="1" applyFont="1" applyBorder="1" applyAlignment="1">
      <alignment vertical="center"/>
    </xf>
    <xf numFmtId="0" fontId="73" fillId="0" borderId="0" xfId="1" applyFont="1" applyBorder="1" applyAlignment="1">
      <alignment vertical="center"/>
    </xf>
    <xf numFmtId="0" fontId="62" fillId="0" borderId="0" xfId="1" applyFont="1" applyBorder="1" applyAlignment="1">
      <alignment vertical="center"/>
    </xf>
    <xf numFmtId="0" fontId="69" fillId="0" borderId="0" xfId="1" applyFont="1" applyFill="1" applyBorder="1" applyAlignment="1">
      <alignment horizontal="center" vertical="center"/>
    </xf>
    <xf numFmtId="0" fontId="69" fillId="0" borderId="0" xfId="1" applyFont="1" applyBorder="1" applyAlignment="1">
      <alignment horizontal="left" vertical="center"/>
    </xf>
    <xf numFmtId="0" fontId="69" fillId="0" borderId="0" xfId="1" applyFont="1" applyFill="1" applyBorder="1" applyAlignment="1">
      <alignment horizontal="left" vertical="center"/>
    </xf>
    <xf numFmtId="0" fontId="69" fillId="0" borderId="0" xfId="1" applyFont="1" applyAlignment="1">
      <alignment horizontal="left" vertical="center"/>
    </xf>
    <xf numFmtId="0" fontId="62" fillId="0" borderId="0" xfId="1" applyFont="1" applyBorder="1" applyAlignment="1">
      <alignment horizontal="left"/>
    </xf>
    <xf numFmtId="0" fontId="62" fillId="0" borderId="0" xfId="1" applyFont="1" applyBorder="1" applyAlignment="1">
      <alignment horizontal="left" vertical="top"/>
    </xf>
    <xf numFmtId="0" fontId="46" fillId="0" borderId="0" xfId="1" applyFont="1" applyBorder="1" applyAlignment="1">
      <alignment horizontal="left" vertical="top"/>
    </xf>
    <xf numFmtId="0" fontId="1" fillId="0" borderId="0" xfId="1" applyProtection="1"/>
    <xf numFmtId="0" fontId="1" fillId="0" borderId="0" xfId="1" applyProtection="1">
      <protection locked="0"/>
    </xf>
    <xf numFmtId="0" fontId="1" fillId="0" borderId="0" xfId="1" applyAlignment="1" applyProtection="1">
      <alignment horizontal="right" vertical="center"/>
    </xf>
    <xf numFmtId="0" fontId="1" fillId="0" borderId="0" xfId="1" applyAlignment="1" applyProtection="1">
      <alignment vertical="center"/>
    </xf>
    <xf numFmtId="0" fontId="10" fillId="0" borderId="0" xfId="4" applyFont="1">
      <alignment vertical="center"/>
    </xf>
    <xf numFmtId="0" fontId="1" fillId="0" borderId="0" xfId="4" applyAlignment="1">
      <alignment horizontal="center" vertical="center"/>
    </xf>
    <xf numFmtId="0" fontId="1" fillId="0" borderId="0" xfId="4">
      <alignment vertical="center"/>
    </xf>
    <xf numFmtId="0" fontId="4" fillId="0" borderId="0" xfId="4" applyFont="1" applyAlignment="1">
      <alignment vertical="center"/>
    </xf>
    <xf numFmtId="0" fontId="4" fillId="0" borderId="0" xfId="4" applyFont="1" applyAlignment="1">
      <alignment horizontal="center" vertical="center"/>
    </xf>
    <xf numFmtId="0" fontId="7" fillId="0" borderId="0" xfId="4" applyFont="1" applyBorder="1" applyAlignment="1">
      <alignment horizontal="right" vertical="center"/>
    </xf>
    <xf numFmtId="0" fontId="74" fillId="2" borderId="30" xfId="4" applyFont="1" applyFill="1" applyBorder="1" applyAlignment="1">
      <alignment horizontal="right" vertical="center"/>
    </xf>
    <xf numFmtId="0" fontId="7" fillId="0" borderId="0" xfId="4" applyFont="1" applyBorder="1" applyAlignment="1">
      <alignment horizontal="left" vertical="center"/>
    </xf>
    <xf numFmtId="0" fontId="6" fillId="0" borderId="0" xfId="4" applyFont="1" applyAlignment="1">
      <alignment horizontal="right" vertical="center"/>
    </xf>
    <xf numFmtId="0" fontId="1" fillId="0" borderId="35" xfId="4" applyFill="1" applyBorder="1" applyAlignment="1">
      <alignment horizontal="center" vertical="center"/>
    </xf>
    <xf numFmtId="0" fontId="0" fillId="0" borderId="100" xfId="4" applyFont="1" applyBorder="1" applyAlignment="1">
      <alignment horizontal="center" vertical="center" wrapText="1"/>
    </xf>
    <xf numFmtId="184" fontId="49" fillId="0" borderId="100" xfId="4" applyNumberFormat="1" applyFont="1" applyFill="1" applyBorder="1" applyAlignment="1">
      <alignment horizontal="center" vertical="center"/>
    </xf>
    <xf numFmtId="184" fontId="49" fillId="2" borderId="100" xfId="4" applyNumberFormat="1" applyFont="1" applyFill="1" applyBorder="1" applyAlignment="1">
      <alignment horizontal="center" vertical="center"/>
    </xf>
    <xf numFmtId="0" fontId="0" fillId="0" borderId="0" xfId="4" applyFont="1" applyAlignment="1">
      <alignment vertical="center" wrapText="1"/>
    </xf>
    <xf numFmtId="0" fontId="7" fillId="0" borderId="0" xfId="4" applyFont="1" applyAlignment="1">
      <alignment vertical="center"/>
    </xf>
    <xf numFmtId="0" fontId="0" fillId="0" borderId="35" xfId="4" applyFont="1" applyFill="1" applyBorder="1" applyAlignment="1">
      <alignment horizontal="center" vertical="center"/>
    </xf>
    <xf numFmtId="184" fontId="49" fillId="6" borderId="100" xfId="4" applyNumberFormat="1" applyFont="1" applyFill="1" applyBorder="1" applyAlignment="1">
      <alignment horizontal="center" vertical="center"/>
    </xf>
    <xf numFmtId="0" fontId="1" fillId="0" borderId="0" xfId="1" applyFill="1" applyAlignment="1" applyProtection="1">
      <alignment vertical="center"/>
    </xf>
    <xf numFmtId="0" fontId="10" fillId="0" borderId="0" xfId="1" applyFont="1" applyFill="1" applyAlignment="1" applyProtection="1">
      <alignment vertical="distributed"/>
    </xf>
    <xf numFmtId="0" fontId="75" fillId="0" borderId="0" xfId="1" applyFont="1" applyFill="1" applyAlignment="1" applyProtection="1">
      <alignment horizontal="distributed" vertical="distributed"/>
    </xf>
    <xf numFmtId="0" fontId="10" fillId="0" borderId="29" xfId="1" applyFont="1" applyFill="1" applyBorder="1" applyAlignment="1" applyProtection="1">
      <alignment horizontal="center" vertical="center"/>
    </xf>
    <xf numFmtId="0" fontId="10" fillId="0" borderId="0" xfId="1" applyFont="1" applyFill="1" applyBorder="1" applyAlignment="1" applyProtection="1">
      <alignment horizontal="center" vertical="center"/>
    </xf>
    <xf numFmtId="0" fontId="1" fillId="0" borderId="0" xfId="1" applyFill="1" applyBorder="1" applyAlignment="1" applyProtection="1">
      <alignment horizontal="right" vertical="center"/>
    </xf>
    <xf numFmtId="0" fontId="7" fillId="0" borderId="0" xfId="1" applyFont="1" applyFill="1" applyBorder="1" applyAlignment="1" applyProtection="1">
      <alignment horizontal="center" vertical="center"/>
    </xf>
    <xf numFmtId="0" fontId="1" fillId="0" borderId="0" xfId="1" applyFill="1" applyAlignment="1" applyProtection="1">
      <alignment horizontal="left" vertical="center" wrapText="1"/>
    </xf>
    <xf numFmtId="0" fontId="1" fillId="0" borderId="0" xfId="1" applyFill="1" applyAlignment="1" applyProtection="1">
      <alignment horizontal="center" vertical="center"/>
    </xf>
    <xf numFmtId="0" fontId="1" fillId="0" borderId="0" xfId="1" applyFill="1" applyBorder="1" applyAlignment="1" applyProtection="1">
      <alignment horizontal="center" vertical="center"/>
    </xf>
    <xf numFmtId="189" fontId="76" fillId="0" borderId="27" xfId="1" applyNumberFormat="1" applyFont="1" applyFill="1" applyBorder="1" applyAlignment="1" applyProtection="1">
      <alignment horizontal="center" vertical="center"/>
    </xf>
    <xf numFmtId="190" fontId="14" fillId="0" borderId="27" xfId="1" applyNumberFormat="1" applyFont="1" applyFill="1" applyBorder="1" applyAlignment="1" applyProtection="1">
      <alignment horizontal="center" vertical="center"/>
    </xf>
    <xf numFmtId="191" fontId="14" fillId="0" borderId="27" xfId="1" applyNumberFormat="1" applyFont="1" applyFill="1" applyBorder="1" applyAlignment="1" applyProtection="1">
      <alignment horizontal="center" vertical="center"/>
    </xf>
    <xf numFmtId="192" fontId="14" fillId="0" borderId="27" xfId="1" applyNumberFormat="1" applyFont="1" applyFill="1" applyBorder="1" applyAlignment="1" applyProtection="1">
      <alignment horizontal="center" vertical="center"/>
    </xf>
    <xf numFmtId="189" fontId="14" fillId="0" borderId="26" xfId="1" applyNumberFormat="1" applyFont="1" applyFill="1" applyBorder="1" applyAlignment="1" applyProtection="1">
      <alignment horizontal="center" vertical="center"/>
    </xf>
    <xf numFmtId="20" fontId="22" fillId="0" borderId="37" xfId="1" applyNumberFormat="1" applyFont="1" applyFill="1" applyBorder="1" applyAlignment="1" applyProtection="1">
      <alignment horizontal="center" vertical="center"/>
    </xf>
    <xf numFmtId="0" fontId="1" fillId="0" borderId="101" xfId="1" applyFill="1" applyBorder="1" applyAlignment="1" applyProtection="1">
      <alignment vertical="center"/>
      <protection locked="0"/>
    </xf>
    <xf numFmtId="0" fontId="1" fillId="2" borderId="17" xfId="1" applyFill="1" applyBorder="1" applyAlignment="1" applyProtection="1">
      <alignment vertical="center"/>
      <protection locked="0"/>
    </xf>
    <xf numFmtId="0" fontId="1" fillId="0" borderId="38" xfId="1" applyNumberFormat="1" applyFill="1" applyBorder="1" applyAlignment="1" applyProtection="1">
      <alignment horizontal="center" vertical="center"/>
    </xf>
    <xf numFmtId="0" fontId="77" fillId="2" borderId="17" xfId="1" applyFont="1" applyFill="1" applyBorder="1" applyAlignment="1" applyProtection="1">
      <alignment vertical="center"/>
      <protection locked="0"/>
    </xf>
    <xf numFmtId="0" fontId="1" fillId="2" borderId="65" xfId="1" applyFill="1" applyBorder="1" applyAlignment="1" applyProtection="1">
      <alignment vertical="center"/>
      <protection locked="0"/>
    </xf>
    <xf numFmtId="0" fontId="1" fillId="0" borderId="30" xfId="1" applyFill="1" applyBorder="1" applyAlignment="1" applyProtection="1">
      <alignment vertical="center"/>
    </xf>
    <xf numFmtId="20" fontId="22" fillId="0" borderId="21" xfId="1" applyNumberFormat="1" applyFont="1" applyFill="1" applyBorder="1" applyAlignment="1" applyProtection="1">
      <alignment horizontal="center" vertical="center"/>
    </xf>
    <xf numFmtId="0" fontId="1" fillId="0" borderId="72" xfId="1" applyFill="1" applyBorder="1" applyAlignment="1" applyProtection="1">
      <alignment vertical="center"/>
      <protection locked="0"/>
    </xf>
    <xf numFmtId="0" fontId="1" fillId="2" borderId="30" xfId="1" applyFill="1" applyBorder="1" applyAlignment="1" applyProtection="1">
      <alignment vertical="center"/>
      <protection locked="0"/>
    </xf>
    <xf numFmtId="0" fontId="1" fillId="0" borderId="68" xfId="1" applyNumberFormat="1" applyFill="1" applyBorder="1" applyAlignment="1" applyProtection="1">
      <alignment horizontal="center" vertical="center"/>
    </xf>
    <xf numFmtId="0" fontId="77" fillId="2" borderId="30" xfId="1" applyFont="1" applyFill="1" applyBorder="1" applyAlignment="1" applyProtection="1">
      <alignment vertical="center"/>
      <protection locked="0"/>
    </xf>
    <xf numFmtId="0" fontId="1" fillId="2" borderId="31" xfId="1" applyFill="1" applyBorder="1" applyAlignment="1" applyProtection="1">
      <alignment vertical="center"/>
      <protection locked="0"/>
    </xf>
    <xf numFmtId="0" fontId="1" fillId="2" borderId="31" xfId="1" applyFont="1" applyFill="1" applyBorder="1" applyAlignment="1" applyProtection="1">
      <alignment vertical="center"/>
      <protection locked="0"/>
    </xf>
    <xf numFmtId="20" fontId="22" fillId="0" borderId="102" xfId="1" applyNumberFormat="1" applyFont="1" applyFill="1" applyBorder="1" applyAlignment="1" applyProtection="1">
      <alignment horizontal="center" vertical="center"/>
    </xf>
    <xf numFmtId="0" fontId="1" fillId="0" borderId="103" xfId="1" applyFill="1" applyBorder="1" applyAlignment="1" applyProtection="1">
      <alignment vertical="center"/>
      <protection locked="0"/>
    </xf>
    <xf numFmtId="0" fontId="1" fillId="2" borderId="11" xfId="1" applyFill="1" applyBorder="1" applyAlignment="1" applyProtection="1">
      <alignment vertical="center"/>
      <protection locked="0"/>
    </xf>
    <xf numFmtId="0" fontId="77" fillId="2" borderId="11" xfId="1" applyFont="1" applyFill="1" applyBorder="1" applyAlignment="1" applyProtection="1">
      <alignment vertical="center"/>
      <protection locked="0"/>
    </xf>
    <xf numFmtId="0" fontId="1" fillId="2" borderId="10" xfId="1" applyFont="1" applyFill="1" applyBorder="1" applyAlignment="1" applyProtection="1">
      <alignment vertical="center"/>
      <protection locked="0"/>
    </xf>
    <xf numFmtId="20" fontId="22" fillId="0" borderId="26" xfId="1" applyNumberFormat="1" applyFont="1" applyFill="1" applyBorder="1" applyAlignment="1" applyProtection="1">
      <alignment horizontal="center" vertical="center"/>
    </xf>
    <xf numFmtId="0" fontId="1" fillId="0" borderId="104" xfId="1" applyFill="1" applyBorder="1" applyAlignment="1" applyProtection="1">
      <alignment vertical="center"/>
      <protection locked="0"/>
    </xf>
    <xf numFmtId="0" fontId="1" fillId="2" borderId="27" xfId="1" applyFill="1" applyBorder="1" applyAlignment="1" applyProtection="1">
      <alignment vertical="center"/>
      <protection locked="0"/>
    </xf>
    <xf numFmtId="0" fontId="1" fillId="0" borderId="20" xfId="1" applyNumberFormat="1" applyFill="1" applyBorder="1" applyAlignment="1" applyProtection="1">
      <alignment horizontal="center" vertical="center"/>
    </xf>
    <xf numFmtId="0" fontId="77" fillId="2" borderId="27" xfId="1" applyFont="1" applyFill="1" applyBorder="1" applyAlignment="1" applyProtection="1">
      <alignment vertical="center"/>
      <protection locked="0"/>
    </xf>
    <xf numFmtId="0" fontId="1" fillId="2" borderId="24" xfId="1" applyFont="1" applyFill="1" applyBorder="1" applyAlignment="1" applyProtection="1">
      <alignment vertical="center"/>
      <protection locked="0"/>
    </xf>
    <xf numFmtId="20" fontId="15" fillId="0" borderId="0" xfId="1" applyNumberFormat="1" applyFont="1" applyFill="1" applyBorder="1" applyAlignment="1" applyProtection="1">
      <alignment horizontal="center" vertical="center"/>
    </xf>
    <xf numFmtId="0" fontId="77" fillId="0" borderId="0" xfId="1" applyFont="1" applyFill="1" applyBorder="1" applyAlignment="1" applyProtection="1">
      <alignment vertical="center"/>
    </xf>
    <xf numFmtId="0" fontId="1" fillId="0" borderId="0" xfId="1" applyFill="1" applyBorder="1" applyAlignment="1" applyProtection="1">
      <alignment vertical="center"/>
    </xf>
    <xf numFmtId="0" fontId="1" fillId="0" borderId="0" xfId="1" applyFont="1" applyFill="1" applyBorder="1" applyAlignment="1" applyProtection="1">
      <alignment vertical="center"/>
    </xf>
    <xf numFmtId="0" fontId="15" fillId="0" borderId="0" xfId="1" applyFont="1" applyFill="1" applyBorder="1" applyAlignment="1" applyProtection="1">
      <alignment horizontal="center" vertical="center"/>
    </xf>
    <xf numFmtId="0" fontId="1" fillId="0" borderId="42" xfId="1" applyNumberFormat="1" applyFill="1" applyBorder="1" applyAlignment="1" applyProtection="1">
      <alignment horizontal="center" vertical="center"/>
    </xf>
    <xf numFmtId="0" fontId="1" fillId="0" borderId="105" xfId="1" applyFill="1" applyBorder="1" applyAlignment="1" applyProtection="1">
      <alignment horizontal="center" vertical="center"/>
    </xf>
    <xf numFmtId="0" fontId="1" fillId="0" borderId="31" xfId="1" applyNumberFormat="1" applyFill="1" applyBorder="1" applyAlignment="1" applyProtection="1">
      <alignment horizontal="center" vertical="center"/>
    </xf>
    <xf numFmtId="0" fontId="1" fillId="0" borderId="106" xfId="1" applyFill="1" applyBorder="1" applyAlignment="1" applyProtection="1">
      <alignment horizontal="center" vertical="center"/>
    </xf>
    <xf numFmtId="0" fontId="1" fillId="0" borderId="89" xfId="1" applyNumberFormat="1" applyFill="1" applyBorder="1" applyAlignment="1" applyProtection="1">
      <alignment horizontal="center" vertical="center"/>
    </xf>
    <xf numFmtId="0" fontId="1" fillId="0" borderId="107" xfId="1" applyFill="1" applyBorder="1" applyAlignment="1" applyProtection="1">
      <alignment horizontal="center" vertical="center"/>
    </xf>
    <xf numFmtId="0" fontId="15" fillId="0" borderId="0" xfId="1" applyFont="1" applyFill="1" applyAlignment="1" applyProtection="1">
      <alignment vertical="center"/>
    </xf>
    <xf numFmtId="0" fontId="1" fillId="0" borderId="100" xfId="1" applyFill="1" applyBorder="1" applyAlignment="1" applyProtection="1">
      <alignment horizontal="center" vertical="center"/>
    </xf>
    <xf numFmtId="0" fontId="1" fillId="0" borderId="35" xfId="1" applyNumberFormat="1" applyFill="1" applyBorder="1" applyAlignment="1" applyProtection="1">
      <alignment vertical="center"/>
    </xf>
    <xf numFmtId="0" fontId="1" fillId="0" borderId="36" xfId="1" applyFill="1" applyBorder="1" applyAlignment="1" applyProtection="1">
      <alignment vertical="center"/>
    </xf>
    <xf numFmtId="0" fontId="1" fillId="0" borderId="22" xfId="1" applyFill="1" applyBorder="1" applyAlignment="1" applyProtection="1">
      <alignment vertical="center"/>
    </xf>
    <xf numFmtId="0" fontId="1" fillId="0" borderId="7" xfId="1" applyFill="1" applyBorder="1" applyAlignment="1" applyProtection="1">
      <alignment vertical="center"/>
    </xf>
    <xf numFmtId="0" fontId="1" fillId="0" borderId="8" xfId="1" applyFill="1" applyBorder="1" applyAlignment="1" applyProtection="1">
      <alignment vertical="center"/>
    </xf>
    <xf numFmtId="0" fontId="1" fillId="2" borderId="8" xfId="1" applyFill="1" applyBorder="1" applyAlignment="1" applyProtection="1">
      <alignment horizontal="center" vertical="center"/>
    </xf>
    <xf numFmtId="0" fontId="1" fillId="0" borderId="3" xfId="1" applyFill="1" applyBorder="1" applyAlignment="1" applyProtection="1">
      <alignment horizontal="center" vertical="center"/>
    </xf>
    <xf numFmtId="0" fontId="13" fillId="0" borderId="0" xfId="1" applyFont="1" applyFill="1" applyAlignment="1" applyProtection="1">
      <alignment vertical="center"/>
    </xf>
    <xf numFmtId="0" fontId="1" fillId="0" borderId="67" xfId="1" applyFill="1" applyBorder="1" applyAlignment="1" applyProtection="1">
      <alignment vertical="center"/>
    </xf>
    <xf numFmtId="0" fontId="1" fillId="0" borderId="32" xfId="1" applyFill="1" applyBorder="1" applyAlignment="1" applyProtection="1">
      <alignment vertical="center"/>
    </xf>
    <xf numFmtId="0" fontId="1" fillId="0" borderId="43" xfId="1" applyFill="1" applyBorder="1" applyAlignment="1" applyProtection="1">
      <alignment vertical="center"/>
    </xf>
    <xf numFmtId="0" fontId="1" fillId="2" borderId="43" xfId="1" applyFill="1" applyBorder="1" applyAlignment="1" applyProtection="1">
      <alignment horizontal="center" vertical="center"/>
    </xf>
    <xf numFmtId="0" fontId="1" fillId="2" borderId="107" xfId="1" applyFill="1" applyBorder="1" applyAlignment="1" applyProtection="1">
      <alignment vertical="center"/>
    </xf>
    <xf numFmtId="0" fontId="1" fillId="0" borderId="100" xfId="1" applyFill="1" applyBorder="1" applyAlignment="1" applyProtection="1">
      <alignment horizontal="center" vertical="center" wrapText="1"/>
    </xf>
    <xf numFmtId="0" fontId="1" fillId="0" borderId="35" xfId="1" applyFill="1" applyBorder="1" applyAlignment="1" applyProtection="1">
      <alignment vertical="center"/>
    </xf>
    <xf numFmtId="0" fontId="13" fillId="0" borderId="0" xfId="1" applyFont="1" applyFill="1" applyBorder="1" applyAlignment="1" applyProtection="1">
      <alignment horizontal="left" vertical="center"/>
    </xf>
    <xf numFmtId="0" fontId="4" fillId="0" borderId="29" xfId="1" applyFont="1" applyBorder="1" applyAlignment="1" applyProtection="1">
      <alignment horizontal="center" vertical="center"/>
    </xf>
    <xf numFmtId="0" fontId="7" fillId="0" borderId="29" xfId="1" applyFont="1" applyBorder="1" applyAlignment="1" applyProtection="1">
      <alignment vertical="center"/>
    </xf>
    <xf numFmtId="193" fontId="10" fillId="0" borderId="0" xfId="1" applyNumberFormat="1" applyFont="1" applyBorder="1" applyAlignment="1" applyProtection="1">
      <alignment vertical="center"/>
    </xf>
    <xf numFmtId="0" fontId="10" fillId="0" borderId="0" xfId="1" applyNumberFormat="1" applyFont="1" applyBorder="1" applyAlignment="1" applyProtection="1">
      <alignment vertical="center"/>
    </xf>
    <xf numFmtId="0" fontId="10" fillId="0" borderId="0" xfId="1" applyFont="1" applyBorder="1" applyAlignment="1" applyProtection="1">
      <alignment horizontal="right" vertical="center"/>
    </xf>
    <xf numFmtId="0" fontId="4" fillId="0" borderId="0" xfId="1" applyFont="1" applyBorder="1" applyAlignment="1" applyProtection="1">
      <alignment horizontal="center" vertical="center"/>
    </xf>
    <xf numFmtId="0" fontId="7" fillId="0" borderId="0" xfId="1" applyFont="1" applyBorder="1" applyAlignment="1" applyProtection="1">
      <alignment vertical="center"/>
    </xf>
    <xf numFmtId="0" fontId="10" fillId="0" borderId="0" xfId="1" applyNumberFormat="1" applyFont="1" applyBorder="1" applyAlignment="1" applyProtection="1">
      <alignment horizontal="center" vertical="center"/>
    </xf>
    <xf numFmtId="0" fontId="78" fillId="0" borderId="0" xfId="1" applyFont="1" applyBorder="1" applyAlignment="1" applyProtection="1">
      <alignment horizontal="right" vertical="center"/>
    </xf>
    <xf numFmtId="0" fontId="6" fillId="0" borderId="30" xfId="1" applyFont="1" applyBorder="1" applyAlignment="1" applyProtection="1">
      <alignment horizontal="center" vertical="center"/>
    </xf>
    <xf numFmtId="0" fontId="6" fillId="0" borderId="68" xfId="1" applyFont="1" applyBorder="1" applyAlignment="1" applyProtection="1">
      <alignment horizontal="center" vertical="center"/>
    </xf>
    <xf numFmtId="0" fontId="6" fillId="0" borderId="21" xfId="1" applyFont="1" applyBorder="1" applyAlignment="1" applyProtection="1">
      <alignment horizontal="center" vertical="center" wrapText="1"/>
    </xf>
    <xf numFmtId="0" fontId="6" fillId="0" borderId="102" xfId="1" applyFont="1" applyBorder="1" applyAlignment="1" applyProtection="1">
      <alignment horizontal="center" vertical="center" wrapText="1"/>
    </xf>
    <xf numFmtId="0" fontId="6" fillId="0" borderId="77" xfId="1" applyFont="1" applyBorder="1" applyAlignment="1" applyProtection="1">
      <alignment horizontal="center" vertical="center" wrapText="1"/>
    </xf>
    <xf numFmtId="0" fontId="1" fillId="0" borderId="0" xfId="1" applyAlignment="1" applyProtection="1">
      <alignment horizontal="center" vertical="center"/>
    </xf>
    <xf numFmtId="0" fontId="6" fillId="0" borderId="77" xfId="1" applyFont="1" applyBorder="1" applyAlignment="1" applyProtection="1">
      <alignment horizontal="center" vertical="center"/>
    </xf>
    <xf numFmtId="0" fontId="6" fillId="0" borderId="3" xfId="1" applyFont="1" applyBorder="1" applyAlignment="1" applyProtection="1">
      <alignment horizontal="center" vertical="center"/>
    </xf>
    <xf numFmtId="0" fontId="1" fillId="0" borderId="0" xfId="1" applyNumberFormat="1" applyAlignment="1" applyProtection="1">
      <alignment vertical="center"/>
    </xf>
    <xf numFmtId="0" fontId="6" fillId="0" borderId="0" xfId="1" applyFont="1" applyBorder="1" applyAlignment="1" applyProtection="1">
      <alignment horizontal="center" vertical="center" wrapText="1"/>
    </xf>
    <xf numFmtId="0" fontId="6" fillId="0" borderId="0" xfId="1" applyNumberFormat="1" applyFont="1" applyFill="1" applyBorder="1" applyAlignment="1" applyProtection="1">
      <alignment horizontal="center" vertical="top"/>
    </xf>
    <xf numFmtId="0" fontId="5" fillId="0" borderId="0" xfId="1" applyFont="1" applyAlignment="1" applyProtection="1">
      <alignment vertical="center"/>
    </xf>
    <xf numFmtId="0" fontId="6" fillId="0" borderId="19" xfId="1" applyFont="1" applyBorder="1" applyAlignment="1" applyProtection="1">
      <alignment horizontal="center" vertical="center" wrapText="1"/>
    </xf>
    <xf numFmtId="0" fontId="7" fillId="0" borderId="29" xfId="1" applyFont="1" applyBorder="1" applyAlignment="1" applyProtection="1">
      <alignment horizontal="right" vertical="center"/>
    </xf>
    <xf numFmtId="0" fontId="7" fillId="0" borderId="0" xfId="1" applyFont="1" applyAlignment="1" applyProtection="1">
      <alignment horizontal="left" vertical="center"/>
    </xf>
    <xf numFmtId="0" fontId="1" fillId="0" borderId="0" xfId="1" applyFont="1" applyBorder="1" applyAlignment="1" applyProtection="1">
      <alignment horizontal="right"/>
    </xf>
    <xf numFmtId="0" fontId="82" fillId="0" borderId="71" xfId="1" applyFont="1" applyBorder="1" applyAlignment="1">
      <alignment horizontal="center" vertical="center"/>
    </xf>
    <xf numFmtId="0" fontId="82" fillId="0" borderId="67" xfId="1" applyFont="1" applyBorder="1" applyAlignment="1">
      <alignment horizontal="center" vertical="center"/>
    </xf>
    <xf numFmtId="0" fontId="1" fillId="0" borderId="38" xfId="1" applyFill="1" applyBorder="1" applyAlignment="1">
      <alignment horizontal="center" vertical="center"/>
    </xf>
    <xf numFmtId="0" fontId="1" fillId="0" borderId="43" xfId="1" applyFill="1" applyBorder="1" applyAlignment="1">
      <alignment horizontal="center" vertical="center"/>
    </xf>
    <xf numFmtId="0" fontId="1" fillId="0" borderId="20" xfId="1" applyFill="1" applyBorder="1" applyAlignment="1">
      <alignment horizontal="center" vertical="center"/>
    </xf>
    <xf numFmtId="0" fontId="1" fillId="0" borderId="2" xfId="1" applyFill="1" applyBorder="1" applyAlignment="1">
      <alignment horizontal="center" vertical="center"/>
    </xf>
    <xf numFmtId="0" fontId="1" fillId="3" borderId="0" xfId="1" applyFill="1" applyBorder="1" applyAlignment="1">
      <alignment horizontal="center" vertical="center"/>
    </xf>
    <xf numFmtId="181" fontId="15" fillId="3" borderId="0" xfId="5" applyNumberFormat="1" applyFont="1" applyFill="1" applyBorder="1" applyAlignment="1">
      <alignment horizontal="center" vertical="center"/>
    </xf>
    <xf numFmtId="181" fontId="15" fillId="3" borderId="0" xfId="5" applyNumberFormat="1" applyFont="1" applyFill="1" applyBorder="1" applyAlignment="1">
      <alignment horizontal="centerContinuous" vertical="center"/>
    </xf>
    <xf numFmtId="181" fontId="15" fillId="0" borderId="0" xfId="5" applyNumberFormat="1" applyFont="1" applyBorder="1" applyAlignment="1">
      <alignment horizontal="center" vertical="center"/>
    </xf>
    <xf numFmtId="181" fontId="15" fillId="0" borderId="0" xfId="5" applyNumberFormat="1" applyFont="1" applyBorder="1" applyAlignment="1">
      <alignment vertical="center"/>
    </xf>
    <xf numFmtId="181" fontId="15" fillId="0" borderId="0" xfId="5" applyNumberFormat="1" applyFont="1" applyBorder="1" applyAlignment="1">
      <alignment horizontal="centerContinuous" vertical="center"/>
    </xf>
    <xf numFmtId="180" fontId="15" fillId="0" borderId="68" xfId="5" applyNumberFormat="1" applyFont="1" applyBorder="1" applyAlignment="1">
      <alignment vertical="center"/>
    </xf>
    <xf numFmtId="180" fontId="15" fillId="0" borderId="28" xfId="5" applyNumberFormat="1" applyFont="1" applyBorder="1" applyAlignment="1">
      <alignment vertical="center"/>
    </xf>
    <xf numFmtId="0" fontId="4" fillId="0" borderId="100" xfId="1" applyFont="1" applyBorder="1" applyAlignment="1">
      <alignment vertical="center"/>
    </xf>
    <xf numFmtId="0" fontId="4" fillId="0" borderId="74" xfId="1" applyFont="1" applyBorder="1" applyAlignment="1">
      <alignment vertical="center"/>
    </xf>
    <xf numFmtId="0" fontId="4" fillId="0" borderId="75" xfId="1" applyFont="1" applyBorder="1" applyAlignment="1">
      <alignment vertical="center"/>
    </xf>
    <xf numFmtId="0" fontId="1" fillId="0" borderId="75" xfId="1" applyBorder="1" applyAlignment="1">
      <alignment vertical="center"/>
    </xf>
    <xf numFmtId="0" fontId="1" fillId="0" borderId="78" xfId="1" applyBorder="1" applyAlignment="1">
      <alignment vertical="center"/>
    </xf>
    <xf numFmtId="0" fontId="4" fillId="0" borderId="107" xfId="1" applyFont="1" applyBorder="1" applyAlignment="1">
      <alignment vertical="center"/>
    </xf>
    <xf numFmtId="38" fontId="0" fillId="0" borderId="17" xfId="2" applyFont="1" applyBorder="1" applyAlignment="1">
      <alignment horizontal="right" vertical="center" shrinkToFit="1"/>
    </xf>
    <xf numFmtId="38" fontId="0" fillId="0" borderId="27" xfId="2" applyFont="1" applyBorder="1" applyAlignment="1">
      <alignment horizontal="right" vertical="center" shrinkToFit="1"/>
    </xf>
    <xf numFmtId="38" fontId="16" fillId="0" borderId="27" xfId="2" applyFont="1" applyBorder="1" applyAlignment="1">
      <alignment horizontal="right" vertical="center" shrinkToFit="1"/>
    </xf>
    <xf numFmtId="38" fontId="16" fillId="0" borderId="28" xfId="2" applyFont="1" applyBorder="1" applyAlignment="1">
      <alignment horizontal="right" vertical="center" shrinkToFit="1"/>
    </xf>
    <xf numFmtId="0" fontId="1" fillId="0" borderId="11" xfId="1" applyFont="1" applyBorder="1" applyAlignment="1">
      <alignment horizontal="center" vertical="center" shrinkToFit="1"/>
    </xf>
    <xf numFmtId="0" fontId="83" fillId="0" borderId="0" xfId="1" applyFont="1" applyFill="1" applyBorder="1" applyAlignment="1" applyProtection="1">
      <alignment vertical="center" wrapText="1"/>
    </xf>
    <xf numFmtId="0" fontId="1" fillId="0" borderId="53" xfId="1" applyFill="1" applyBorder="1" applyAlignment="1" applyProtection="1">
      <alignment vertical="center"/>
    </xf>
    <xf numFmtId="189" fontId="14" fillId="0" borderId="27" xfId="1" applyNumberFormat="1" applyFont="1" applyFill="1" applyBorder="1" applyAlignment="1" applyProtection="1">
      <alignment horizontal="center" vertical="center" shrinkToFit="1"/>
    </xf>
    <xf numFmtId="0" fontId="1" fillId="5" borderId="17" xfId="1" applyFill="1" applyBorder="1" applyAlignment="1" applyProtection="1">
      <alignment vertical="center"/>
      <protection locked="0"/>
    </xf>
    <xf numFmtId="0" fontId="1" fillId="5" borderId="30" xfId="1" applyFill="1" applyBorder="1" applyAlignment="1" applyProtection="1">
      <alignment vertical="center"/>
      <protection locked="0"/>
    </xf>
    <xf numFmtId="0" fontId="1" fillId="5" borderId="11" xfId="1" applyFill="1" applyBorder="1" applyAlignment="1" applyProtection="1">
      <alignment vertical="center"/>
      <protection locked="0"/>
    </xf>
    <xf numFmtId="0" fontId="1" fillId="5" borderId="27" xfId="1" applyFill="1" applyBorder="1" applyAlignment="1" applyProtection="1">
      <alignment vertical="center"/>
      <protection locked="0"/>
    </xf>
    <xf numFmtId="0" fontId="1" fillId="5" borderId="31" xfId="1" applyFill="1" applyBorder="1" applyAlignment="1" applyProtection="1">
      <alignment vertical="center"/>
      <protection locked="0"/>
    </xf>
    <xf numFmtId="0" fontId="1" fillId="5" borderId="30" xfId="1" applyFont="1" applyFill="1" applyBorder="1" applyAlignment="1" applyProtection="1">
      <alignment vertical="center"/>
      <protection locked="0"/>
    </xf>
    <xf numFmtId="0" fontId="1" fillId="5" borderId="27" xfId="1" applyFont="1" applyFill="1" applyBorder="1" applyAlignment="1" applyProtection="1">
      <alignment vertical="center"/>
      <protection locked="0"/>
    </xf>
    <xf numFmtId="0" fontId="1" fillId="5" borderId="24" xfId="1" applyFill="1" applyBorder="1" applyAlignment="1" applyProtection="1">
      <alignment vertical="center"/>
      <protection locked="0"/>
    </xf>
    <xf numFmtId="0" fontId="10" fillId="0" borderId="29" xfId="1" applyFont="1" applyFill="1" applyBorder="1" applyAlignment="1" applyProtection="1">
      <alignment horizontal="center" vertical="center"/>
      <protection locked="0"/>
    </xf>
    <xf numFmtId="0" fontId="81" fillId="5" borderId="30" xfId="1" applyFont="1" applyFill="1" applyBorder="1" applyAlignment="1" applyProtection="1">
      <alignment horizontal="center" vertical="center"/>
      <protection locked="0"/>
    </xf>
    <xf numFmtId="0" fontId="81" fillId="5" borderId="68" xfId="1" applyFont="1" applyFill="1" applyBorder="1" applyAlignment="1" applyProtection="1">
      <alignment horizontal="center" vertical="center"/>
      <protection locked="0"/>
    </xf>
    <xf numFmtId="0" fontId="81" fillId="5" borderId="59" xfId="1" applyFont="1" applyFill="1" applyBorder="1" applyAlignment="1" applyProtection="1">
      <alignment horizontal="center" vertical="center"/>
      <protection locked="0"/>
    </xf>
    <xf numFmtId="0" fontId="81" fillId="5" borderId="62" xfId="1" applyFont="1" applyFill="1" applyBorder="1" applyAlignment="1" applyProtection="1">
      <alignment horizontal="center" vertical="center"/>
      <protection locked="0"/>
    </xf>
    <xf numFmtId="0" fontId="81" fillId="5" borderId="11" xfId="1" applyFont="1" applyFill="1" applyBorder="1" applyAlignment="1" applyProtection="1">
      <alignment horizontal="center" vertical="center"/>
      <protection locked="0"/>
    </xf>
    <xf numFmtId="0" fontId="81" fillId="5" borderId="12" xfId="1" applyFont="1" applyFill="1" applyBorder="1" applyAlignment="1" applyProtection="1">
      <alignment horizontal="center" vertical="center"/>
      <protection locked="0"/>
    </xf>
    <xf numFmtId="0" fontId="85" fillId="5" borderId="30" xfId="1" applyFont="1" applyFill="1" applyBorder="1" applyAlignment="1">
      <alignment horizontal="center" vertical="center"/>
    </xf>
    <xf numFmtId="20" fontId="16" fillId="0" borderId="21" xfId="1" applyNumberFormat="1" applyFont="1" applyFill="1" applyBorder="1" applyAlignment="1" applyProtection="1">
      <alignment horizontal="center" vertical="center"/>
    </xf>
    <xf numFmtId="0" fontId="86" fillId="0" borderId="0" xfId="1" applyFont="1" applyFill="1" applyAlignment="1" applyProtection="1">
      <alignment horizontal="center" vertical="center"/>
    </xf>
    <xf numFmtId="0" fontId="87" fillId="5" borderId="14" xfId="1" applyFont="1" applyFill="1" applyBorder="1" applyAlignment="1">
      <alignment horizontal="center" vertical="center"/>
    </xf>
    <xf numFmtId="0" fontId="87" fillId="5" borderId="15" xfId="1" applyFont="1" applyFill="1" applyBorder="1" applyAlignment="1">
      <alignment horizontal="center" vertical="center"/>
    </xf>
    <xf numFmtId="0" fontId="87" fillId="5" borderId="78" xfId="1" applyFont="1" applyFill="1" applyBorder="1" applyAlignment="1">
      <alignment horizontal="center" vertical="center"/>
    </xf>
    <xf numFmtId="0" fontId="4" fillId="0" borderId="0" xfId="1" applyFont="1" applyProtection="1"/>
    <xf numFmtId="0" fontId="10" fillId="0" borderId="29" xfId="1" applyFont="1" applyBorder="1" applyAlignment="1" applyProtection="1">
      <alignment horizontal="right" vertical="center"/>
    </xf>
    <xf numFmtId="0" fontId="10" fillId="0" borderId="0" xfId="1" applyFont="1" applyAlignment="1" applyProtection="1">
      <alignment horizontal="left" vertical="center"/>
    </xf>
    <xf numFmtId="0" fontId="7" fillId="0" borderId="0" xfId="1" applyFont="1" applyBorder="1" applyAlignment="1" applyProtection="1">
      <alignment horizontal="right"/>
    </xf>
    <xf numFmtId="0" fontId="6" fillId="0" borderId="31" xfId="1" applyFont="1" applyBorder="1" applyAlignment="1" applyProtection="1">
      <alignment horizontal="center" vertical="center"/>
    </xf>
    <xf numFmtId="0" fontId="7" fillId="2" borderId="30" xfId="1" applyFont="1" applyFill="1" applyBorder="1" applyAlignment="1" applyProtection="1">
      <alignment horizontal="center" vertical="center"/>
      <protection locked="0"/>
    </xf>
    <xf numFmtId="0" fontId="7" fillId="2" borderId="31" xfId="1" applyFont="1" applyFill="1" applyBorder="1" applyAlignment="1" applyProtection="1">
      <alignment horizontal="center" vertical="center"/>
      <protection locked="0"/>
    </xf>
    <xf numFmtId="184" fontId="6" fillId="0" borderId="21" xfId="1" applyNumberFormat="1" applyFont="1" applyFill="1" applyBorder="1" applyAlignment="1" applyProtection="1">
      <alignment horizontal="right" vertical="center"/>
    </xf>
    <xf numFmtId="184" fontId="6" fillId="0" borderId="30" xfId="1" applyNumberFormat="1" applyFont="1" applyFill="1" applyBorder="1" applyAlignment="1" applyProtection="1">
      <alignment horizontal="right" vertical="center"/>
    </xf>
    <xf numFmtId="184" fontId="6" fillId="0" borderId="68" xfId="1" applyNumberFormat="1" applyFont="1" applyFill="1" applyBorder="1" applyAlignment="1" applyProtection="1">
      <alignment horizontal="right" vertical="center"/>
    </xf>
    <xf numFmtId="0" fontId="7" fillId="2" borderId="11" xfId="1" applyFont="1" applyFill="1" applyBorder="1" applyAlignment="1" applyProtection="1">
      <alignment horizontal="center" vertical="center"/>
      <protection locked="0"/>
    </xf>
    <xf numFmtId="0" fontId="7" fillId="2" borderId="10" xfId="1" applyFont="1" applyFill="1" applyBorder="1" applyAlignment="1" applyProtection="1">
      <alignment horizontal="center" vertical="center"/>
      <protection locked="0"/>
    </xf>
    <xf numFmtId="0" fontId="7" fillId="2" borderId="68" xfId="1" applyFont="1" applyFill="1" applyBorder="1" applyAlignment="1" applyProtection="1">
      <alignment horizontal="center" vertical="center"/>
      <protection locked="0"/>
    </xf>
    <xf numFmtId="0" fontId="7" fillId="2" borderId="59" xfId="1" applyFont="1" applyFill="1" applyBorder="1" applyAlignment="1" applyProtection="1">
      <alignment horizontal="center" vertical="center"/>
      <protection locked="0"/>
    </xf>
    <xf numFmtId="0" fontId="7" fillId="2" borderId="62" xfId="1" applyFont="1" applyFill="1" applyBorder="1" applyAlignment="1" applyProtection="1">
      <alignment horizontal="center" vertical="center"/>
      <protection locked="0"/>
    </xf>
    <xf numFmtId="184" fontId="6" fillId="0" borderId="77" xfId="1" applyNumberFormat="1" applyFont="1" applyFill="1" applyBorder="1" applyAlignment="1" applyProtection="1">
      <alignment horizontal="right" vertical="center"/>
    </xf>
    <xf numFmtId="184" fontId="6" fillId="0" borderId="59" xfId="1" applyNumberFormat="1" applyFont="1" applyFill="1" applyBorder="1" applyAlignment="1" applyProtection="1">
      <alignment horizontal="right" vertical="center"/>
    </xf>
    <xf numFmtId="184" fontId="6" fillId="0" borderId="62" xfId="1" applyNumberFormat="1" applyFont="1" applyFill="1" applyBorder="1" applyAlignment="1" applyProtection="1">
      <alignment horizontal="right" vertical="center"/>
    </xf>
    <xf numFmtId="0" fontId="6" fillId="0" borderId="17" xfId="1" applyFont="1" applyBorder="1" applyAlignment="1" applyProtection="1">
      <alignment horizontal="center" vertical="center" wrapText="1"/>
    </xf>
    <xf numFmtId="184" fontId="6" fillId="0" borderId="88" xfId="1" applyNumberFormat="1" applyFont="1" applyFill="1" applyBorder="1" applyAlignment="1" applyProtection="1">
      <alignment horizontal="right" vertical="center"/>
    </xf>
    <xf numFmtId="184" fontId="6" fillId="0" borderId="20" xfId="1" applyNumberFormat="1" applyFont="1" applyFill="1" applyBorder="1" applyAlignment="1" applyProtection="1">
      <alignment horizontal="right" vertical="center"/>
    </xf>
    <xf numFmtId="184" fontId="6" fillId="0" borderId="19" xfId="1" applyNumberFormat="1" applyFont="1" applyFill="1" applyBorder="1" applyAlignment="1" applyProtection="1">
      <alignment horizontal="right" vertical="center"/>
    </xf>
    <xf numFmtId="0" fontId="6" fillId="0" borderId="30" xfId="1" applyFont="1" applyBorder="1" applyAlignment="1">
      <alignment horizontal="center" vertical="center"/>
    </xf>
    <xf numFmtId="0" fontId="6" fillId="0" borderId="30" xfId="1" applyFont="1" applyFill="1" applyBorder="1" applyAlignment="1">
      <alignment horizontal="center" vertical="center"/>
    </xf>
    <xf numFmtId="0" fontId="6" fillId="0" borderId="68" xfId="1" applyFont="1" applyFill="1" applyBorder="1" applyAlignment="1">
      <alignment horizontal="center" vertical="center"/>
    </xf>
    <xf numFmtId="0" fontId="1" fillId="0" borderId="76" xfId="1" applyBorder="1" applyAlignment="1">
      <alignment vertical="center"/>
    </xf>
    <xf numFmtId="0" fontId="6" fillId="0" borderId="17" xfId="1" applyFont="1" applyFill="1" applyBorder="1" applyAlignment="1">
      <alignment horizontal="center" vertical="center"/>
    </xf>
    <xf numFmtId="0" fontId="6" fillId="0" borderId="18" xfId="1" applyFont="1" applyFill="1" applyBorder="1" applyAlignment="1">
      <alignment horizontal="center" vertical="center"/>
    </xf>
    <xf numFmtId="0" fontId="6" fillId="0" borderId="27" xfId="1" applyFont="1" applyFill="1" applyBorder="1" applyAlignment="1">
      <alignment horizontal="center" vertical="center"/>
    </xf>
    <xf numFmtId="0" fontId="6" fillId="0" borderId="28" xfId="1" applyFont="1" applyFill="1" applyBorder="1" applyAlignment="1">
      <alignment horizontal="center" vertical="center"/>
    </xf>
    <xf numFmtId="0" fontId="10" fillId="0" borderId="0" xfId="1" applyFont="1" applyAlignment="1">
      <alignment horizontal="right"/>
    </xf>
    <xf numFmtId="184" fontId="81" fillId="5" borderId="30" xfId="1" applyNumberFormat="1" applyFont="1" applyFill="1" applyBorder="1" applyAlignment="1" applyProtection="1">
      <alignment horizontal="center" vertical="center"/>
    </xf>
    <xf numFmtId="0" fontId="26" fillId="0" borderId="0" xfId="1" applyFont="1" applyBorder="1" applyAlignment="1">
      <alignment vertical="center"/>
    </xf>
    <xf numFmtId="0" fontId="26" fillId="0" borderId="57" xfId="1" applyFont="1" applyFill="1" applyBorder="1"/>
    <xf numFmtId="0" fontId="85" fillId="5" borderId="14" xfId="1" applyFont="1" applyFill="1" applyBorder="1" applyAlignment="1">
      <alignment horizontal="center" vertical="center"/>
    </xf>
    <xf numFmtId="0" fontId="85" fillId="5" borderId="15" xfId="1" applyFont="1" applyFill="1" applyBorder="1" applyAlignment="1">
      <alignment horizontal="center" vertical="center"/>
    </xf>
    <xf numFmtId="0" fontId="6" fillId="0" borderId="30" xfId="1" applyFont="1" applyBorder="1" applyAlignment="1">
      <alignment vertical="center"/>
    </xf>
    <xf numFmtId="0" fontId="17" fillId="0" borderId="30" xfId="1" applyFont="1" applyBorder="1" applyAlignment="1">
      <alignment horizontal="center" vertical="center" wrapText="1"/>
    </xf>
    <xf numFmtId="38" fontId="1" fillId="2" borderId="17" xfId="2" applyFont="1" applyFill="1" applyBorder="1" applyAlignment="1" applyProtection="1">
      <alignment horizontal="right" vertical="center" shrinkToFit="1"/>
      <protection locked="0"/>
    </xf>
    <xf numFmtId="0" fontId="1" fillId="2" borderId="17" xfId="1" applyFill="1" applyBorder="1" applyAlignment="1" applyProtection="1">
      <alignment horizontal="center" vertical="center"/>
      <protection locked="0"/>
    </xf>
    <xf numFmtId="0" fontId="1" fillId="2" borderId="18" xfId="1" applyFill="1" applyBorder="1" applyAlignment="1" applyProtection="1">
      <alignment horizontal="center" vertical="center"/>
      <protection locked="0"/>
    </xf>
    <xf numFmtId="0" fontId="1" fillId="2" borderId="30" xfId="1" applyFill="1" applyBorder="1" applyAlignment="1" applyProtection="1">
      <alignment horizontal="center" vertical="center"/>
      <protection locked="0"/>
    </xf>
    <xf numFmtId="0" fontId="59" fillId="2" borderId="30" xfId="23" applyFont="1" applyFill="1" applyBorder="1" applyAlignment="1" applyProtection="1">
      <alignment horizontal="center" vertical="center" shrinkToFit="1"/>
      <protection locked="0"/>
    </xf>
    <xf numFmtId="0" fontId="55" fillId="2" borderId="30" xfId="23" applyFont="1" applyFill="1" applyBorder="1" applyAlignment="1" applyProtection="1">
      <alignment horizontal="center" vertical="center" shrinkToFit="1"/>
      <protection locked="0"/>
    </xf>
    <xf numFmtId="0" fontId="53" fillId="3" borderId="0" xfId="23" applyFont="1" applyFill="1"/>
    <xf numFmtId="0" fontId="10" fillId="0" borderId="0" xfId="1" applyNumberFormat="1" applyFont="1" applyBorder="1" applyAlignment="1" applyProtection="1">
      <alignment horizontal="center" vertical="center"/>
    </xf>
    <xf numFmtId="0" fontId="1" fillId="2" borderId="30" xfId="1" applyFill="1" applyBorder="1" applyAlignment="1" applyProtection="1">
      <alignment horizontal="center" vertical="center"/>
      <protection locked="0"/>
    </xf>
    <xf numFmtId="0" fontId="1" fillId="0" borderId="0" xfId="1" applyBorder="1" applyAlignment="1">
      <alignment horizontal="center" vertical="center"/>
    </xf>
    <xf numFmtId="0" fontId="89" fillId="0" borderId="0" xfId="24" applyFont="1" applyAlignment="1">
      <alignment vertical="center"/>
    </xf>
    <xf numFmtId="0" fontId="90" fillId="0" borderId="0" xfId="24" applyFont="1" applyAlignment="1">
      <alignment vertical="center"/>
    </xf>
    <xf numFmtId="0" fontId="91" fillId="0" borderId="0" xfId="24" applyFont="1" applyAlignment="1">
      <alignment vertical="center"/>
    </xf>
    <xf numFmtId="0" fontId="92" fillId="0" borderId="0" xfId="24" applyFont="1" applyAlignment="1">
      <alignment vertical="center"/>
    </xf>
    <xf numFmtId="0" fontId="93" fillId="0" borderId="29" xfId="24" applyFont="1" applyFill="1" applyBorder="1" applyAlignment="1">
      <alignment horizontal="right" vertical="center"/>
    </xf>
    <xf numFmtId="0" fontId="94" fillId="0" borderId="29" xfId="24" applyFont="1" applyFill="1" applyBorder="1" applyAlignment="1">
      <alignment horizontal="left" vertical="center"/>
    </xf>
    <xf numFmtId="0" fontId="95" fillId="0" borderId="29" xfId="24" applyFont="1" applyFill="1" applyBorder="1" applyAlignment="1">
      <alignment horizontal="left" vertical="center"/>
    </xf>
    <xf numFmtId="0" fontId="93" fillId="0" borderId="0" xfId="24" applyFont="1" applyFill="1" applyBorder="1" applyAlignment="1">
      <alignment horizontal="right" vertical="center"/>
    </xf>
    <xf numFmtId="0" fontId="94" fillId="0" borderId="0" xfId="24" applyFont="1" applyFill="1" applyBorder="1" applyAlignment="1">
      <alignment horizontal="left" vertical="center"/>
    </xf>
    <xf numFmtId="0" fontId="95" fillId="0" borderId="0" xfId="24" applyFont="1" applyFill="1" applyBorder="1" applyAlignment="1">
      <alignment horizontal="left" vertical="center"/>
    </xf>
    <xf numFmtId="0" fontId="92" fillId="0" borderId="0" xfId="24" applyFont="1" applyBorder="1" applyAlignment="1">
      <alignment vertical="center"/>
    </xf>
    <xf numFmtId="0" fontId="89" fillId="0" borderId="0" xfId="24" applyFont="1" applyAlignment="1"/>
    <xf numFmtId="0" fontId="91" fillId="0" borderId="0" xfId="24" applyFont="1" applyAlignment="1">
      <alignment horizontal="right"/>
    </xf>
    <xf numFmtId="0" fontId="91" fillId="0" borderId="7" xfId="24" applyFont="1" applyBorder="1" applyAlignment="1">
      <alignment horizontal="center" vertical="center"/>
    </xf>
    <xf numFmtId="0" fontId="97" fillId="0" borderId="11" xfId="4" applyFont="1" applyBorder="1" applyAlignment="1">
      <alignment horizontal="center" vertical="center" wrapText="1"/>
    </xf>
    <xf numFmtId="0" fontId="97" fillId="0" borderId="122" xfId="4" applyFont="1" applyBorder="1" applyAlignment="1">
      <alignment horizontal="center" vertical="center" wrapText="1"/>
    </xf>
    <xf numFmtId="0" fontId="97" fillId="0" borderId="123" xfId="4" applyFont="1" applyBorder="1" applyAlignment="1">
      <alignment horizontal="center" vertical="center" wrapText="1"/>
    </xf>
    <xf numFmtId="0" fontId="97" fillId="0" borderId="86" xfId="4" applyFont="1" applyBorder="1" applyAlignment="1">
      <alignment horizontal="center" vertical="center" wrapText="1"/>
    </xf>
    <xf numFmtId="0" fontId="97" fillId="0" borderId="10" xfId="4" applyFont="1" applyBorder="1" applyAlignment="1">
      <alignment horizontal="center" vertical="center" wrapText="1"/>
    </xf>
    <xf numFmtId="0" fontId="96" fillId="0" borderId="0" xfId="24" applyFont="1" applyAlignment="1">
      <alignment horizontal="center" vertical="center" wrapText="1"/>
    </xf>
    <xf numFmtId="0" fontId="85" fillId="5" borderId="14" xfId="4" applyFont="1" applyFill="1" applyBorder="1" applyAlignment="1">
      <alignment horizontal="center" vertical="center"/>
    </xf>
    <xf numFmtId="0" fontId="85" fillId="5" borderId="124" xfId="4" applyFont="1" applyFill="1" applyBorder="1" applyAlignment="1">
      <alignment horizontal="center" vertical="center"/>
    </xf>
    <xf numFmtId="0" fontId="85" fillId="5" borderId="125" xfId="4" applyFont="1" applyFill="1" applyBorder="1" applyAlignment="1">
      <alignment horizontal="center" vertical="center"/>
    </xf>
    <xf numFmtId="0" fontId="85" fillId="5" borderId="48" xfId="4" applyFont="1" applyFill="1" applyBorder="1" applyAlignment="1">
      <alignment horizontal="center" vertical="center"/>
    </xf>
    <xf numFmtId="0" fontId="85" fillId="5" borderId="49" xfId="4" applyFont="1" applyFill="1" applyBorder="1" applyAlignment="1">
      <alignment horizontal="center" vertical="center"/>
    </xf>
    <xf numFmtId="0" fontId="91" fillId="0" borderId="0" xfId="24" applyFont="1" applyAlignment="1">
      <alignment horizontal="center" vertical="center"/>
    </xf>
    <xf numFmtId="0" fontId="98" fillId="0" borderId="16" xfId="24" applyFont="1" applyBorder="1" applyAlignment="1">
      <alignment horizontal="center" vertical="center"/>
    </xf>
    <xf numFmtId="0" fontId="91" fillId="0" borderId="83" xfId="1" applyFont="1" applyFill="1" applyBorder="1" applyAlignment="1" applyProtection="1">
      <alignment vertical="center"/>
      <protection locked="0"/>
    </xf>
    <xf numFmtId="0" fontId="98" fillId="0" borderId="21" xfId="24" applyFont="1" applyBorder="1" applyAlignment="1">
      <alignment horizontal="center" vertical="center"/>
    </xf>
    <xf numFmtId="0" fontId="91" fillId="0" borderId="26" xfId="24" applyFont="1" applyBorder="1" applyAlignment="1">
      <alignment horizontal="center" vertical="center"/>
    </xf>
    <xf numFmtId="0" fontId="95" fillId="0" borderId="27" xfId="24" applyFont="1" applyBorder="1" applyAlignment="1">
      <alignment vertical="center"/>
    </xf>
    <xf numFmtId="0" fontId="95" fillId="0" borderId="92" xfId="24" applyFont="1" applyBorder="1" applyAlignment="1">
      <alignment vertical="center"/>
    </xf>
    <xf numFmtId="0" fontId="95" fillId="0" borderId="126" xfId="24" applyFont="1" applyBorder="1" applyAlignment="1">
      <alignment vertical="center"/>
    </xf>
    <xf numFmtId="0" fontId="95" fillId="0" borderId="45" xfId="24" applyFont="1" applyBorder="1" applyAlignment="1">
      <alignment vertical="center"/>
    </xf>
    <xf numFmtId="0" fontId="95" fillId="0" borderId="28" xfId="24" applyFont="1" applyBorder="1" applyAlignment="1">
      <alignment vertical="center"/>
    </xf>
    <xf numFmtId="0" fontId="91" fillId="0" borderId="0" xfId="24" applyFont="1" applyFill="1" applyBorder="1" applyAlignment="1">
      <alignment horizontal="center" vertical="center"/>
    </xf>
    <xf numFmtId="0" fontId="91" fillId="0" borderId="0" xfId="24" applyFont="1" applyFill="1" applyBorder="1" applyAlignment="1">
      <alignment vertical="center"/>
    </xf>
    <xf numFmtId="0" fontId="99" fillId="0" borderId="0" xfId="24" applyFont="1" applyFill="1" applyBorder="1" applyAlignment="1">
      <alignment vertical="center"/>
    </xf>
    <xf numFmtId="0" fontId="17" fillId="0" borderId="13" xfId="4" applyFont="1" applyBorder="1" applyAlignment="1">
      <alignment horizontal="center" vertical="center"/>
    </xf>
    <xf numFmtId="0" fontId="17" fillId="0" borderId="14" xfId="4" applyFont="1" applyBorder="1" applyAlignment="1">
      <alignment horizontal="center" vertical="center"/>
    </xf>
    <xf numFmtId="0" fontId="11" fillId="0" borderId="15" xfId="4" applyFont="1" applyBorder="1" applyAlignment="1">
      <alignment horizontal="center" vertical="center"/>
    </xf>
    <xf numFmtId="0" fontId="91" fillId="0" borderId="16" xfId="25" applyFont="1" applyFill="1" applyBorder="1" applyAlignment="1">
      <alignment vertical="center"/>
    </xf>
    <xf numFmtId="0" fontId="91" fillId="0" borderId="17" xfId="25" applyFont="1" applyFill="1" applyBorder="1" applyAlignment="1">
      <alignment vertical="center"/>
    </xf>
    <xf numFmtId="0" fontId="91" fillId="0" borderId="18" xfId="4" applyFont="1" applyFill="1" applyBorder="1" applyAlignment="1">
      <alignment vertical="center"/>
    </xf>
    <xf numFmtId="0" fontId="91" fillId="0" borderId="23" xfId="4" applyFont="1" applyFill="1" applyBorder="1" applyAlignment="1">
      <alignment vertical="center"/>
    </xf>
    <xf numFmtId="0" fontId="91" fillId="0" borderId="27" xfId="4" applyFont="1" applyFill="1" applyBorder="1" applyAlignment="1">
      <alignment vertical="center"/>
    </xf>
    <xf numFmtId="0" fontId="6" fillId="0" borderId="21" xfId="1" applyFont="1" applyBorder="1" applyAlignment="1" applyProtection="1">
      <alignment horizontal="center" vertical="center" shrinkToFit="1"/>
    </xf>
    <xf numFmtId="0" fontId="6" fillId="0" borderId="30" xfId="1" applyFont="1" applyBorder="1" applyAlignment="1" applyProtection="1">
      <alignment horizontal="center" vertical="center" shrinkToFit="1"/>
    </xf>
    <xf numFmtId="0" fontId="6" fillId="0" borderId="68" xfId="1" applyFont="1" applyBorder="1" applyAlignment="1" applyProtection="1">
      <alignment horizontal="center" vertical="center" shrinkToFit="1"/>
    </xf>
    <xf numFmtId="184" fontId="6" fillId="0" borderId="21" xfId="1" applyNumberFormat="1" applyFont="1" applyFill="1" applyBorder="1" applyAlignment="1" applyProtection="1">
      <alignment horizontal="right" vertical="center" shrinkToFit="1"/>
    </xf>
    <xf numFmtId="184" fontId="6" fillId="0" borderId="30" xfId="1" applyNumberFormat="1" applyFont="1" applyFill="1" applyBorder="1" applyAlignment="1" applyProtection="1">
      <alignment horizontal="right" vertical="center" shrinkToFit="1"/>
    </xf>
    <xf numFmtId="184" fontId="6" fillId="0" borderId="68" xfId="1" applyNumberFormat="1" applyFont="1" applyFill="1" applyBorder="1" applyAlignment="1" applyProtection="1">
      <alignment horizontal="right" vertical="center" shrinkToFit="1"/>
    </xf>
    <xf numFmtId="184" fontId="6" fillId="0" borderId="77" xfId="1" applyNumberFormat="1" applyFont="1" applyFill="1" applyBorder="1" applyAlignment="1" applyProtection="1">
      <alignment horizontal="right" vertical="center" shrinkToFit="1"/>
    </xf>
    <xf numFmtId="184" fontId="6" fillId="0" borderId="59" xfId="1" applyNumberFormat="1" applyFont="1" applyFill="1" applyBorder="1" applyAlignment="1" applyProtection="1">
      <alignment horizontal="right" vertical="center" shrinkToFit="1"/>
    </xf>
    <xf numFmtId="184" fontId="6" fillId="0" borderId="62" xfId="1" applyNumberFormat="1" applyFont="1" applyFill="1" applyBorder="1" applyAlignment="1" applyProtection="1">
      <alignment horizontal="right" vertical="center" shrinkToFit="1"/>
    </xf>
    <xf numFmtId="184" fontId="6" fillId="0" borderId="119" xfId="1" applyNumberFormat="1" applyFont="1" applyFill="1" applyBorder="1" applyAlignment="1" applyProtection="1">
      <alignment horizontal="right" vertical="center" shrinkToFit="1"/>
    </xf>
    <xf numFmtId="184" fontId="6" fillId="0" borderId="88" xfId="1" applyNumberFormat="1" applyFont="1" applyFill="1" applyBorder="1" applyAlignment="1" applyProtection="1">
      <alignment horizontal="right" vertical="center" shrinkToFit="1"/>
    </xf>
    <xf numFmtId="184" fontId="6" fillId="0" borderId="20" xfId="1" applyNumberFormat="1" applyFont="1" applyFill="1" applyBorder="1" applyAlignment="1" applyProtection="1">
      <alignment horizontal="right" vertical="center" shrinkToFit="1"/>
    </xf>
    <xf numFmtId="0" fontId="1" fillId="0" borderId="0" xfId="1" applyAlignment="1" applyProtection="1">
      <alignment vertical="center" shrinkToFit="1"/>
    </xf>
    <xf numFmtId="0" fontId="4" fillId="0" borderId="0" xfId="1" applyFont="1" applyAlignment="1"/>
    <xf numFmtId="0" fontId="7" fillId="0" borderId="0" xfId="1" applyFont="1" applyAlignment="1"/>
    <xf numFmtId="0" fontId="7" fillId="0" borderId="0" xfId="1" applyFont="1" applyAlignment="1">
      <alignment vertical="center"/>
    </xf>
    <xf numFmtId="0" fontId="1" fillId="0" borderId="81" xfId="1" applyBorder="1" applyAlignment="1">
      <alignment vertical="center"/>
    </xf>
    <xf numFmtId="0" fontId="6" fillId="0" borderId="0" xfId="1" applyFont="1" applyFill="1" applyBorder="1" applyAlignment="1" applyProtection="1">
      <alignment vertical="center" wrapText="1"/>
    </xf>
    <xf numFmtId="0" fontId="6" fillId="0" borderId="0" xfId="1" applyFont="1" applyFill="1" applyBorder="1" applyAlignment="1" applyProtection="1">
      <alignment horizontal="center" vertical="center"/>
      <protection locked="0"/>
    </xf>
    <xf numFmtId="0" fontId="6" fillId="0" borderId="0" xfId="1" applyFont="1" applyFill="1" applyBorder="1" applyAlignment="1">
      <alignment horizontal="center" vertical="center"/>
    </xf>
    <xf numFmtId="0" fontId="101" fillId="5" borderId="30" xfId="1" applyFont="1" applyFill="1" applyBorder="1" applyAlignment="1" applyProtection="1">
      <alignment horizontal="center" vertical="center"/>
      <protection locked="0"/>
    </xf>
    <xf numFmtId="0" fontId="101" fillId="5" borderId="17" xfId="1" applyFont="1" applyFill="1" applyBorder="1" applyAlignment="1" applyProtection="1">
      <alignment horizontal="center" vertical="center"/>
      <protection locked="0"/>
    </xf>
    <xf numFmtId="0" fontId="101" fillId="5" borderId="11" xfId="1" applyFont="1" applyFill="1" applyBorder="1" applyAlignment="1" applyProtection="1">
      <alignment horizontal="center" vertical="center"/>
      <protection locked="0"/>
    </xf>
    <xf numFmtId="0" fontId="101" fillId="5" borderId="27" xfId="1" applyFont="1" applyFill="1" applyBorder="1" applyAlignment="1" applyProtection="1">
      <alignment horizontal="center" vertical="center"/>
      <protection locked="0"/>
    </xf>
    <xf numFmtId="0" fontId="55" fillId="3" borderId="0" xfId="23" applyFont="1" applyFill="1" applyAlignment="1">
      <alignment horizontal="right" vertical="center" wrapText="1" shrinkToFit="1"/>
    </xf>
    <xf numFmtId="58" fontId="36" fillId="0" borderId="0" xfId="7" applyNumberFormat="1" applyFont="1" applyFill="1" applyAlignment="1" applyProtection="1">
      <alignment vertical="center"/>
    </xf>
    <xf numFmtId="0" fontId="1" fillId="0" borderId="33" xfId="1" applyFill="1" applyBorder="1" applyAlignment="1">
      <alignment horizontal="center" vertical="center"/>
    </xf>
    <xf numFmtId="0" fontId="90" fillId="0" borderId="0" xfId="25" applyFont="1" applyAlignment="1">
      <alignment vertical="center"/>
    </xf>
    <xf numFmtId="0" fontId="97" fillId="0" borderId="12" xfId="4" applyFont="1" applyBorder="1" applyAlignment="1">
      <alignment horizontal="center" vertical="center" wrapText="1"/>
    </xf>
    <xf numFmtId="0" fontId="85" fillId="5" borderId="15" xfId="4" applyFont="1" applyFill="1" applyBorder="1" applyAlignment="1">
      <alignment horizontal="center" vertical="center"/>
    </xf>
    <xf numFmtId="0" fontId="91" fillId="0" borderId="18" xfId="1" applyFont="1" applyFill="1" applyBorder="1" applyAlignment="1" applyProtection="1">
      <alignment vertical="center"/>
      <protection locked="0"/>
    </xf>
    <xf numFmtId="0" fontId="91" fillId="0" borderId="56" xfId="24" applyFont="1" applyBorder="1" applyAlignment="1">
      <alignment vertical="center"/>
    </xf>
    <xf numFmtId="0" fontId="91" fillId="0" borderId="28" xfId="4" applyFont="1" applyFill="1" applyBorder="1" applyAlignment="1">
      <alignment vertical="center"/>
    </xf>
    <xf numFmtId="0" fontId="36" fillId="0" borderId="0" xfId="7" applyFont="1" applyFill="1" applyAlignment="1" applyProtection="1">
      <alignment horizontal="left" vertical="center"/>
      <protection locked="0"/>
    </xf>
    <xf numFmtId="0" fontId="1" fillId="2" borderId="30" xfId="1" applyFill="1" applyBorder="1" applyAlignment="1" applyProtection="1">
      <alignment horizontal="center" vertical="center"/>
      <protection locked="0"/>
    </xf>
    <xf numFmtId="0" fontId="91" fillId="0" borderId="7" xfId="24" applyFont="1" applyBorder="1" applyAlignment="1">
      <alignment horizontal="center" vertical="center"/>
    </xf>
    <xf numFmtId="0" fontId="6" fillId="0" borderId="30" xfId="1" applyFont="1" applyBorder="1" applyAlignment="1">
      <alignment horizontal="center" vertical="center"/>
    </xf>
    <xf numFmtId="0" fontId="75" fillId="0" borderId="0" xfId="1" applyFont="1" applyFill="1" applyAlignment="1" applyProtection="1">
      <alignment horizontal="distributed" vertical="distributed"/>
    </xf>
    <xf numFmtId="0" fontId="10" fillId="0" borderId="29" xfId="1" applyFont="1" applyFill="1" applyBorder="1" applyAlignment="1" applyProtection="1">
      <alignment horizontal="center" vertical="center"/>
    </xf>
    <xf numFmtId="0" fontId="15" fillId="0" borderId="0" xfId="1" applyFont="1" applyFill="1" applyBorder="1" applyAlignment="1" applyProtection="1">
      <alignment horizontal="center" vertical="center"/>
    </xf>
    <xf numFmtId="0" fontId="23" fillId="0" borderId="0" xfId="0" applyFont="1" applyFill="1" applyAlignment="1" applyProtection="1">
      <alignment vertical="center"/>
    </xf>
    <xf numFmtId="0" fontId="22" fillId="0" borderId="0" xfId="0" applyFont="1" applyFill="1" applyAlignment="1" applyProtection="1">
      <alignment vertical="center"/>
    </xf>
    <xf numFmtId="0" fontId="23" fillId="0" borderId="30" xfId="0" applyFont="1" applyFill="1" applyBorder="1" applyAlignment="1" applyProtection="1">
      <alignment vertical="center"/>
    </xf>
    <xf numFmtId="0" fontId="22" fillId="0" borderId="30" xfId="0" applyFont="1" applyFill="1" applyBorder="1" applyAlignment="1" applyProtection="1">
      <alignment vertical="center"/>
    </xf>
    <xf numFmtId="0" fontId="1" fillId="2" borderId="30" xfId="1" applyFill="1" applyBorder="1" applyAlignment="1" applyProtection="1">
      <alignment horizontal="center" vertical="center"/>
      <protection locked="0"/>
    </xf>
    <xf numFmtId="0" fontId="1" fillId="2" borderId="17" xfId="1" applyFill="1" applyBorder="1" applyAlignment="1" applyProtection="1">
      <alignment horizontal="center" vertical="center"/>
      <protection locked="0"/>
    </xf>
    <xf numFmtId="0" fontId="4" fillId="0" borderId="0" xfId="1" applyFont="1" applyAlignment="1">
      <alignment horizontal="center" vertical="center"/>
    </xf>
    <xf numFmtId="0" fontId="6" fillId="0" borderId="0" xfId="1" applyFont="1" applyAlignment="1">
      <alignment horizontal="center" vertical="center"/>
    </xf>
    <xf numFmtId="0" fontId="1" fillId="0" borderId="33" xfId="1" applyFill="1" applyBorder="1" applyAlignment="1">
      <alignment horizontal="center" vertical="center"/>
    </xf>
    <xf numFmtId="0" fontId="6" fillId="0" borderId="0" xfId="1" applyFont="1" applyBorder="1" applyAlignment="1">
      <alignment horizontal="left" vertical="center"/>
    </xf>
    <xf numFmtId="20" fontId="16" fillId="0" borderId="26" xfId="1" applyNumberFormat="1" applyFont="1" applyFill="1" applyBorder="1" applyAlignment="1" applyProtection="1">
      <alignment horizontal="center" vertical="center"/>
    </xf>
    <xf numFmtId="0" fontId="66" fillId="3" borderId="0" xfId="23" applyFont="1" applyFill="1" applyAlignment="1">
      <alignment horizontal="left" vertical="center"/>
    </xf>
    <xf numFmtId="180" fontId="15" fillId="0" borderId="30" xfId="5" applyNumberFormat="1" applyFont="1" applyBorder="1" applyAlignment="1">
      <alignment horizontal="center" vertical="center"/>
    </xf>
    <xf numFmtId="180" fontId="15" fillId="0" borderId="27" xfId="5" applyNumberFormat="1" applyFont="1" applyBorder="1" applyAlignment="1">
      <alignment horizontal="center" vertical="center"/>
    </xf>
    <xf numFmtId="0" fontId="1" fillId="3" borderId="30" xfId="1" applyFill="1" applyBorder="1" applyAlignment="1">
      <alignment horizontal="center" vertical="center"/>
    </xf>
    <xf numFmtId="0" fontId="1" fillId="3" borderId="30" xfId="1" applyFill="1" applyBorder="1" applyAlignment="1">
      <alignment vertical="center"/>
    </xf>
    <xf numFmtId="0" fontId="1" fillId="3" borderId="68" xfId="1" applyFill="1" applyBorder="1" applyAlignment="1">
      <alignment horizontal="center" vertical="center"/>
    </xf>
    <xf numFmtId="3" fontId="15" fillId="3" borderId="30" xfId="5" applyNumberFormat="1" applyFont="1" applyFill="1" applyBorder="1" applyAlignment="1">
      <alignment vertical="center"/>
    </xf>
    <xf numFmtId="180" fontId="15" fillId="0" borderId="68" xfId="5" applyNumberFormat="1" applyFont="1" applyBorder="1" applyAlignment="1">
      <alignment horizontal="center" vertical="center"/>
    </xf>
    <xf numFmtId="0" fontId="17" fillId="0" borderId="11" xfId="1" applyFont="1" applyBorder="1" applyAlignment="1">
      <alignment horizontal="center" vertical="center" wrapText="1"/>
    </xf>
    <xf numFmtId="0" fontId="17" fillId="0" borderId="12" xfId="1" applyFont="1" applyBorder="1" applyAlignment="1">
      <alignment horizontal="center" vertical="center" wrapText="1"/>
    </xf>
    <xf numFmtId="0" fontId="1" fillId="0" borderId="119" xfId="1" applyFill="1" applyBorder="1" applyAlignment="1">
      <alignment horizontal="center" vertical="center"/>
    </xf>
    <xf numFmtId="0" fontId="1" fillId="0" borderId="135" xfId="1" applyFill="1" applyBorder="1" applyAlignment="1">
      <alignment vertical="center"/>
    </xf>
    <xf numFmtId="0" fontId="1" fillId="0" borderId="134" xfId="1" applyFill="1" applyBorder="1" applyAlignment="1">
      <alignment vertical="center"/>
    </xf>
    <xf numFmtId="0" fontId="105" fillId="3" borderId="0" xfId="23" applyFont="1" applyFill="1" applyAlignment="1">
      <alignment horizontal="left" vertical="top"/>
    </xf>
    <xf numFmtId="0" fontId="102" fillId="0" borderId="0" xfId="0" applyFont="1" applyFill="1" applyAlignment="1">
      <alignment horizontal="left" vertical="center"/>
    </xf>
    <xf numFmtId="0" fontId="103" fillId="0" borderId="0" xfId="0" applyFont="1" applyFill="1" applyAlignment="1">
      <alignment horizontal="left" vertical="center"/>
    </xf>
    <xf numFmtId="0" fontId="103" fillId="0" borderId="0" xfId="0" applyFont="1" applyFill="1" applyAlignment="1">
      <alignment horizontal="center" vertical="center"/>
    </xf>
    <xf numFmtId="0" fontId="60" fillId="0" borderId="0" xfId="5" applyFont="1" applyFill="1"/>
    <xf numFmtId="0" fontId="103" fillId="0" borderId="30" xfId="0" applyFont="1" applyFill="1" applyBorder="1" applyAlignment="1">
      <alignment horizontal="center" vertical="center" shrinkToFit="1"/>
    </xf>
    <xf numFmtId="0" fontId="103" fillId="0" borderId="30" xfId="0" applyFont="1" applyFill="1" applyBorder="1" applyAlignment="1">
      <alignment horizontal="center" vertical="center"/>
    </xf>
    <xf numFmtId="0" fontId="103" fillId="0" borderId="85" xfId="0" applyFont="1" applyFill="1" applyBorder="1" applyAlignment="1">
      <alignment vertical="center"/>
    </xf>
    <xf numFmtId="0" fontId="103" fillId="0" borderId="31" xfId="0" applyFont="1" applyFill="1" applyBorder="1" applyAlignment="1">
      <alignment horizontal="center" vertical="center"/>
    </xf>
    <xf numFmtId="0" fontId="103" fillId="0" borderId="30" xfId="22" applyFont="1" applyFill="1" applyBorder="1" applyAlignment="1" applyProtection="1">
      <alignment horizontal="left" vertical="center" shrinkToFit="1"/>
    </xf>
    <xf numFmtId="0" fontId="103" fillId="0" borderId="30" xfId="0" applyFont="1" applyFill="1" applyBorder="1" applyAlignment="1">
      <alignment horizontal="left" vertical="center" shrinkToFit="1"/>
    </xf>
    <xf numFmtId="186" fontId="104" fillId="0" borderId="30" xfId="1" applyNumberFormat="1" applyFont="1" applyFill="1" applyBorder="1" applyAlignment="1">
      <alignment horizontal="center" vertical="center"/>
    </xf>
    <xf numFmtId="187" fontId="104" fillId="0" borderId="31" xfId="1" applyNumberFormat="1" applyFont="1" applyFill="1" applyBorder="1" applyAlignment="1">
      <alignment horizontal="center" vertical="center"/>
    </xf>
    <xf numFmtId="0" fontId="104" fillId="0" borderId="11" xfId="1" applyNumberFormat="1" applyFont="1" applyFill="1" applyBorder="1" applyAlignment="1">
      <alignment horizontal="center" vertical="center"/>
    </xf>
    <xf numFmtId="186" fontId="104" fillId="0" borderId="33" xfId="1" applyNumberFormat="1" applyFont="1" applyFill="1" applyBorder="1" applyAlignment="1">
      <alignment horizontal="center" vertical="center"/>
    </xf>
    <xf numFmtId="187" fontId="104" fillId="0" borderId="30" xfId="1" applyNumberFormat="1" applyFont="1" applyFill="1" applyBorder="1" applyAlignment="1">
      <alignment horizontal="center" vertical="center"/>
    </xf>
    <xf numFmtId="180" fontId="104" fillId="0" borderId="30" xfId="1" applyNumberFormat="1" applyFont="1" applyFill="1" applyBorder="1" applyAlignment="1">
      <alignment horizontal="center" vertical="center"/>
    </xf>
    <xf numFmtId="0" fontId="60" fillId="0" borderId="0" xfId="0" applyFont="1" applyFill="1" applyAlignment="1">
      <alignment vertical="center"/>
    </xf>
    <xf numFmtId="0" fontId="60" fillId="0" borderId="30" xfId="0" quotePrefix="1" applyFont="1" applyFill="1" applyBorder="1" applyAlignment="1">
      <alignment vertical="center"/>
    </xf>
    <xf numFmtId="0" fontId="60" fillId="0" borderId="0" xfId="5" applyFont="1" applyFill="1" applyAlignment="1">
      <alignment vertical="center"/>
    </xf>
    <xf numFmtId="0" fontId="104" fillId="0" borderId="34" xfId="1" applyNumberFormat="1" applyFont="1" applyFill="1" applyBorder="1" applyAlignment="1">
      <alignment horizontal="center" vertical="center"/>
    </xf>
    <xf numFmtId="0" fontId="60" fillId="0" borderId="30" xfId="0" applyFont="1" applyFill="1" applyBorder="1" applyAlignment="1">
      <alignment vertical="center"/>
    </xf>
    <xf numFmtId="0" fontId="103" fillId="0" borderId="30" xfId="22" applyFont="1" applyFill="1" applyBorder="1" applyAlignment="1" applyProtection="1">
      <alignment horizontal="left" vertical="center"/>
    </xf>
    <xf numFmtId="0" fontId="103" fillId="0" borderId="30" xfId="0" applyFont="1" applyFill="1" applyBorder="1" applyAlignment="1">
      <alignment horizontal="left" vertical="center"/>
    </xf>
    <xf numFmtId="0" fontId="60" fillId="0" borderId="0" xfId="0" applyFont="1" applyFill="1" applyAlignment="1"/>
    <xf numFmtId="0" fontId="60" fillId="0" borderId="30" xfId="0" applyFont="1" applyFill="1" applyBorder="1" applyAlignment="1"/>
    <xf numFmtId="0" fontId="60" fillId="0" borderId="0" xfId="0" applyFont="1" applyFill="1" applyBorder="1" applyAlignment="1">
      <alignment vertical="center"/>
    </xf>
    <xf numFmtId="0" fontId="60" fillId="0" borderId="30" xfId="0" quotePrefix="1" applyFont="1" applyFill="1" applyBorder="1" applyAlignment="1"/>
    <xf numFmtId="0" fontId="60" fillId="0" borderId="0" xfId="0" applyFont="1" applyFill="1" applyAlignment="1">
      <alignment horizontal="center" shrinkToFit="1"/>
    </xf>
    <xf numFmtId="0" fontId="60" fillId="0" borderId="0" xfId="0" applyFont="1" applyFill="1" applyAlignment="1">
      <alignment horizontal="left"/>
    </xf>
    <xf numFmtId="0" fontId="60" fillId="0" borderId="0" xfId="0" applyFont="1" applyFill="1" applyAlignment="1">
      <alignment shrinkToFit="1"/>
    </xf>
    <xf numFmtId="0" fontId="60" fillId="0" borderId="0" xfId="0" applyFont="1" applyFill="1" applyAlignment="1">
      <alignment horizontal="left" shrinkToFit="1"/>
    </xf>
    <xf numFmtId="180" fontId="60" fillId="0" borderId="0" xfId="0" applyNumberFormat="1" applyFont="1" applyFill="1" applyAlignment="1"/>
    <xf numFmtId="180" fontId="60" fillId="0" borderId="0" xfId="0" applyNumberFormat="1" applyFont="1" applyFill="1" applyAlignment="1">
      <alignment shrinkToFit="1"/>
    </xf>
    <xf numFmtId="0" fontId="60" fillId="0" borderId="0" xfId="5" applyFont="1" applyFill="1" applyAlignment="1">
      <alignment horizontal="center" shrinkToFit="1"/>
    </xf>
    <xf numFmtId="0" fontId="60" fillId="0" borderId="0" xfId="5" applyFont="1" applyFill="1" applyAlignment="1">
      <alignment horizontal="left" shrinkToFit="1"/>
    </xf>
    <xf numFmtId="0" fontId="60" fillId="0" borderId="0" xfId="5" applyFont="1" applyFill="1" applyAlignment="1">
      <alignment shrinkToFit="1"/>
    </xf>
    <xf numFmtId="180" fontId="60" fillId="0" borderId="0" xfId="5" applyNumberFormat="1" applyFont="1" applyFill="1"/>
    <xf numFmtId="0" fontId="91" fillId="0" borderId="0" xfId="20" applyFont="1"/>
    <xf numFmtId="185" fontId="91" fillId="2" borderId="0" xfId="20" applyNumberFormat="1" applyFont="1" applyFill="1"/>
    <xf numFmtId="0" fontId="107" fillId="0" borderId="0" xfId="20" applyFont="1" applyFill="1"/>
    <xf numFmtId="0" fontId="108" fillId="2" borderId="0" xfId="20" applyFont="1" applyFill="1" applyAlignment="1">
      <alignment vertical="center"/>
    </xf>
    <xf numFmtId="0" fontId="91" fillId="2" borderId="0" xfId="20" applyFont="1" applyFill="1"/>
    <xf numFmtId="0" fontId="91" fillId="0" borderId="0" xfId="20" applyFont="1" applyFill="1" applyAlignment="1"/>
    <xf numFmtId="0" fontId="91" fillId="0" borderId="0" xfId="20" applyFont="1" applyFill="1"/>
    <xf numFmtId="0" fontId="91" fillId="0" borderId="0" xfId="20" applyFont="1" applyAlignment="1">
      <alignment vertical="center" wrapText="1"/>
    </xf>
    <xf numFmtId="0" fontId="91" fillId="0" borderId="85" xfId="20" applyFont="1" applyBorder="1"/>
    <xf numFmtId="0" fontId="53" fillId="3" borderId="0" xfId="23" applyFont="1" applyFill="1" applyAlignment="1">
      <alignment vertical="center" wrapText="1"/>
    </xf>
    <xf numFmtId="0" fontId="53" fillId="3" borderId="0" xfId="23" applyFont="1" applyFill="1"/>
    <xf numFmtId="0" fontId="51" fillId="3" borderId="0" xfId="21" applyFill="1" applyAlignment="1">
      <alignment horizontal="left"/>
    </xf>
    <xf numFmtId="0" fontId="53" fillId="3" borderId="0" xfId="23" applyFont="1" applyFill="1" applyAlignment="1">
      <alignment shrinkToFit="1"/>
    </xf>
    <xf numFmtId="0" fontId="1" fillId="0" borderId="0" xfId="1" applyAlignment="1">
      <alignment horizontal="center" vertical="center"/>
    </xf>
    <xf numFmtId="0" fontId="1" fillId="0" borderId="53" xfId="1" applyBorder="1" applyAlignment="1">
      <alignment vertical="center" shrinkToFit="1"/>
    </xf>
    <xf numFmtId="0" fontId="55" fillId="3" borderId="0" xfId="23" applyFont="1" applyFill="1" applyAlignment="1">
      <alignment horizontal="center" vertical="center" wrapText="1" shrinkToFit="1"/>
    </xf>
    <xf numFmtId="196" fontId="0" fillId="0" borderId="0" xfId="0" applyNumberFormat="1">
      <alignment vertical="center"/>
    </xf>
    <xf numFmtId="0" fontId="103" fillId="0" borderId="11" xfId="0" applyFont="1" applyFill="1" applyBorder="1" applyAlignment="1">
      <alignment horizontal="center" vertical="center" shrinkToFit="1"/>
    </xf>
    <xf numFmtId="0" fontId="103" fillId="0" borderId="11" xfId="0" applyFont="1" applyFill="1" applyBorder="1" applyAlignment="1">
      <alignment horizontal="center" vertical="center"/>
    </xf>
    <xf numFmtId="0" fontId="103" fillId="0" borderId="10" xfId="0" applyFont="1" applyFill="1" applyBorder="1" applyAlignment="1">
      <alignment vertical="center"/>
    </xf>
    <xf numFmtId="0" fontId="103" fillId="0" borderId="86" xfId="0" applyFont="1" applyFill="1" applyBorder="1" applyAlignment="1">
      <alignment vertical="center"/>
    </xf>
    <xf numFmtId="0" fontId="103" fillId="0" borderId="86" xfId="0" applyFont="1" applyFill="1" applyBorder="1" applyAlignment="1">
      <alignment horizontal="center" vertical="center"/>
    </xf>
    <xf numFmtId="0" fontId="103" fillId="0" borderId="10" xfId="0" applyFont="1" applyFill="1" applyBorder="1" applyAlignment="1">
      <alignment horizontal="center" vertical="center"/>
    </xf>
    <xf numFmtId="0" fontId="60" fillId="0" borderId="0" xfId="0" applyFont="1" applyFill="1" applyBorder="1" applyAlignment="1">
      <alignment horizontal="center" vertical="center"/>
    </xf>
    <xf numFmtId="0" fontId="60" fillId="0" borderId="11" xfId="0" applyFont="1" applyFill="1" applyBorder="1" applyAlignment="1">
      <alignment horizontal="center" vertical="center"/>
    </xf>
    <xf numFmtId="0" fontId="60" fillId="0" borderId="0" xfId="5" applyFont="1" applyFill="1" applyBorder="1" applyAlignment="1">
      <alignment horizontal="center" vertical="center"/>
    </xf>
    <xf numFmtId="0" fontId="103" fillId="0" borderId="17" xfId="0" applyFont="1" applyFill="1" applyBorder="1" applyAlignment="1">
      <alignment horizontal="center" vertical="center" shrinkToFit="1"/>
    </xf>
    <xf numFmtId="0" fontId="103" fillId="0" borderId="17" xfId="0" applyFont="1" applyFill="1" applyBorder="1" applyAlignment="1">
      <alignment horizontal="center" vertical="center"/>
    </xf>
    <xf numFmtId="0" fontId="103" fillId="0" borderId="65" xfId="0" applyFont="1" applyFill="1" applyBorder="1" applyAlignment="1">
      <alignment vertical="center"/>
    </xf>
    <xf numFmtId="0" fontId="103" fillId="0" borderId="29" xfId="0" applyFont="1" applyFill="1" applyBorder="1" applyAlignment="1">
      <alignment vertical="center"/>
    </xf>
    <xf numFmtId="0" fontId="103" fillId="0" borderId="0" xfId="0" applyFont="1" applyFill="1" applyBorder="1" applyAlignment="1">
      <alignment vertical="center"/>
    </xf>
    <xf numFmtId="0" fontId="103" fillId="0" borderId="83" xfId="0" applyFont="1" applyFill="1" applyBorder="1" applyAlignment="1">
      <alignment vertical="center"/>
    </xf>
    <xf numFmtId="0" fontId="103" fillId="0" borderId="65" xfId="0" applyFont="1" applyFill="1" applyBorder="1" applyAlignment="1">
      <alignment horizontal="center" vertical="center"/>
    </xf>
    <xf numFmtId="0" fontId="103" fillId="0" borderId="29" xfId="0" applyFont="1" applyFill="1" applyBorder="1" applyAlignment="1">
      <alignment horizontal="center" vertical="center"/>
    </xf>
    <xf numFmtId="0" fontId="103" fillId="0" borderId="0" xfId="0" applyFont="1" applyFill="1" applyBorder="1" applyAlignment="1">
      <alignment horizontal="center" vertical="center"/>
    </xf>
    <xf numFmtId="0" fontId="103" fillId="0" borderId="83" xfId="0" applyFont="1" applyFill="1" applyBorder="1" applyAlignment="1">
      <alignment horizontal="center" vertical="center"/>
    </xf>
    <xf numFmtId="0" fontId="60" fillId="0" borderId="17" xfId="0" applyFont="1" applyFill="1" applyBorder="1" applyAlignment="1">
      <alignment horizontal="center" vertical="center"/>
    </xf>
    <xf numFmtId="49" fontId="60" fillId="0" borderId="30" xfId="0" quotePrefix="1" applyNumberFormat="1" applyFont="1" applyFill="1" applyBorder="1" applyAlignment="1">
      <alignment vertical="center"/>
    </xf>
    <xf numFmtId="49" fontId="60" fillId="0" borderId="30" xfId="0" applyNumberFormat="1" applyFont="1" applyFill="1" applyBorder="1" applyAlignment="1">
      <alignment vertical="center"/>
    </xf>
    <xf numFmtId="49" fontId="60" fillId="0" borderId="30" xfId="0" applyNumberFormat="1" applyFont="1" applyFill="1" applyBorder="1" applyAlignment="1"/>
    <xf numFmtId="49" fontId="60" fillId="0" borderId="30" xfId="0" quotePrefix="1" applyNumberFormat="1" applyFont="1" applyFill="1" applyBorder="1" applyAlignment="1"/>
    <xf numFmtId="0" fontId="37" fillId="0" borderId="0" xfId="7" applyFont="1" applyFill="1" applyBorder="1" applyAlignment="1">
      <alignment vertical="center"/>
    </xf>
    <xf numFmtId="0" fontId="28" fillId="0" borderId="0" xfId="1" applyFont="1" applyBorder="1" applyAlignment="1">
      <alignment horizontal="left" indent="1"/>
    </xf>
    <xf numFmtId="0" fontId="1" fillId="0" borderId="30" xfId="1" applyBorder="1"/>
    <xf numFmtId="38" fontId="1" fillId="0" borderId="0" xfId="1" applyNumberFormat="1"/>
    <xf numFmtId="0" fontId="103" fillId="0" borderId="10" xfId="0" applyFont="1" applyFill="1" applyBorder="1" applyAlignment="1">
      <alignment horizontal="center" vertical="center"/>
    </xf>
    <xf numFmtId="0" fontId="103" fillId="0" borderId="85" xfId="0" applyFont="1" applyFill="1" applyBorder="1" applyAlignment="1">
      <alignment horizontal="center" vertical="center"/>
    </xf>
    <xf numFmtId="0" fontId="103" fillId="0" borderId="86" xfId="0" applyFont="1" applyFill="1" applyBorder="1" applyAlignment="1">
      <alignment horizontal="center" vertical="center"/>
    </xf>
    <xf numFmtId="0" fontId="54" fillId="3" borderId="0" xfId="23" applyFont="1" applyFill="1"/>
    <xf numFmtId="0" fontId="66" fillId="3" borderId="0" xfId="23" applyFont="1" applyFill="1" applyAlignment="1">
      <alignment horizontal="left" vertical="center"/>
    </xf>
    <xf numFmtId="0" fontId="54" fillId="3" borderId="0" xfId="12" applyFont="1" applyFill="1"/>
    <xf numFmtId="0" fontId="67" fillId="3" borderId="35" xfId="23" applyFont="1" applyFill="1" applyBorder="1" applyAlignment="1">
      <alignment horizontal="left" vertical="center" wrapText="1"/>
    </xf>
    <xf numFmtId="0" fontId="67" fillId="3" borderId="90" xfId="23" applyFont="1" applyFill="1" applyBorder="1" applyAlignment="1">
      <alignment horizontal="left" vertical="center" wrapText="1"/>
    </xf>
    <xf numFmtId="0" fontId="67" fillId="3" borderId="36" xfId="23" applyFont="1" applyFill="1" applyBorder="1" applyAlignment="1">
      <alignment horizontal="left" vertical="center" wrapText="1"/>
    </xf>
    <xf numFmtId="0" fontId="53" fillId="3" borderId="0" xfId="12" applyFont="1" applyFill="1" applyAlignment="1">
      <alignment vertical="center" wrapText="1"/>
    </xf>
    <xf numFmtId="0" fontId="67" fillId="3" borderId="1" xfId="23" applyFont="1" applyFill="1" applyBorder="1" applyAlignment="1">
      <alignment horizontal="left" vertical="center" wrapText="1"/>
    </xf>
    <xf numFmtId="0" fontId="67" fillId="3" borderId="40" xfId="23" applyFont="1" applyFill="1" applyBorder="1" applyAlignment="1">
      <alignment horizontal="left" vertical="center" wrapText="1"/>
    </xf>
    <xf numFmtId="0" fontId="67" fillId="3" borderId="2" xfId="23" applyFont="1" applyFill="1" applyBorder="1" applyAlignment="1">
      <alignment horizontal="left" vertical="center" wrapText="1"/>
    </xf>
    <xf numFmtId="0" fontId="67" fillId="3" borderId="3" xfId="23" applyFont="1" applyFill="1" applyBorder="1" applyAlignment="1">
      <alignment horizontal="left" vertical="center" wrapText="1"/>
    </xf>
    <xf numFmtId="0" fontId="67" fillId="3" borderId="53" xfId="23" applyFont="1" applyFill="1" applyBorder="1" applyAlignment="1">
      <alignment horizontal="left" vertical="center" wrapText="1"/>
    </xf>
    <xf numFmtId="0" fontId="67" fillId="3" borderId="4" xfId="23" applyFont="1" applyFill="1" applyBorder="1" applyAlignment="1">
      <alignment horizontal="left" vertical="center" wrapText="1"/>
    </xf>
    <xf numFmtId="0" fontId="57" fillId="3" borderId="0" xfId="23" applyFont="1" applyFill="1" applyAlignment="1">
      <alignment vertical="top"/>
    </xf>
    <xf numFmtId="0" fontId="65" fillId="4" borderId="0" xfId="23" applyFont="1" applyFill="1" applyAlignment="1">
      <alignment horizontal="center" vertical="center"/>
    </xf>
    <xf numFmtId="0" fontId="53" fillId="3" borderId="0" xfId="23" applyNumberFormat="1" applyFont="1" applyFill="1" applyAlignment="1">
      <alignment horizontal="right" vertical="top"/>
    </xf>
    <xf numFmtId="0" fontId="55" fillId="3" borderId="0" xfId="23" applyFont="1" applyFill="1" applyBorder="1" applyAlignment="1">
      <alignment horizontal="left" vertical="center" wrapText="1"/>
    </xf>
    <xf numFmtId="0" fontId="55" fillId="3" borderId="0" xfId="23" applyFont="1" applyFill="1" applyAlignment="1">
      <alignment horizontal="left" vertical="center" wrapText="1"/>
    </xf>
    <xf numFmtId="0" fontId="55" fillId="3" borderId="0" xfId="12" applyFont="1" applyFill="1" applyBorder="1" applyAlignment="1">
      <alignment horizontal="left" vertical="center" wrapText="1"/>
    </xf>
    <xf numFmtId="0" fontId="55" fillId="3" borderId="0" xfId="12" applyFont="1" applyFill="1" applyAlignment="1">
      <alignment horizontal="left" vertical="center" wrapText="1"/>
    </xf>
    <xf numFmtId="0" fontId="59" fillId="2" borderId="30" xfId="23" applyFont="1" applyFill="1" applyBorder="1" applyAlignment="1" applyProtection="1">
      <alignment horizontal="center" vertical="center" shrinkToFit="1"/>
      <protection locked="0"/>
    </xf>
    <xf numFmtId="0" fontId="55" fillId="7" borderId="30" xfId="23" applyFont="1" applyFill="1" applyBorder="1" applyAlignment="1" applyProtection="1">
      <alignment horizontal="left" vertical="center" wrapText="1"/>
      <protection locked="0"/>
    </xf>
    <xf numFmtId="0" fontId="53" fillId="3" borderId="0" xfId="23" applyFont="1" applyFill="1" applyAlignment="1">
      <alignment vertical="center" wrapText="1"/>
    </xf>
    <xf numFmtId="0" fontId="1" fillId="0" borderId="0" xfId="1" applyFont="1" applyAlignment="1" applyProtection="1">
      <alignment horizontal="right"/>
      <protection locked="0"/>
    </xf>
    <xf numFmtId="0" fontId="5" fillId="0" borderId="0" xfId="1" applyFont="1" applyAlignment="1" applyProtection="1">
      <alignment horizontal="center" vertical="center"/>
    </xf>
    <xf numFmtId="0" fontId="1" fillId="0" borderId="0" xfId="1" applyAlignment="1" applyProtection="1">
      <alignment horizontal="left" vertical="center"/>
    </xf>
    <xf numFmtId="0" fontId="4" fillId="0" borderId="0" xfId="4" applyFont="1" applyAlignment="1">
      <alignment horizontal="center" vertical="center"/>
    </xf>
    <xf numFmtId="0" fontId="1" fillId="0" borderId="23" xfId="1" applyFill="1" applyBorder="1" applyAlignment="1" applyProtection="1">
      <alignment horizontal="left" vertical="center"/>
    </xf>
    <xf numFmtId="0" fontId="1" fillId="0" borderId="44" xfId="1" applyFill="1" applyBorder="1" applyAlignment="1" applyProtection="1">
      <alignment horizontal="left" vertical="center"/>
    </xf>
    <xf numFmtId="0" fontId="1" fillId="0" borderId="25" xfId="1" applyFill="1" applyBorder="1" applyAlignment="1" applyProtection="1">
      <alignment horizontal="left" vertical="center"/>
    </xf>
    <xf numFmtId="0" fontId="84" fillId="5" borderId="16" xfId="1" applyFont="1" applyFill="1" applyBorder="1" applyAlignment="1" applyProtection="1">
      <alignment horizontal="center" vertical="center"/>
    </xf>
    <xf numFmtId="0" fontId="84" fillId="5" borderId="18" xfId="1" applyFont="1" applyFill="1" applyBorder="1" applyAlignment="1" applyProtection="1">
      <alignment horizontal="center" vertical="center"/>
    </xf>
    <xf numFmtId="0" fontId="84" fillId="5" borderId="19" xfId="1" applyFont="1" applyFill="1" applyBorder="1" applyAlignment="1" applyProtection="1">
      <alignment horizontal="center" vertical="center"/>
    </xf>
    <xf numFmtId="0" fontId="84" fillId="5" borderId="20" xfId="1" applyFont="1" applyFill="1" applyBorder="1" applyAlignment="1" applyProtection="1">
      <alignment horizontal="center" vertical="center"/>
    </xf>
    <xf numFmtId="0" fontId="15" fillId="0" borderId="0" xfId="1" applyFont="1" applyFill="1" applyBorder="1" applyAlignment="1" applyProtection="1">
      <alignment horizontal="center" vertical="center"/>
    </xf>
    <xf numFmtId="0" fontId="13" fillId="0" borderId="56" xfId="1" applyFont="1" applyFill="1" applyBorder="1" applyAlignment="1" applyProtection="1">
      <alignment horizontal="left" vertical="center" wrapText="1"/>
    </xf>
    <xf numFmtId="0" fontId="13" fillId="0" borderId="0" xfId="1" applyFont="1" applyFill="1" applyBorder="1" applyAlignment="1" applyProtection="1">
      <alignment horizontal="left" vertical="center" wrapText="1"/>
    </xf>
    <xf numFmtId="0" fontId="13" fillId="0" borderId="0" xfId="1" applyFont="1" applyFill="1" applyAlignment="1" applyProtection="1">
      <alignment horizontal="left" vertical="center" wrapText="1"/>
    </xf>
    <xf numFmtId="0" fontId="1" fillId="0" borderId="37" xfId="1" applyFill="1" applyBorder="1" applyAlignment="1" applyProtection="1">
      <alignment horizontal="center" vertical="center" wrapText="1"/>
    </xf>
    <xf numFmtId="0" fontId="1" fillId="0" borderId="70" xfId="1" applyFill="1" applyBorder="1" applyAlignment="1" applyProtection="1">
      <alignment horizontal="center" vertical="center" wrapText="1"/>
    </xf>
    <xf numFmtId="0" fontId="1" fillId="0" borderId="26" xfId="1" applyFill="1" applyBorder="1" applyAlignment="1" applyProtection="1">
      <alignment horizontal="center" vertical="center" wrapText="1"/>
    </xf>
    <xf numFmtId="0" fontId="1" fillId="0" borderId="28" xfId="1" applyFill="1" applyBorder="1" applyAlignment="1" applyProtection="1">
      <alignment horizontal="center" vertical="center" wrapText="1"/>
    </xf>
    <xf numFmtId="0" fontId="84" fillId="5" borderId="37" xfId="1" applyFont="1" applyFill="1" applyBorder="1" applyAlignment="1" applyProtection="1">
      <alignment horizontal="center" vertical="center"/>
    </xf>
    <xf numFmtId="0" fontId="84" fillId="5" borderId="70" xfId="1" applyFont="1" applyFill="1" applyBorder="1" applyAlignment="1" applyProtection="1">
      <alignment horizontal="center" vertical="center"/>
    </xf>
    <xf numFmtId="0" fontId="1" fillId="0" borderId="74" xfId="1" applyFill="1" applyBorder="1" applyAlignment="1" applyProtection="1">
      <alignment horizontal="center" vertical="center"/>
    </xf>
    <xf numFmtId="0" fontId="1" fillId="0" borderId="78" xfId="1" applyFill="1" applyBorder="1" applyAlignment="1" applyProtection="1">
      <alignment horizontal="center" vertical="center"/>
    </xf>
    <xf numFmtId="0" fontId="1" fillId="0" borderId="5" xfId="1" applyFill="1" applyBorder="1" applyAlignment="1" applyProtection="1">
      <alignment horizontal="center" vertical="center"/>
    </xf>
    <xf numFmtId="0" fontId="1" fillId="0" borderId="16" xfId="1" applyFill="1" applyBorder="1" applyAlignment="1" applyProtection="1">
      <alignment horizontal="center" vertical="center"/>
    </xf>
    <xf numFmtId="0" fontId="1" fillId="0" borderId="6" xfId="1" applyFill="1" applyBorder="1" applyAlignment="1" applyProtection="1">
      <alignment horizontal="center" vertical="center" shrinkToFit="1"/>
    </xf>
    <xf numFmtId="0" fontId="1" fillId="0" borderId="7" xfId="1" applyFill="1" applyBorder="1" applyAlignment="1" applyProtection="1">
      <alignment horizontal="center" vertical="center" shrinkToFit="1"/>
    </xf>
    <xf numFmtId="0" fontId="1" fillId="0" borderId="39" xfId="1" applyFill="1" applyBorder="1" applyAlignment="1" applyProtection="1">
      <alignment horizontal="center" vertical="center" shrinkToFit="1"/>
    </xf>
    <xf numFmtId="188" fontId="15" fillId="0" borderId="38" xfId="1" applyNumberFormat="1" applyFont="1" applyFill="1" applyBorder="1" applyAlignment="1" applyProtection="1">
      <alignment horizontal="center" vertical="center" shrinkToFit="1"/>
    </xf>
    <xf numFmtId="188" fontId="15" fillId="0" borderId="20" xfId="1" applyNumberFormat="1" applyFont="1" applyFill="1" applyBorder="1" applyAlignment="1" applyProtection="1">
      <alignment horizontal="center" vertical="center" shrinkToFit="1"/>
    </xf>
    <xf numFmtId="0" fontId="1" fillId="0" borderId="22" xfId="1" applyFill="1" applyBorder="1" applyAlignment="1" applyProtection="1">
      <alignment horizontal="center" vertical="center" shrinkToFit="1"/>
    </xf>
    <xf numFmtId="188" fontId="15" fillId="0" borderId="38" xfId="1" applyNumberFormat="1" applyFont="1" applyFill="1" applyBorder="1" applyAlignment="1" applyProtection="1">
      <alignment horizontal="center" vertical="center" wrapText="1"/>
    </xf>
    <xf numFmtId="188" fontId="15" fillId="0" borderId="20" xfId="1" applyNumberFormat="1" applyFont="1" applyFill="1" applyBorder="1" applyAlignment="1" applyProtection="1">
      <alignment horizontal="center" vertical="center" wrapText="1"/>
    </xf>
    <xf numFmtId="0" fontId="75" fillId="0" borderId="0" xfId="1" applyFont="1" applyFill="1" applyAlignment="1" applyProtection="1">
      <alignment horizontal="distributed" vertical="distributed"/>
    </xf>
    <xf numFmtId="0" fontId="1" fillId="0" borderId="0" xfId="1" applyFill="1" applyAlignment="1" applyProtection="1">
      <alignment horizontal="center" vertical="center" wrapText="1"/>
    </xf>
    <xf numFmtId="0" fontId="1" fillId="0" borderId="57" xfId="1" applyFill="1" applyBorder="1" applyAlignment="1" applyProtection="1">
      <alignment horizontal="center" vertical="center" wrapText="1"/>
    </xf>
    <xf numFmtId="0" fontId="16" fillId="2" borderId="65" xfId="1" applyFont="1" applyFill="1" applyBorder="1" applyAlignment="1" applyProtection="1">
      <alignment horizontal="center" vertical="center" shrinkToFit="1"/>
      <protection locked="0"/>
    </xf>
    <xf numFmtId="0" fontId="16" fillId="2" borderId="29" xfId="1" applyFont="1" applyFill="1" applyBorder="1" applyAlignment="1" applyProtection="1">
      <alignment horizontal="center" vertical="center" shrinkToFit="1"/>
      <protection locked="0"/>
    </xf>
    <xf numFmtId="0" fontId="16" fillId="2" borderId="83" xfId="1" applyFont="1" applyFill="1" applyBorder="1" applyAlignment="1" applyProtection="1">
      <alignment horizontal="center" vertical="center" shrinkToFit="1"/>
      <protection locked="0"/>
    </xf>
    <xf numFmtId="0" fontId="1" fillId="0" borderId="19" xfId="1" applyFill="1" applyBorder="1" applyAlignment="1" applyProtection="1">
      <alignment horizontal="center" vertical="center"/>
    </xf>
    <xf numFmtId="0" fontId="1" fillId="0" borderId="6" xfId="1" applyFill="1" applyBorder="1" applyAlignment="1" applyProtection="1">
      <alignment horizontal="center" vertical="center"/>
    </xf>
    <xf numFmtId="0" fontId="1" fillId="0" borderId="7" xfId="1" applyFill="1" applyBorder="1" applyAlignment="1" applyProtection="1">
      <alignment horizontal="center" vertical="center"/>
    </xf>
    <xf numFmtId="0" fontId="1" fillId="0" borderId="39" xfId="1" applyFill="1" applyBorder="1" applyAlignment="1" applyProtection="1">
      <alignment horizontal="center" vertical="center"/>
    </xf>
    <xf numFmtId="0" fontId="1" fillId="0" borderId="22" xfId="1" applyFill="1" applyBorder="1" applyAlignment="1" applyProtection="1">
      <alignment horizontal="center" vertical="center"/>
    </xf>
    <xf numFmtId="0" fontId="1" fillId="0" borderId="71" xfId="1" applyFill="1" applyBorder="1" applyAlignment="1" applyProtection="1">
      <alignment horizontal="center" vertical="center"/>
    </xf>
    <xf numFmtId="0" fontId="1" fillId="0" borderId="29" xfId="1" applyFill="1" applyBorder="1" applyAlignment="1" applyProtection="1">
      <alignment horizontal="center" vertical="center"/>
    </xf>
    <xf numFmtId="0" fontId="1" fillId="0" borderId="83" xfId="1" applyFill="1" applyBorder="1" applyAlignment="1" applyProtection="1">
      <alignment horizontal="center" vertical="center"/>
    </xf>
    <xf numFmtId="0" fontId="83" fillId="0" borderId="0" xfId="1" applyFont="1" applyFill="1" applyBorder="1" applyAlignment="1" applyProtection="1">
      <alignment horizontal="center" vertical="center"/>
      <protection locked="0"/>
    </xf>
    <xf numFmtId="0" fontId="83" fillId="0" borderId="0" xfId="1" applyFont="1" applyFill="1" applyBorder="1" applyAlignment="1" applyProtection="1">
      <alignment horizontal="center" vertical="center"/>
    </xf>
    <xf numFmtId="0" fontId="1" fillId="0" borderId="29" xfId="1" applyFill="1" applyBorder="1" applyAlignment="1" applyProtection="1">
      <alignment horizontal="left" vertical="center"/>
    </xf>
    <xf numFmtId="0" fontId="10" fillId="0" borderId="29" xfId="1" applyFont="1" applyFill="1" applyBorder="1" applyAlignment="1" applyProtection="1">
      <alignment horizontal="center" vertical="center"/>
    </xf>
    <xf numFmtId="0" fontId="6" fillId="0" borderId="108" xfId="1" applyFont="1" applyFill="1" applyBorder="1" applyAlignment="1" applyProtection="1">
      <alignment horizontal="center" vertical="center"/>
    </xf>
    <xf numFmtId="0" fontId="6" fillId="0" borderId="109" xfId="1" applyFont="1" applyFill="1" applyBorder="1" applyAlignment="1" applyProtection="1">
      <alignment horizontal="center" vertical="center"/>
    </xf>
    <xf numFmtId="0" fontId="6" fillId="0" borderId="110" xfId="1" applyFont="1" applyFill="1" applyBorder="1" applyAlignment="1" applyProtection="1">
      <alignment horizontal="center" vertical="center"/>
    </xf>
    <xf numFmtId="0" fontId="16" fillId="0" borderId="5" xfId="1" applyFont="1" applyBorder="1" applyAlignment="1" applyProtection="1">
      <alignment horizontal="center" vertical="center"/>
    </xf>
    <xf numFmtId="0" fontId="16" fillId="0" borderId="16" xfId="1" applyFont="1" applyBorder="1" applyAlignment="1" applyProtection="1">
      <alignment horizontal="center" vertical="center"/>
    </xf>
    <xf numFmtId="0" fontId="6" fillId="0" borderId="69" xfId="1" applyFont="1" applyBorder="1" applyAlignment="1" applyProtection="1">
      <alignment horizontal="center" vertical="center"/>
    </xf>
    <xf numFmtId="0" fontId="6" fillId="0" borderId="70" xfId="1" applyFont="1" applyBorder="1" applyAlignment="1" applyProtection="1">
      <alignment horizontal="center" vertical="center"/>
    </xf>
    <xf numFmtId="0" fontId="6" fillId="0" borderId="111" xfId="1" applyNumberFormat="1" applyFont="1" applyFill="1" applyBorder="1" applyAlignment="1" applyProtection="1">
      <alignment horizontal="center" vertical="top"/>
    </xf>
    <xf numFmtId="0" fontId="6" fillId="0" borderId="112" xfId="1" applyNumberFormat="1" applyFont="1" applyFill="1" applyBorder="1" applyAlignment="1" applyProtection="1">
      <alignment horizontal="center" vertical="top"/>
    </xf>
    <xf numFmtId="0" fontId="6" fillId="0" borderId="113" xfId="1" applyNumberFormat="1" applyFont="1" applyFill="1" applyBorder="1" applyAlignment="1" applyProtection="1">
      <alignment horizontal="center" vertical="top"/>
    </xf>
    <xf numFmtId="0" fontId="6" fillId="0" borderId="26" xfId="1" applyFont="1" applyBorder="1" applyAlignment="1" applyProtection="1">
      <alignment vertical="center" wrapText="1"/>
    </xf>
    <xf numFmtId="0" fontId="6" fillId="0" borderId="27" xfId="1" applyFont="1" applyBorder="1" applyAlignment="1" applyProtection="1">
      <alignment vertical="center" wrapText="1"/>
    </xf>
    <xf numFmtId="0" fontId="6" fillId="0" borderId="21" xfId="1" applyFont="1" applyBorder="1" applyAlignment="1" applyProtection="1">
      <alignment vertical="center" wrapText="1"/>
    </xf>
    <xf numFmtId="0" fontId="6" fillId="0" borderId="30" xfId="1" applyFont="1" applyBorder="1" applyAlignment="1" applyProtection="1">
      <alignment vertical="center" wrapText="1"/>
    </xf>
    <xf numFmtId="0" fontId="6" fillId="0" borderId="16" xfId="1" applyFont="1" applyBorder="1" applyAlignment="1" applyProtection="1">
      <alignment vertical="center" wrapText="1"/>
    </xf>
    <xf numFmtId="0" fontId="6" fillId="0" borderId="17" xfId="1" applyFont="1" applyBorder="1" applyAlignment="1" applyProtection="1">
      <alignment vertical="center" wrapText="1"/>
    </xf>
    <xf numFmtId="0" fontId="6" fillId="0" borderId="70" xfId="1" applyFont="1" applyBorder="1" applyAlignment="1">
      <alignment horizontal="center" vertical="center" wrapText="1"/>
    </xf>
    <xf numFmtId="0" fontId="6" fillId="0" borderId="68" xfId="1" applyFont="1" applyBorder="1" applyAlignment="1">
      <alignment horizontal="center" vertical="center" wrapText="1"/>
    </xf>
    <xf numFmtId="0" fontId="6" fillId="0" borderId="30" xfId="1" applyFont="1" applyBorder="1" applyAlignment="1">
      <alignment horizontal="center" vertical="center"/>
    </xf>
    <xf numFmtId="0" fontId="16" fillId="0" borderId="37" xfId="1" applyFont="1" applyBorder="1" applyAlignment="1">
      <alignment horizontal="center" vertical="center"/>
    </xf>
    <xf numFmtId="0" fontId="16" fillId="0" borderId="69" xfId="1" applyFont="1" applyBorder="1" applyAlignment="1">
      <alignment horizontal="center" vertical="center"/>
    </xf>
    <xf numFmtId="0" fontId="16" fillId="0" borderId="21" xfId="1" applyFont="1" applyBorder="1" applyAlignment="1">
      <alignment horizontal="center" vertical="center"/>
    </xf>
    <xf numFmtId="0" fontId="16" fillId="0" borderId="30" xfId="1" applyFont="1" applyBorder="1" applyAlignment="1">
      <alignment horizontal="center" vertical="center"/>
    </xf>
    <xf numFmtId="0" fontId="6" fillId="0" borderId="69" xfId="1" applyFont="1" applyBorder="1" applyAlignment="1">
      <alignment horizontal="center" vertical="center"/>
    </xf>
    <xf numFmtId="0" fontId="6" fillId="0" borderId="69" xfId="1" applyFont="1" applyBorder="1" applyAlignment="1">
      <alignment horizontal="center" vertical="center" wrapText="1"/>
    </xf>
    <xf numFmtId="0" fontId="6" fillId="0" borderId="30" xfId="1" applyFont="1" applyBorder="1" applyAlignment="1">
      <alignment horizontal="center" vertical="center" wrapText="1"/>
    </xf>
    <xf numFmtId="0" fontId="10" fillId="0" borderId="0" xfId="1" applyNumberFormat="1" applyFont="1" applyBorder="1" applyAlignment="1" applyProtection="1">
      <alignment horizontal="center" vertical="center"/>
    </xf>
    <xf numFmtId="0" fontId="6" fillId="0" borderId="6" xfId="1" applyFont="1" applyBorder="1" applyAlignment="1" applyProtection="1">
      <alignment horizontal="center" vertical="center"/>
    </xf>
    <xf numFmtId="0" fontId="6" fillId="0" borderId="37" xfId="1" applyFont="1" applyBorder="1" applyAlignment="1" applyProtection="1">
      <alignment horizontal="center" vertical="center"/>
    </xf>
    <xf numFmtId="0" fontId="6" fillId="0" borderId="116" xfId="1" applyNumberFormat="1" applyFont="1" applyFill="1" applyBorder="1" applyAlignment="1" applyProtection="1">
      <alignment horizontal="center" vertical="top"/>
    </xf>
    <xf numFmtId="0" fontId="6" fillId="0" borderId="117" xfId="1" applyNumberFormat="1" applyFont="1" applyFill="1" applyBorder="1" applyAlignment="1" applyProtection="1">
      <alignment horizontal="center" vertical="top"/>
    </xf>
    <xf numFmtId="0" fontId="6" fillId="0" borderId="118" xfId="1" applyNumberFormat="1" applyFont="1" applyFill="1" applyBorder="1" applyAlignment="1" applyProtection="1">
      <alignment horizontal="center" vertical="top"/>
    </xf>
    <xf numFmtId="0" fontId="6" fillId="0" borderId="37" xfId="1" applyFont="1" applyBorder="1" applyAlignment="1" applyProtection="1">
      <alignment horizontal="center" vertical="center" shrinkToFit="1"/>
    </xf>
    <xf numFmtId="0" fontId="6" fillId="0" borderId="69" xfId="1" applyFont="1" applyBorder="1" applyAlignment="1" applyProtection="1">
      <alignment horizontal="center" vertical="center" shrinkToFit="1"/>
    </xf>
    <xf numFmtId="0" fontId="6" fillId="0" borderId="70" xfId="1" applyFont="1" applyBorder="1" applyAlignment="1" applyProtection="1">
      <alignment horizontal="center" vertical="center" shrinkToFit="1"/>
    </xf>
    <xf numFmtId="0" fontId="13" fillId="0" borderId="45" xfId="1" applyFont="1" applyBorder="1" applyAlignment="1">
      <alignment horizontal="center" vertical="center" wrapText="1"/>
    </xf>
    <xf numFmtId="0" fontId="13" fillId="0" borderId="27" xfId="1" applyFont="1" applyBorder="1" applyAlignment="1">
      <alignment horizontal="center" vertical="center" wrapText="1"/>
    </xf>
    <xf numFmtId="0" fontId="13" fillId="0" borderId="28" xfId="1" applyFont="1" applyBorder="1" applyAlignment="1">
      <alignment horizontal="center" vertical="center" wrapText="1"/>
    </xf>
    <xf numFmtId="0" fontId="13" fillId="0" borderId="26" xfId="1" applyFont="1" applyBorder="1" applyAlignment="1">
      <alignment horizontal="center" vertical="center" wrapText="1"/>
    </xf>
    <xf numFmtId="0" fontId="13" fillId="0" borderId="92" xfId="1" applyFont="1" applyBorder="1" applyAlignment="1">
      <alignment horizontal="center" vertical="center" wrapText="1"/>
    </xf>
    <xf numFmtId="0" fontId="14" fillId="0" borderId="22" xfId="1" applyFont="1" applyBorder="1" applyAlignment="1">
      <alignment horizontal="center" vertical="center"/>
    </xf>
    <xf numFmtId="0" fontId="14" fillId="0" borderId="7" xfId="1" applyFont="1" applyBorder="1" applyAlignment="1">
      <alignment horizontal="center" vertical="center"/>
    </xf>
    <xf numFmtId="0" fontId="14" fillId="0" borderId="8" xfId="1" applyFont="1" applyBorder="1" applyAlignment="1">
      <alignment horizontal="center" vertical="center"/>
    </xf>
    <xf numFmtId="0" fontId="14" fillId="0" borderId="67" xfId="1" applyFont="1" applyBorder="1" applyAlignment="1">
      <alignment horizontal="center" vertical="center"/>
    </xf>
    <xf numFmtId="0" fontId="14" fillId="0" borderId="32" xfId="1" applyFont="1" applyBorder="1" applyAlignment="1">
      <alignment horizontal="center" vertical="center"/>
    </xf>
    <xf numFmtId="0" fontId="14" fillId="0" borderId="114" xfId="1" applyFont="1" applyBorder="1" applyAlignment="1">
      <alignment horizontal="center" vertical="center"/>
    </xf>
    <xf numFmtId="0" fontId="14" fillId="0" borderId="115" xfId="1" applyFont="1" applyBorder="1" applyAlignment="1">
      <alignment horizontal="center" vertical="center"/>
    </xf>
    <xf numFmtId="0" fontId="14" fillId="0" borderId="43" xfId="1" applyFont="1" applyBorder="1" applyAlignment="1">
      <alignment horizontal="center" vertical="center"/>
    </xf>
    <xf numFmtId="0" fontId="1" fillId="0" borderId="0" xfId="1" applyAlignment="1">
      <alignment horizontal="center" vertical="center"/>
    </xf>
    <xf numFmtId="0" fontId="1" fillId="0" borderId="44" xfId="1" applyBorder="1" applyAlignment="1">
      <alignment horizontal="center" vertical="center"/>
    </xf>
    <xf numFmtId="0" fontId="1" fillId="0" borderId="24" xfId="1" applyBorder="1" applyAlignment="1">
      <alignment horizontal="center" vertical="center"/>
    </xf>
    <xf numFmtId="0" fontId="1" fillId="0" borderId="25" xfId="1" applyBorder="1" applyAlignment="1">
      <alignment horizontal="center" vertical="center"/>
    </xf>
    <xf numFmtId="180" fontId="1" fillId="0" borderId="44" xfId="1" applyNumberFormat="1" applyBorder="1" applyAlignment="1">
      <alignment horizontal="right" vertical="center"/>
    </xf>
    <xf numFmtId="180" fontId="1" fillId="0" borderId="24" xfId="1" applyNumberFormat="1" applyBorder="1" applyAlignment="1">
      <alignment horizontal="right" vertical="center"/>
    </xf>
    <xf numFmtId="180" fontId="1" fillId="0" borderId="25" xfId="1" applyNumberFormat="1" applyBorder="1" applyAlignment="1">
      <alignment horizontal="right" vertical="center"/>
    </xf>
    <xf numFmtId="0" fontId="1" fillId="0" borderId="23" xfId="1" applyBorder="1" applyAlignment="1">
      <alignment horizontal="center" vertical="center"/>
    </xf>
    <xf numFmtId="0" fontId="1" fillId="0" borderId="94" xfId="1" applyBorder="1" applyAlignment="1">
      <alignment horizontal="center" vertical="center"/>
    </xf>
    <xf numFmtId="0" fontId="1" fillId="2" borderId="30" xfId="1" applyFill="1" applyBorder="1" applyAlignment="1" applyProtection="1">
      <alignment horizontal="center" vertical="center"/>
      <protection locked="0"/>
    </xf>
    <xf numFmtId="0" fontId="1" fillId="2" borderId="68" xfId="1" applyFill="1" applyBorder="1" applyAlignment="1" applyProtection="1">
      <alignment horizontal="center" vertical="center"/>
      <protection locked="0"/>
    </xf>
    <xf numFmtId="0" fontId="1" fillId="2" borderId="33" xfId="1" applyFill="1" applyBorder="1" applyAlignment="1" applyProtection="1">
      <alignment horizontal="center" vertical="center"/>
      <protection locked="0"/>
    </xf>
    <xf numFmtId="180" fontId="1" fillId="0" borderId="31" xfId="1" applyNumberFormat="1" applyBorder="1" applyAlignment="1">
      <alignment horizontal="right" vertical="center"/>
    </xf>
    <xf numFmtId="180" fontId="1" fillId="0" borderId="32" xfId="1" applyNumberFormat="1" applyBorder="1" applyAlignment="1">
      <alignment horizontal="right" vertical="center"/>
    </xf>
    <xf numFmtId="180" fontId="1" fillId="0" borderId="43" xfId="1" applyNumberFormat="1" applyBorder="1" applyAlignment="1">
      <alignment horizontal="right" vertical="center"/>
    </xf>
    <xf numFmtId="0" fontId="1" fillId="2" borderId="91" xfId="1" applyFill="1" applyBorder="1" applyAlignment="1" applyProtection="1">
      <alignment horizontal="center" vertical="center"/>
      <protection locked="0"/>
    </xf>
    <xf numFmtId="0" fontId="1" fillId="0" borderId="89" xfId="1" applyBorder="1" applyAlignment="1">
      <alignment horizontal="center" vertical="center"/>
    </xf>
    <xf numFmtId="0" fontId="1" fillId="0" borderId="93" xfId="1" applyBorder="1" applyAlignment="1">
      <alignment horizontal="center" vertical="center"/>
    </xf>
    <xf numFmtId="0" fontId="1" fillId="2" borderId="17" xfId="1" applyFill="1" applyBorder="1" applyAlignment="1" applyProtection="1">
      <alignment horizontal="center" vertical="center"/>
      <protection locked="0"/>
    </xf>
    <xf numFmtId="0" fontId="1" fillId="2" borderId="18" xfId="1" applyFill="1" applyBorder="1" applyAlignment="1" applyProtection="1">
      <alignment horizontal="center" vertical="center"/>
      <protection locked="0"/>
    </xf>
    <xf numFmtId="0" fontId="1" fillId="2" borderId="127" xfId="1" applyFill="1" applyBorder="1" applyAlignment="1" applyProtection="1">
      <alignment horizontal="center" vertical="center"/>
      <protection locked="0"/>
    </xf>
    <xf numFmtId="0" fontId="1" fillId="2" borderId="83" xfId="1" applyFill="1" applyBorder="1" applyAlignment="1" applyProtection="1">
      <alignment horizontal="center" vertical="center"/>
      <protection locked="0"/>
    </xf>
    <xf numFmtId="180" fontId="1" fillId="0" borderId="29" xfId="1" applyNumberFormat="1" applyBorder="1" applyAlignment="1">
      <alignment horizontal="right" vertical="center"/>
    </xf>
    <xf numFmtId="180" fontId="1" fillId="0" borderId="65" xfId="1" applyNumberFormat="1" applyBorder="1" applyAlignment="1">
      <alignment horizontal="right" vertical="center"/>
    </xf>
    <xf numFmtId="180" fontId="1" fillId="0" borderId="66" xfId="1" applyNumberFormat="1" applyBorder="1" applyAlignment="1">
      <alignment horizontal="right" vertical="center"/>
    </xf>
    <xf numFmtId="0" fontId="80" fillId="5" borderId="128" xfId="1" applyFont="1" applyFill="1" applyBorder="1" applyAlignment="1">
      <alignment horizontal="center" vertical="center" wrapText="1"/>
    </xf>
    <xf numFmtId="0" fontId="80" fillId="5" borderId="129" xfId="1" applyFont="1" applyFill="1" applyBorder="1" applyAlignment="1">
      <alignment horizontal="center" vertical="center" wrapText="1"/>
    </xf>
    <xf numFmtId="0" fontId="80" fillId="5" borderId="131" xfId="1" applyFont="1" applyFill="1" applyBorder="1" applyAlignment="1">
      <alignment horizontal="center" vertical="center" wrapText="1"/>
    </xf>
    <xf numFmtId="0" fontId="80" fillId="5" borderId="132" xfId="1" applyFont="1" applyFill="1" applyBorder="1" applyAlignment="1">
      <alignment horizontal="center" vertical="center" wrapText="1"/>
    </xf>
    <xf numFmtId="0" fontId="80" fillId="5" borderId="130" xfId="1" applyFont="1" applyFill="1" applyBorder="1" applyAlignment="1">
      <alignment horizontal="center" vertical="center" wrapText="1"/>
    </xf>
    <xf numFmtId="0" fontId="80" fillId="5" borderId="133" xfId="1" applyFont="1" applyFill="1" applyBorder="1" applyAlignment="1">
      <alignment horizontal="center" vertical="center" wrapText="1"/>
    </xf>
    <xf numFmtId="0" fontId="1" fillId="0" borderId="30" xfId="1" applyBorder="1" applyAlignment="1">
      <alignment horizontal="center" vertical="center"/>
    </xf>
    <xf numFmtId="0" fontId="4" fillId="0" borderId="0" xfId="1" applyFont="1" applyAlignment="1">
      <alignment horizontal="center" vertical="center"/>
    </xf>
    <xf numFmtId="0" fontId="6" fillId="0" borderId="0" xfId="1" applyFont="1" applyAlignment="1">
      <alignment horizontal="center" vertical="center"/>
    </xf>
    <xf numFmtId="0" fontId="1" fillId="0" borderId="0" xfId="1" applyFont="1" applyFill="1" applyAlignment="1">
      <alignment horizontal="left" vertical="center"/>
    </xf>
    <xf numFmtId="0" fontId="6" fillId="0" borderId="0" xfId="1" applyFont="1" applyAlignment="1">
      <alignment horizontal="right" vertical="center"/>
    </xf>
    <xf numFmtId="0" fontId="6" fillId="0" borderId="0" xfId="1" applyFont="1" applyFill="1" applyAlignment="1">
      <alignment horizontal="left" vertical="center"/>
    </xf>
    <xf numFmtId="0" fontId="1" fillId="0" borderId="53" xfId="1" applyFont="1" applyBorder="1" applyAlignment="1">
      <alignment horizontal="right"/>
    </xf>
    <xf numFmtId="0" fontId="1" fillId="0" borderId="1" xfId="1" applyBorder="1" applyAlignment="1">
      <alignment horizontal="center" vertical="center"/>
    </xf>
    <xf numFmtId="0" fontId="1" fillId="0" borderId="56" xfId="1" applyBorder="1" applyAlignment="1">
      <alignment horizontal="center" vertical="center"/>
    </xf>
    <xf numFmtId="0" fontId="1" fillId="0" borderId="46" xfId="1" applyBorder="1" applyAlignment="1">
      <alignment horizontal="center" vertical="center"/>
    </xf>
    <xf numFmtId="0" fontId="1" fillId="0" borderId="7" xfId="1" applyBorder="1" applyAlignment="1">
      <alignment horizontal="center" vertical="center"/>
    </xf>
    <xf numFmtId="0" fontId="1" fillId="0" borderId="8" xfId="1" applyBorder="1" applyAlignment="1">
      <alignment horizontal="center" vertical="center"/>
    </xf>
    <xf numFmtId="0" fontId="14" fillId="0" borderId="85" xfId="1" applyFont="1" applyBorder="1" applyAlignment="1">
      <alignment horizontal="center" vertical="center" wrapText="1"/>
    </xf>
    <xf numFmtId="0" fontId="14" fillId="0" borderId="85" xfId="1" applyFont="1" applyBorder="1" applyAlignment="1">
      <alignment horizontal="center" vertical="center"/>
    </xf>
    <xf numFmtId="0" fontId="14" fillId="0" borderId="0" xfId="1" applyFont="1" applyBorder="1" applyAlignment="1">
      <alignment horizontal="center" vertical="center" wrapText="1"/>
    </xf>
    <xf numFmtId="0" fontId="14" fillId="0" borderId="0" xfId="1" applyFont="1" applyBorder="1" applyAlignment="1">
      <alignment horizontal="center" vertical="center"/>
    </xf>
    <xf numFmtId="0" fontId="14" fillId="0" borderId="47" xfId="1" applyFont="1" applyBorder="1" applyAlignment="1">
      <alignment horizontal="center" vertical="center"/>
    </xf>
    <xf numFmtId="0" fontId="14" fillId="0" borderId="10" xfId="1" applyFont="1" applyBorder="1" applyAlignment="1">
      <alignment horizontal="center" vertical="center" wrapText="1"/>
    </xf>
    <xf numFmtId="0" fontId="14" fillId="0" borderId="81" xfId="1" applyFont="1" applyBorder="1" applyAlignment="1">
      <alignment horizontal="center" vertical="center" wrapText="1"/>
    </xf>
    <xf numFmtId="0" fontId="14" fillId="0" borderId="49" xfId="1" applyFont="1" applyBorder="1" applyAlignment="1">
      <alignment horizontal="center" vertical="center"/>
    </xf>
    <xf numFmtId="0" fontId="14" fillId="0" borderId="87" xfId="1" applyFont="1" applyBorder="1" applyAlignment="1">
      <alignment horizontal="center" vertical="center"/>
    </xf>
    <xf numFmtId="0" fontId="14" fillId="0" borderId="82" xfId="1" applyFont="1" applyBorder="1" applyAlignment="1">
      <alignment horizontal="center" vertical="center"/>
    </xf>
    <xf numFmtId="0" fontId="14" fillId="0" borderId="50" xfId="1" applyFont="1" applyBorder="1" applyAlignment="1">
      <alignment horizontal="center" vertical="center"/>
    </xf>
    <xf numFmtId="0" fontId="14" fillId="0" borderId="37" xfId="1" applyFont="1" applyBorder="1" applyAlignment="1">
      <alignment horizontal="center" vertical="center"/>
    </xf>
    <xf numFmtId="0" fontId="14" fillId="0" borderId="69" xfId="1" applyFont="1" applyBorder="1" applyAlignment="1">
      <alignment horizontal="center" vertical="center"/>
    </xf>
    <xf numFmtId="0" fontId="14" fillId="0" borderId="70" xfId="1" applyFont="1" applyBorder="1" applyAlignment="1">
      <alignment horizontal="center" vertical="center"/>
    </xf>
    <xf numFmtId="0" fontId="14" fillId="0" borderId="21" xfId="1" applyFont="1" applyBorder="1" applyAlignment="1">
      <alignment horizontal="center" vertical="center"/>
    </xf>
    <xf numFmtId="0" fontId="14" fillId="0" borderId="30" xfId="1" applyFont="1" applyBorder="1" applyAlignment="1">
      <alignment horizontal="center" vertical="center"/>
    </xf>
    <xf numFmtId="0" fontId="14" fillId="0" borderId="91" xfId="1" applyFont="1" applyBorder="1" applyAlignment="1">
      <alignment horizontal="center" vertical="center"/>
    </xf>
    <xf numFmtId="0" fontId="14" fillId="0" borderId="33" xfId="1" applyFont="1" applyBorder="1" applyAlignment="1">
      <alignment horizontal="center" vertical="center"/>
    </xf>
    <xf numFmtId="0" fontId="14" fillId="0" borderId="68" xfId="1" applyFont="1" applyBorder="1" applyAlignment="1">
      <alignment horizontal="center" vertical="center"/>
    </xf>
    <xf numFmtId="0" fontId="1" fillId="0" borderId="85" xfId="1" applyFill="1" applyBorder="1" applyAlignment="1" applyProtection="1">
      <alignment horizontal="center" vertical="center"/>
      <protection locked="0"/>
    </xf>
    <xf numFmtId="0" fontId="1" fillId="0" borderId="10" xfId="1" applyFill="1" applyBorder="1" applyAlignment="1" applyProtection="1">
      <alignment horizontal="center" vertical="center"/>
      <protection locked="0"/>
    </xf>
    <xf numFmtId="0" fontId="1" fillId="0" borderId="87" xfId="1" applyFill="1" applyBorder="1" applyAlignment="1" applyProtection="1">
      <alignment horizontal="center" vertical="center"/>
      <protection locked="0"/>
    </xf>
    <xf numFmtId="0" fontId="1" fillId="0" borderId="97" xfId="1" applyFill="1" applyBorder="1" applyAlignment="1" applyProtection="1">
      <alignment horizontal="center" vertical="center"/>
      <protection locked="0"/>
    </xf>
    <xf numFmtId="0" fontId="1" fillId="0" borderId="84" xfId="1" applyFill="1" applyBorder="1" applyAlignment="1" applyProtection="1">
      <alignment horizontal="center" vertical="center"/>
      <protection locked="0"/>
    </xf>
    <xf numFmtId="0" fontId="1" fillId="0" borderId="56" xfId="1" applyFill="1" applyBorder="1" applyAlignment="1" applyProtection="1">
      <alignment horizontal="center" vertical="center"/>
      <protection locked="0"/>
    </xf>
    <xf numFmtId="0" fontId="1" fillId="0" borderId="0" xfId="1" applyFill="1" applyBorder="1" applyAlignment="1" applyProtection="1">
      <alignment horizontal="center" vertical="center"/>
      <protection locked="0"/>
    </xf>
    <xf numFmtId="0" fontId="1" fillId="0" borderId="81" xfId="1" applyFill="1" applyBorder="1" applyAlignment="1" applyProtection="1">
      <alignment horizontal="center" vertical="center"/>
      <protection locked="0"/>
    </xf>
    <xf numFmtId="0" fontId="1" fillId="0" borderId="96" xfId="1" applyFill="1" applyBorder="1" applyAlignment="1" applyProtection="1">
      <alignment horizontal="center" vertical="center"/>
      <protection locked="0"/>
    </xf>
    <xf numFmtId="0" fontId="1" fillId="0" borderId="82" xfId="1" applyFill="1" applyBorder="1" applyAlignment="1" applyProtection="1">
      <alignment horizontal="center" vertical="center"/>
      <protection locked="0"/>
    </xf>
    <xf numFmtId="0" fontId="79" fillId="5" borderId="59" xfId="1" applyFont="1" applyFill="1" applyBorder="1" applyAlignment="1">
      <alignment horizontal="center" vertical="center" wrapText="1"/>
    </xf>
    <xf numFmtId="0" fontId="79" fillId="5" borderId="95" xfId="1" applyFont="1" applyFill="1" applyBorder="1" applyAlignment="1">
      <alignment horizontal="center" vertical="center" wrapText="1"/>
    </xf>
    <xf numFmtId="0" fontId="79" fillId="5" borderId="58" xfId="1" applyFont="1" applyFill="1" applyBorder="1" applyAlignment="1">
      <alignment horizontal="center" vertical="center" wrapText="1"/>
    </xf>
    <xf numFmtId="0" fontId="79" fillId="5" borderId="62" xfId="1" applyFont="1" applyFill="1" applyBorder="1" applyAlignment="1">
      <alignment horizontal="center" vertical="center" wrapText="1"/>
    </xf>
    <xf numFmtId="0" fontId="79" fillId="5" borderId="60" xfId="1" applyFont="1" applyFill="1" applyBorder="1" applyAlignment="1">
      <alignment horizontal="center" vertical="center" wrapText="1"/>
    </xf>
    <xf numFmtId="0" fontId="13" fillId="0" borderId="77" xfId="1" applyFont="1" applyBorder="1" applyAlignment="1">
      <alignment horizontal="center" vertical="center" wrapText="1"/>
    </xf>
    <xf numFmtId="0" fontId="13" fillId="0" borderId="59" xfId="1" applyFont="1" applyBorder="1" applyAlignment="1">
      <alignment horizontal="center" vertical="center" wrapText="1"/>
    </xf>
    <xf numFmtId="0" fontId="13" fillId="0" borderId="95" xfId="1" applyFont="1" applyBorder="1" applyAlignment="1">
      <alignment horizontal="center" vertical="center" wrapText="1"/>
    </xf>
    <xf numFmtId="0" fontId="13" fillId="0" borderId="58" xfId="1" applyFont="1" applyBorder="1" applyAlignment="1">
      <alignment horizontal="center" vertical="center" wrapText="1"/>
    </xf>
    <xf numFmtId="0" fontId="13" fillId="0" borderId="62" xfId="1" applyFont="1" applyBorder="1" applyAlignment="1">
      <alignment horizontal="center" vertical="center" wrapText="1"/>
    </xf>
    <xf numFmtId="0" fontId="13" fillId="0" borderId="60" xfId="1" applyFont="1" applyBorder="1" applyAlignment="1">
      <alignment horizontal="center" vertical="center" wrapText="1"/>
    </xf>
    <xf numFmtId="0" fontId="6" fillId="0" borderId="29" xfId="1" applyFont="1" applyBorder="1" applyAlignment="1">
      <alignment horizontal="center" vertical="center"/>
    </xf>
    <xf numFmtId="0" fontId="1" fillId="0" borderId="29" xfId="1" applyFont="1" applyFill="1" applyBorder="1" applyAlignment="1">
      <alignment horizontal="left" vertical="center"/>
    </xf>
    <xf numFmtId="0" fontId="6" fillId="0" borderId="29" xfId="1" applyFont="1" applyBorder="1" applyAlignment="1">
      <alignment horizontal="left" vertical="center"/>
    </xf>
    <xf numFmtId="0" fontId="79" fillId="5" borderId="77" xfId="1" applyFont="1" applyFill="1" applyBorder="1" applyAlignment="1">
      <alignment horizontal="center" vertical="center" wrapText="1"/>
    </xf>
    <xf numFmtId="0" fontId="96" fillId="0" borderId="31" xfId="24" applyFont="1" applyBorder="1" applyAlignment="1">
      <alignment horizontal="center" vertical="center" wrapText="1"/>
    </xf>
    <xf numFmtId="0" fontId="96" fillId="0" borderId="33" xfId="24" applyFont="1" applyBorder="1" applyAlignment="1">
      <alignment horizontal="center" vertical="center" wrapText="1"/>
    </xf>
    <xf numFmtId="0" fontId="96" fillId="0" borderId="43" xfId="24" applyFont="1" applyBorder="1" applyAlignment="1">
      <alignment horizontal="center" vertical="center" wrapText="1"/>
    </xf>
    <xf numFmtId="0" fontId="96" fillId="0" borderId="115" xfId="24" applyFont="1" applyBorder="1" applyAlignment="1">
      <alignment horizontal="center" vertical="center" wrapText="1"/>
    </xf>
    <xf numFmtId="0" fontId="96" fillId="0" borderId="114" xfId="24" applyFont="1" applyBorder="1" applyAlignment="1">
      <alignment horizontal="center" vertical="center" wrapText="1"/>
    </xf>
    <xf numFmtId="0" fontId="92" fillId="0" borderId="0" xfId="24" applyFont="1" applyAlignment="1">
      <alignment horizontal="center" vertical="center"/>
    </xf>
    <xf numFmtId="0" fontId="91" fillId="0" borderId="5" xfId="24" applyFont="1" applyBorder="1" applyAlignment="1">
      <alignment horizontal="center" vertical="center"/>
    </xf>
    <xf numFmtId="0" fontId="91" fillId="0" borderId="9" xfId="24" applyFont="1" applyBorder="1" applyAlignment="1">
      <alignment horizontal="center" vertical="center"/>
    </xf>
    <xf numFmtId="0" fontId="91" fillId="0" borderId="13" xfId="24" applyFont="1" applyBorder="1" applyAlignment="1">
      <alignment horizontal="center" vertical="center"/>
    </xf>
    <xf numFmtId="0" fontId="91" fillId="0" borderId="6" xfId="24" applyFont="1" applyBorder="1" applyAlignment="1">
      <alignment horizontal="center" vertical="center"/>
    </xf>
    <xf numFmtId="0" fontId="91" fillId="0" borderId="7" xfId="24" applyFont="1" applyBorder="1" applyAlignment="1">
      <alignment horizontal="center" vertical="center"/>
    </xf>
    <xf numFmtId="0" fontId="91" fillId="0" borderId="8" xfId="24" applyFont="1" applyBorder="1" applyAlignment="1">
      <alignment horizontal="center" vertical="center"/>
    </xf>
    <xf numFmtId="0" fontId="91" fillId="0" borderId="31" xfId="24" applyFont="1" applyBorder="1" applyAlignment="1">
      <alignment horizontal="center" vertical="center"/>
    </xf>
    <xf numFmtId="0" fontId="91" fillId="0" borderId="32" xfId="24" applyFont="1" applyBorder="1" applyAlignment="1">
      <alignment horizontal="center" vertical="center"/>
    </xf>
    <xf numFmtId="0" fontId="91" fillId="0" borderId="114" xfId="24" applyFont="1" applyBorder="1" applyAlignment="1">
      <alignment horizontal="center" vertical="center"/>
    </xf>
    <xf numFmtId="0" fontId="91" fillId="0" borderId="115" xfId="24" applyFont="1" applyBorder="1" applyAlignment="1">
      <alignment horizontal="center" vertical="center"/>
    </xf>
    <xf numFmtId="0" fontId="91" fillId="0" borderId="43" xfId="24" applyFont="1" applyBorder="1" applyAlignment="1">
      <alignment horizontal="center" vertical="center"/>
    </xf>
    <xf numFmtId="0" fontId="96" fillId="0" borderId="30" xfId="24" applyFont="1" applyBorder="1" applyAlignment="1">
      <alignment horizontal="center" vertical="center" wrapText="1"/>
    </xf>
    <xf numFmtId="0" fontId="96" fillId="0" borderId="68" xfId="24" applyFont="1" applyBorder="1" applyAlignment="1">
      <alignment horizontal="center" vertical="center" wrapText="1"/>
    </xf>
    <xf numFmtId="0" fontId="96" fillId="0" borderId="91" xfId="24" applyFont="1" applyBorder="1" applyAlignment="1">
      <alignment horizontal="center" vertical="center" wrapText="1"/>
    </xf>
    <xf numFmtId="0" fontId="96" fillId="0" borderId="121" xfId="24" applyFont="1" applyBorder="1" applyAlignment="1">
      <alignment horizontal="center" vertical="center" wrapText="1"/>
    </xf>
    <xf numFmtId="0" fontId="96" fillId="0" borderId="34" xfId="4" applyFont="1" applyBorder="1" applyAlignment="1">
      <alignment horizontal="center" vertical="center" wrapText="1"/>
    </xf>
    <xf numFmtId="0" fontId="96" fillId="0" borderId="34" xfId="4" applyFont="1" applyBorder="1" applyAlignment="1">
      <alignment horizontal="center" vertical="center"/>
    </xf>
    <xf numFmtId="0" fontId="96" fillId="0" borderId="21" xfId="4" applyFont="1" applyBorder="1" applyAlignment="1">
      <alignment horizontal="center" vertical="center" wrapText="1"/>
    </xf>
    <xf numFmtId="0" fontId="96" fillId="0" borderId="102" xfId="4" applyFont="1" applyBorder="1" applyAlignment="1">
      <alignment horizontal="center" vertical="center"/>
    </xf>
    <xf numFmtId="0" fontId="96" fillId="0" borderId="11" xfId="4" applyFont="1" applyBorder="1" applyAlignment="1">
      <alignment horizontal="center" vertical="center" wrapText="1"/>
    </xf>
    <xf numFmtId="0" fontId="91" fillId="0" borderId="30" xfId="4" applyFont="1" applyBorder="1" applyAlignment="1">
      <alignment horizontal="center" vertical="center"/>
    </xf>
    <xf numFmtId="0" fontId="91" fillId="0" borderId="21" xfId="4" applyFont="1" applyBorder="1" applyAlignment="1">
      <alignment horizontal="center" vertical="center"/>
    </xf>
    <xf numFmtId="0" fontId="91" fillId="0" borderId="31" xfId="4" applyFont="1" applyBorder="1" applyAlignment="1">
      <alignment horizontal="center" vertical="center"/>
    </xf>
    <xf numFmtId="0" fontId="90" fillId="0" borderId="0" xfId="25" applyFont="1" applyAlignment="1">
      <alignment horizontal="center" vertical="center"/>
    </xf>
    <xf numFmtId="0" fontId="91" fillId="0" borderId="37" xfId="4" applyFont="1" applyBorder="1" applyAlignment="1">
      <alignment horizontal="center" vertical="center"/>
    </xf>
    <xf numFmtId="0" fontId="91" fillId="0" borderId="69" xfId="4" applyFont="1" applyBorder="1" applyAlignment="1">
      <alignment horizontal="center" vertical="center"/>
    </xf>
    <xf numFmtId="0" fontId="91" fillId="0" borderId="120" xfId="4" applyFont="1" applyBorder="1" applyAlignment="1">
      <alignment horizontal="center" vertical="center"/>
    </xf>
    <xf numFmtId="0" fontId="91" fillId="0" borderId="42" xfId="4" applyFont="1" applyBorder="1" applyAlignment="1">
      <alignment horizontal="center" vertical="center"/>
    </xf>
    <xf numFmtId="0" fontId="91" fillId="0" borderId="70" xfId="4" applyFont="1" applyBorder="1" applyAlignment="1">
      <alignment horizontal="center" vertical="center"/>
    </xf>
    <xf numFmtId="0" fontId="91" fillId="0" borderId="12" xfId="4" applyFont="1" applyBorder="1" applyAlignment="1">
      <alignment horizontal="center" vertical="center"/>
    </xf>
    <xf numFmtId="0" fontId="91" fillId="0" borderId="76" xfId="4" applyFont="1" applyBorder="1" applyAlignment="1">
      <alignment horizontal="center" vertical="center"/>
    </xf>
    <xf numFmtId="180" fontId="15" fillId="0" borderId="27" xfId="5" applyNumberFormat="1" applyFont="1" applyBorder="1" applyAlignment="1">
      <alignment horizontal="center" vertical="center"/>
    </xf>
    <xf numFmtId="180" fontId="15" fillId="0" borderId="30" xfId="5" applyNumberFormat="1" applyFont="1" applyBorder="1" applyAlignment="1">
      <alignment horizontal="center" vertical="center"/>
    </xf>
    <xf numFmtId="0" fontId="1" fillId="0" borderId="11" xfId="1" applyBorder="1" applyAlignment="1">
      <alignment horizontal="center" vertical="center"/>
    </xf>
    <xf numFmtId="0" fontId="1" fillId="0" borderId="34" xfId="1" applyBorder="1" applyAlignment="1">
      <alignment horizontal="center" vertical="center"/>
    </xf>
    <xf numFmtId="0" fontId="1" fillId="0" borderId="17" xfId="1" applyBorder="1" applyAlignment="1">
      <alignment horizontal="center" vertical="center"/>
    </xf>
    <xf numFmtId="0" fontId="1" fillId="0" borderId="31" xfId="1" applyBorder="1" applyAlignment="1">
      <alignment horizontal="center" vertical="center"/>
    </xf>
    <xf numFmtId="0" fontId="1" fillId="0" borderId="32" xfId="1" applyBorder="1" applyAlignment="1">
      <alignment horizontal="center" vertical="center"/>
    </xf>
    <xf numFmtId="0" fontId="1" fillId="0" borderId="33" xfId="1" applyBorder="1" applyAlignment="1">
      <alignment horizontal="center" vertical="center"/>
    </xf>
    <xf numFmtId="20" fontId="15" fillId="0" borderId="31" xfId="1" applyNumberFormat="1" applyFont="1" applyBorder="1" applyAlignment="1">
      <alignment horizontal="center" vertical="center" wrapText="1"/>
    </xf>
    <xf numFmtId="20" fontId="15" fillId="0" borderId="32" xfId="1" applyNumberFormat="1" applyFont="1" applyBorder="1" applyAlignment="1">
      <alignment horizontal="center" vertical="center" wrapText="1"/>
    </xf>
    <xf numFmtId="20" fontId="15" fillId="0" borderId="33" xfId="1" applyNumberFormat="1" applyFont="1" applyBorder="1" applyAlignment="1">
      <alignment horizontal="center" vertical="center" wrapText="1"/>
    </xf>
    <xf numFmtId="0" fontId="1" fillId="2" borderId="31" xfId="1" applyFill="1" applyBorder="1" applyAlignment="1" applyProtection="1">
      <alignment horizontal="center" vertical="center"/>
      <protection locked="0"/>
    </xf>
    <xf numFmtId="0" fontId="1" fillId="2" borderId="32" xfId="1" applyFill="1" applyBorder="1" applyAlignment="1" applyProtection="1">
      <alignment horizontal="center" vertical="center"/>
      <protection locked="0"/>
    </xf>
    <xf numFmtId="0" fontId="85" fillId="5" borderId="31" xfId="1" applyFont="1" applyFill="1" applyBorder="1" applyAlignment="1">
      <alignment horizontal="center" vertical="center"/>
    </xf>
    <xf numFmtId="0" fontId="85" fillId="5" borderId="32" xfId="1" applyFont="1" applyFill="1" applyBorder="1" applyAlignment="1">
      <alignment horizontal="center" vertical="center"/>
    </xf>
    <xf numFmtId="0" fontId="85" fillId="5" borderId="33" xfId="1" applyFont="1" applyFill="1" applyBorder="1" applyAlignment="1">
      <alignment horizontal="center" vertical="center"/>
    </xf>
    <xf numFmtId="0" fontId="17" fillId="0" borderId="31" xfId="1" applyFont="1" applyBorder="1" applyAlignment="1">
      <alignment horizontal="center" vertical="center" wrapText="1"/>
    </xf>
    <xf numFmtId="0" fontId="17" fillId="0" borderId="32" xfId="1" applyFont="1" applyBorder="1" applyAlignment="1">
      <alignment horizontal="center" vertical="center" wrapText="1"/>
    </xf>
    <xf numFmtId="0" fontId="17" fillId="0" borderId="33" xfId="1" applyFont="1" applyBorder="1" applyAlignment="1">
      <alignment horizontal="center" vertical="center" wrapText="1"/>
    </xf>
    <xf numFmtId="0" fontId="1" fillId="0" borderId="31" xfId="1" applyFill="1" applyBorder="1" applyAlignment="1">
      <alignment horizontal="center" vertical="center"/>
    </xf>
    <xf numFmtId="0" fontId="1" fillId="0" borderId="32" xfId="1" applyFill="1" applyBorder="1" applyAlignment="1">
      <alignment horizontal="center" vertical="center"/>
    </xf>
    <xf numFmtId="0" fontId="1" fillId="0" borderId="33" xfId="1" applyFill="1" applyBorder="1" applyAlignment="1">
      <alignment horizontal="center" vertical="center"/>
    </xf>
    <xf numFmtId="0" fontId="21" fillId="0" borderId="1" xfId="1" applyFont="1" applyBorder="1" applyAlignment="1">
      <alignment horizontal="center" vertical="center"/>
    </xf>
    <xf numFmtId="0" fontId="21" fillId="0" borderId="2" xfId="1" applyFont="1" applyBorder="1" applyAlignment="1">
      <alignment horizontal="center" vertical="center"/>
    </xf>
    <xf numFmtId="0" fontId="21" fillId="0" borderId="3" xfId="1" applyFont="1" applyBorder="1" applyAlignment="1">
      <alignment horizontal="center" vertical="center"/>
    </xf>
    <xf numFmtId="0" fontId="21" fillId="0" borderId="4" xfId="1" applyFont="1" applyBorder="1" applyAlignment="1">
      <alignment horizontal="center" vertical="center"/>
    </xf>
    <xf numFmtId="0" fontId="16" fillId="0" borderId="0" xfId="1" applyFont="1" applyAlignment="1">
      <alignment horizontal="left" vertical="center"/>
    </xf>
    <xf numFmtId="0" fontId="1" fillId="0" borderId="40" xfId="1" applyFill="1" applyBorder="1" applyAlignment="1">
      <alignment horizontal="left" vertical="center"/>
    </xf>
    <xf numFmtId="0" fontId="1" fillId="0" borderId="51" xfId="1" applyNumberFormat="1" applyBorder="1" applyAlignment="1">
      <alignment horizontal="center" vertical="center"/>
    </xf>
    <xf numFmtId="0" fontId="1" fillId="0" borderId="52" xfId="1" applyNumberFormat="1" applyBorder="1" applyAlignment="1">
      <alignment horizontal="center" vertical="center"/>
    </xf>
    <xf numFmtId="179" fontId="24" fillId="0" borderId="54" xfId="1" applyNumberFormat="1" applyFont="1" applyFill="1" applyBorder="1" applyAlignment="1">
      <alignment horizontal="center" vertical="center" wrapText="1"/>
    </xf>
    <xf numFmtId="0" fontId="24" fillId="0" borderId="52" xfId="1" applyFont="1" applyFill="1" applyBorder="1" applyAlignment="1">
      <alignment horizontal="center" vertical="center" wrapText="1"/>
    </xf>
    <xf numFmtId="0" fontId="24" fillId="0" borderId="55" xfId="1" applyFont="1" applyFill="1" applyBorder="1" applyAlignment="1">
      <alignment horizontal="center" vertical="center" wrapText="1"/>
    </xf>
    <xf numFmtId="0" fontId="1" fillId="0" borderId="40" xfId="1" applyBorder="1" applyAlignment="1">
      <alignment horizontal="center" vertical="center"/>
    </xf>
    <xf numFmtId="0" fontId="1" fillId="0" borderId="41" xfId="1" applyBorder="1" applyAlignment="1">
      <alignment horizontal="center" vertical="center"/>
    </xf>
    <xf numFmtId="0" fontId="1" fillId="0" borderId="42" xfId="1" applyBorder="1" applyAlignment="1">
      <alignment horizontal="center" vertical="center"/>
    </xf>
    <xf numFmtId="0" fontId="1" fillId="0" borderId="2" xfId="1" applyBorder="1" applyAlignment="1">
      <alignment horizontal="center" vertical="center"/>
    </xf>
    <xf numFmtId="0" fontId="1" fillId="0" borderId="23" xfId="1" applyFill="1" applyBorder="1" applyAlignment="1">
      <alignment horizontal="left" vertical="center"/>
    </xf>
    <xf numFmtId="0" fontId="1" fillId="0" borderId="44" xfId="1" applyFill="1" applyBorder="1" applyAlignment="1">
      <alignment horizontal="left" vertical="center"/>
    </xf>
    <xf numFmtId="0" fontId="1" fillId="0" borderId="45" xfId="1" applyFill="1" applyBorder="1" applyAlignment="1">
      <alignment horizontal="left" vertical="center"/>
    </xf>
    <xf numFmtId="20" fontId="12" fillId="0" borderId="46" xfId="1" applyNumberFormat="1" applyFont="1" applyBorder="1" applyAlignment="1">
      <alignment horizontal="center" vertical="center" wrapText="1"/>
    </xf>
    <xf numFmtId="20" fontId="12" fillId="0" borderId="47" xfId="1" applyNumberFormat="1" applyFont="1" applyBorder="1" applyAlignment="1">
      <alignment horizontal="center" vertical="center" wrapText="1"/>
    </xf>
    <xf numFmtId="20" fontId="12" fillId="0" borderId="48" xfId="1" applyNumberFormat="1" applyFont="1" applyBorder="1" applyAlignment="1">
      <alignment horizontal="center" vertical="center" wrapText="1"/>
    </xf>
    <xf numFmtId="0" fontId="12" fillId="0" borderId="49" xfId="1" applyFont="1" applyBorder="1" applyAlignment="1">
      <alignment horizontal="center" vertical="center" wrapText="1"/>
    </xf>
    <xf numFmtId="0" fontId="12" fillId="0" borderId="47" xfId="1" applyFont="1" applyBorder="1" applyAlignment="1">
      <alignment horizontal="center" vertical="center" wrapText="1"/>
    </xf>
    <xf numFmtId="0" fontId="12" fillId="0" borderId="50" xfId="1" applyFont="1" applyBorder="1" applyAlignment="1">
      <alignment horizontal="center" vertical="center" wrapText="1"/>
    </xf>
    <xf numFmtId="0" fontId="1" fillId="0" borderId="22" xfId="1" applyFont="1" applyFill="1" applyBorder="1" applyAlignment="1">
      <alignment horizontal="left" vertical="center"/>
    </xf>
    <xf numFmtId="0" fontId="1" fillId="0" borderId="7" xfId="1" applyFont="1" applyFill="1" applyBorder="1" applyAlignment="1">
      <alignment horizontal="left" vertical="center"/>
    </xf>
    <xf numFmtId="0" fontId="1" fillId="0" borderId="39" xfId="1" applyFont="1" applyFill="1" applyBorder="1" applyAlignment="1">
      <alignment horizontal="left" vertical="center"/>
    </xf>
    <xf numFmtId="0" fontId="1" fillId="0" borderId="57" xfId="1" applyBorder="1" applyAlignment="1">
      <alignment horizontal="center" vertical="center"/>
    </xf>
    <xf numFmtId="0" fontId="1" fillId="0" borderId="48" xfId="1" applyBorder="1" applyAlignment="1">
      <alignment horizontal="center" vertical="center"/>
    </xf>
    <xf numFmtId="0" fontId="1" fillId="0" borderId="6" xfId="1" applyBorder="1" applyAlignment="1">
      <alignment horizontal="center" vertical="center"/>
    </xf>
    <xf numFmtId="0" fontId="1" fillId="0" borderId="0" xfId="1" applyBorder="1" applyAlignment="1">
      <alignment horizontal="center" vertical="center"/>
    </xf>
    <xf numFmtId="0" fontId="1" fillId="3" borderId="30" xfId="1" applyFill="1" applyBorder="1" applyAlignment="1">
      <alignment horizontal="center" vertical="center"/>
    </xf>
    <xf numFmtId="0" fontId="1" fillId="3" borderId="68" xfId="1" applyFill="1" applyBorder="1" applyAlignment="1">
      <alignment horizontal="center" vertical="center"/>
    </xf>
    <xf numFmtId="0" fontId="1" fillId="3" borderId="0" xfId="1" applyFill="1" applyBorder="1" applyAlignment="1">
      <alignment horizontal="center" vertical="center"/>
    </xf>
    <xf numFmtId="182" fontId="25" fillId="3" borderId="63" xfId="5" applyNumberFormat="1" applyFill="1" applyBorder="1" applyAlignment="1">
      <alignment horizontal="center" vertical="center"/>
    </xf>
    <xf numFmtId="182" fontId="25" fillId="3" borderId="64" xfId="5" applyNumberFormat="1" applyFill="1" applyBorder="1" applyAlignment="1">
      <alignment horizontal="center" vertical="center"/>
    </xf>
    <xf numFmtId="182" fontId="25" fillId="3" borderId="67" xfId="5" applyNumberFormat="1" applyFill="1" applyBorder="1" applyAlignment="1">
      <alignment horizontal="center" vertical="center"/>
    </xf>
    <xf numFmtId="182" fontId="25" fillId="3" borderId="33" xfId="5" applyNumberFormat="1" applyFill="1" applyBorder="1" applyAlignment="1">
      <alignment horizontal="center" vertical="center"/>
    </xf>
    <xf numFmtId="182" fontId="25" fillId="3" borderId="23" xfId="5" applyNumberFormat="1" applyFill="1" applyBorder="1" applyAlignment="1">
      <alignment horizontal="center" vertical="center"/>
    </xf>
    <xf numFmtId="182" fontId="25" fillId="3" borderId="45" xfId="5" applyNumberFormat="1" applyFill="1" applyBorder="1" applyAlignment="1">
      <alignment horizontal="center" vertical="center"/>
    </xf>
    <xf numFmtId="0" fontId="4" fillId="0" borderId="0" xfId="1" applyFont="1" applyAlignment="1">
      <alignment horizontal="center" vertical="top" wrapText="1"/>
    </xf>
    <xf numFmtId="0" fontId="4" fillId="0" borderId="0" xfId="1" applyFont="1" applyAlignment="1">
      <alignment horizontal="center" vertical="top"/>
    </xf>
    <xf numFmtId="0" fontId="7" fillId="0" borderId="0" xfId="1" applyFont="1" applyAlignment="1">
      <alignment horizontal="center" vertical="center"/>
    </xf>
    <xf numFmtId="0" fontId="8" fillId="0" borderId="1" xfId="1" applyFont="1" applyBorder="1" applyAlignment="1">
      <alignment horizontal="center" vertical="center"/>
    </xf>
    <xf numFmtId="0" fontId="8" fillId="0" borderId="2" xfId="1" applyFont="1" applyBorder="1" applyAlignment="1">
      <alignment horizontal="center" vertical="center"/>
    </xf>
    <xf numFmtId="0" fontId="8" fillId="0" borderId="3" xfId="1" applyFont="1" applyBorder="1" applyAlignment="1">
      <alignment horizontal="center" vertical="center"/>
    </xf>
    <xf numFmtId="0" fontId="8" fillId="0" borderId="4" xfId="1" applyFont="1" applyBorder="1" applyAlignment="1">
      <alignment horizontal="center" vertical="center"/>
    </xf>
    <xf numFmtId="0" fontId="1" fillId="0" borderId="5" xfId="1" applyBorder="1" applyAlignment="1">
      <alignment horizontal="center" vertical="center"/>
    </xf>
    <xf numFmtId="0" fontId="1" fillId="0" borderId="9" xfId="1" applyBorder="1" applyAlignment="1">
      <alignment horizontal="center" vertical="center"/>
    </xf>
    <xf numFmtId="0" fontId="1" fillId="0" borderId="13" xfId="1" applyBorder="1" applyAlignment="1">
      <alignment horizontal="center" vertical="center"/>
    </xf>
    <xf numFmtId="0" fontId="14" fillId="0" borderId="0" xfId="1" applyFont="1" applyFill="1" applyBorder="1" applyAlignment="1">
      <alignment horizontal="left" vertical="center" wrapText="1"/>
    </xf>
    <xf numFmtId="0" fontId="1" fillId="0" borderId="30" xfId="1" applyBorder="1" applyAlignment="1">
      <alignment horizontal="center" vertical="center" wrapText="1"/>
    </xf>
    <xf numFmtId="0" fontId="1" fillId="0" borderId="11" xfId="1" applyBorder="1" applyAlignment="1">
      <alignment horizontal="center" vertical="center" wrapText="1"/>
    </xf>
    <xf numFmtId="20" fontId="17" fillId="0" borderId="30" xfId="1" applyNumberFormat="1" applyFont="1" applyBorder="1" applyAlignment="1">
      <alignment horizontal="center" vertical="center" wrapText="1"/>
    </xf>
    <xf numFmtId="0" fontId="12" fillId="0" borderId="30" xfId="1" applyFont="1" applyBorder="1" applyAlignment="1">
      <alignment horizontal="center" vertical="center" wrapText="1"/>
    </xf>
    <xf numFmtId="0" fontId="12" fillId="0" borderId="30" xfId="1" applyFont="1" applyBorder="1" applyAlignment="1">
      <alignment horizontal="center" vertical="center"/>
    </xf>
    <xf numFmtId="0" fontId="87" fillId="5" borderId="17" xfId="1" applyFont="1" applyFill="1" applyBorder="1" applyAlignment="1">
      <alignment horizontal="center" vertical="center" wrapText="1"/>
    </xf>
    <xf numFmtId="194" fontId="16" fillId="0" borderId="30" xfId="1" applyNumberFormat="1" applyFont="1" applyBorder="1" applyAlignment="1">
      <alignment horizontal="center" vertical="center"/>
    </xf>
    <xf numFmtId="0" fontId="20" fillId="0" borderId="30" xfId="1" applyFont="1" applyBorder="1" applyAlignment="1">
      <alignment horizontal="center" vertical="center"/>
    </xf>
    <xf numFmtId="178" fontId="1" fillId="0" borderId="30" xfId="1" applyNumberFormat="1" applyBorder="1" applyAlignment="1">
      <alignment horizontal="center" vertical="center"/>
    </xf>
    <xf numFmtId="3" fontId="1" fillId="0" borderId="30" xfId="1" applyNumberFormat="1" applyFont="1" applyBorder="1" applyAlignment="1">
      <alignment horizontal="center" vertical="center"/>
    </xf>
    <xf numFmtId="0" fontId="1" fillId="0" borderId="80" xfId="1" applyBorder="1" applyAlignment="1">
      <alignment horizontal="right" vertical="center" shrinkToFit="1"/>
    </xf>
    <xf numFmtId="0" fontId="1" fillId="0" borderId="73" xfId="1" applyBorder="1" applyAlignment="1">
      <alignment horizontal="right" vertical="center" shrinkToFit="1"/>
    </xf>
    <xf numFmtId="0" fontId="1" fillId="0" borderId="30" xfId="1" applyFont="1" applyBorder="1" applyAlignment="1">
      <alignment horizontal="center" vertical="center" shrinkToFit="1"/>
    </xf>
    <xf numFmtId="0" fontId="1" fillId="0" borderId="11" xfId="1" applyFont="1" applyBorder="1" applyAlignment="1">
      <alignment horizontal="center" vertical="center" shrinkToFit="1"/>
    </xf>
    <xf numFmtId="0" fontId="1" fillId="0" borderId="68" xfId="1" applyFont="1" applyBorder="1" applyAlignment="1">
      <alignment horizontal="center" vertical="center" shrinkToFit="1"/>
    </xf>
    <xf numFmtId="0" fontId="1" fillId="0" borderId="12" xfId="1" applyFont="1" applyBorder="1" applyAlignment="1">
      <alignment horizontal="center" vertical="center" shrinkToFit="1"/>
    </xf>
    <xf numFmtId="0" fontId="1" fillId="0" borderId="79" xfId="1" applyBorder="1" applyAlignment="1">
      <alignment horizontal="right" vertical="center" shrinkToFit="1"/>
    </xf>
    <xf numFmtId="0" fontId="1" fillId="0" borderId="72" xfId="1" applyBorder="1" applyAlignment="1">
      <alignment horizontal="right" vertical="center" shrinkToFit="1"/>
    </xf>
    <xf numFmtId="0" fontId="1" fillId="0" borderId="37" xfId="1" applyFont="1" applyBorder="1" applyAlignment="1">
      <alignment horizontal="center" vertical="center"/>
    </xf>
    <xf numFmtId="0" fontId="1" fillId="0" borderId="21" xfId="1" applyFont="1" applyBorder="1" applyAlignment="1">
      <alignment horizontal="center" vertical="center"/>
    </xf>
    <xf numFmtId="0" fontId="1" fillId="0" borderId="77" xfId="1" applyFont="1" applyBorder="1" applyAlignment="1">
      <alignment horizontal="center" vertical="center"/>
    </xf>
    <xf numFmtId="0" fontId="1" fillId="0" borderId="69" xfId="1" applyFont="1" applyBorder="1" applyAlignment="1">
      <alignment horizontal="center" vertical="center"/>
    </xf>
    <xf numFmtId="0" fontId="1" fillId="0" borderId="70" xfId="1" applyFont="1" applyBorder="1" applyAlignment="1">
      <alignment horizontal="center" vertical="center"/>
    </xf>
    <xf numFmtId="0" fontId="1" fillId="0" borderId="74" xfId="1" applyFont="1" applyBorder="1" applyAlignment="1">
      <alignment horizontal="center" vertical="center"/>
    </xf>
    <xf numFmtId="0" fontId="1" fillId="0" borderId="75" xfId="1" applyFont="1" applyBorder="1" applyAlignment="1">
      <alignment horizontal="center" vertical="center"/>
    </xf>
    <xf numFmtId="0" fontId="70" fillId="0" borderId="0" xfId="1" applyFont="1" applyAlignment="1">
      <alignment horizontal="right" vertical="center"/>
    </xf>
    <xf numFmtId="58" fontId="69" fillId="0" borderId="0" xfId="1" applyNumberFormat="1" applyFont="1" applyAlignment="1">
      <alignment horizontal="right" vertical="center"/>
    </xf>
    <xf numFmtId="0" fontId="69" fillId="0" borderId="0" xfId="1" applyFont="1" applyAlignment="1">
      <alignment horizontal="right" vertical="center"/>
    </xf>
    <xf numFmtId="0" fontId="72" fillId="0" borderId="0" xfId="1" applyFont="1" applyAlignment="1">
      <alignment horizontal="distributed" vertical="distributed" shrinkToFit="1"/>
    </xf>
    <xf numFmtId="0" fontId="69" fillId="0" borderId="0" xfId="1" applyFont="1" applyAlignment="1">
      <alignment horizontal="left" vertical="center"/>
    </xf>
    <xf numFmtId="0" fontId="69" fillId="0" borderId="0" xfId="1" applyFont="1" applyAlignment="1" applyProtection="1">
      <alignment horizontal="left" vertical="center" wrapText="1" shrinkToFit="1"/>
      <protection locked="0"/>
    </xf>
    <xf numFmtId="0" fontId="111" fillId="0" borderId="0" xfId="1" applyFont="1" applyAlignment="1">
      <alignment horizontal="center" vertical="distributed" shrinkToFit="1"/>
    </xf>
    <xf numFmtId="0" fontId="69" fillId="0" borderId="0" xfId="1" applyFont="1" applyAlignment="1" applyProtection="1">
      <alignment horizontal="left" vertical="center" shrinkToFit="1"/>
      <protection locked="0"/>
    </xf>
    <xf numFmtId="0" fontId="69" fillId="0" borderId="0" xfId="1" applyNumberFormat="1" applyFont="1" applyAlignment="1" applyProtection="1">
      <alignment horizontal="left" vertical="center" shrinkToFit="1"/>
      <protection locked="0"/>
    </xf>
    <xf numFmtId="0" fontId="69" fillId="0" borderId="0" xfId="1" applyFont="1" applyAlignment="1">
      <alignment horizontal="center" vertical="center" shrinkToFit="1"/>
    </xf>
    <xf numFmtId="0" fontId="69" fillId="0" borderId="0" xfId="1" applyFont="1" applyAlignment="1">
      <alignment horizontal="left" wrapText="1"/>
    </xf>
    <xf numFmtId="0" fontId="69" fillId="0" borderId="22" xfId="1" applyFont="1" applyBorder="1" applyAlignment="1">
      <alignment horizontal="center" vertical="center" shrinkToFit="1"/>
    </xf>
    <xf numFmtId="0" fontId="69" fillId="0" borderId="7" xfId="1" applyFont="1" applyBorder="1" applyAlignment="1">
      <alignment horizontal="center" vertical="center" shrinkToFit="1"/>
    </xf>
    <xf numFmtId="0" fontId="69" fillId="0" borderId="39" xfId="1" applyFont="1" applyBorder="1" applyAlignment="1">
      <alignment horizontal="center" vertical="center" shrinkToFit="1"/>
    </xf>
    <xf numFmtId="0" fontId="69" fillId="0" borderId="7" xfId="1" applyFont="1" applyBorder="1" applyAlignment="1" applyProtection="1">
      <alignment horizontal="center" vertical="center" shrinkToFit="1"/>
      <protection locked="0"/>
    </xf>
    <xf numFmtId="0" fontId="69" fillId="0" borderId="8" xfId="1" applyFont="1" applyBorder="1" applyAlignment="1">
      <alignment horizontal="center" vertical="center" shrinkToFit="1"/>
    </xf>
    <xf numFmtId="0" fontId="69" fillId="0" borderId="98" xfId="1" applyFont="1" applyBorder="1" applyAlignment="1">
      <alignment horizontal="center" vertical="center" shrinkToFit="1"/>
    </xf>
    <xf numFmtId="0" fontId="69" fillId="0" borderId="61" xfId="1" applyFont="1" applyBorder="1" applyAlignment="1">
      <alignment horizontal="center" vertical="center" shrinkToFit="1"/>
    </xf>
    <xf numFmtId="0" fontId="69" fillId="0" borderId="58" xfId="1" applyFont="1" applyBorder="1" applyAlignment="1">
      <alignment horizontal="center" vertical="center" shrinkToFit="1"/>
    </xf>
    <xf numFmtId="0" fontId="69" fillId="0" borderId="61" xfId="1" applyFont="1" applyBorder="1" applyAlignment="1" applyProtection="1">
      <alignment horizontal="center" vertical="center" shrinkToFit="1"/>
      <protection locked="0"/>
    </xf>
    <xf numFmtId="0" fontId="69" fillId="0" borderId="99" xfId="1" applyFont="1" applyBorder="1" applyAlignment="1">
      <alignment horizontal="center" vertical="center" shrinkToFit="1"/>
    </xf>
    <xf numFmtId="0" fontId="69" fillId="0" borderId="56" xfId="1" applyFont="1" applyBorder="1" applyAlignment="1">
      <alignment horizontal="center" vertical="center" shrinkToFit="1"/>
    </xf>
    <xf numFmtId="0" fontId="69" fillId="0" borderId="0" xfId="1" applyFont="1" applyBorder="1" applyAlignment="1">
      <alignment horizontal="center" vertical="center" shrinkToFit="1"/>
    </xf>
    <xf numFmtId="0" fontId="69" fillId="0" borderId="57" xfId="1" applyFont="1" applyBorder="1" applyAlignment="1">
      <alignment horizontal="center" vertical="center" shrinkToFit="1"/>
    </xf>
    <xf numFmtId="0" fontId="69" fillId="0" borderId="71" xfId="1" applyFont="1" applyBorder="1" applyAlignment="1">
      <alignment horizontal="center" vertical="center" shrinkToFit="1"/>
    </xf>
    <xf numFmtId="0" fontId="69" fillId="0" borderId="29" xfId="1" applyFont="1" applyBorder="1" applyAlignment="1">
      <alignment horizontal="center" vertical="center" shrinkToFit="1"/>
    </xf>
    <xf numFmtId="0" fontId="69" fillId="0" borderId="83" xfId="1" applyFont="1" applyBorder="1" applyAlignment="1">
      <alignment horizontal="center" vertical="center" shrinkToFit="1"/>
    </xf>
    <xf numFmtId="0" fontId="69" fillId="0" borderId="81" xfId="1" applyFont="1" applyBorder="1" applyAlignment="1">
      <alignment horizontal="right" vertical="center" shrinkToFit="1"/>
    </xf>
    <xf numFmtId="0" fontId="69" fillId="0" borderId="0" xfId="1" applyFont="1" applyBorder="1" applyAlignment="1">
      <alignment horizontal="right" vertical="center" shrinkToFit="1"/>
    </xf>
    <xf numFmtId="0" fontId="69" fillId="0" borderId="0" xfId="1" applyFont="1" applyBorder="1" applyAlignment="1" applyProtection="1">
      <alignment horizontal="center" vertical="center" shrinkToFit="1"/>
      <protection locked="0"/>
    </xf>
    <xf numFmtId="49" fontId="69" fillId="0" borderId="0" xfId="1" applyNumberFormat="1" applyFont="1" applyBorder="1" applyAlignment="1" applyProtection="1">
      <alignment horizontal="center" vertical="center" shrinkToFit="1"/>
      <protection locked="0"/>
    </xf>
    <xf numFmtId="0" fontId="69" fillId="0" borderId="82" xfId="1" applyFont="1" applyBorder="1" applyAlignment="1">
      <alignment horizontal="center" vertical="center" shrinkToFit="1"/>
    </xf>
    <xf numFmtId="0" fontId="69" fillId="0" borderId="65" xfId="1" applyFont="1" applyBorder="1" applyAlignment="1">
      <alignment horizontal="right" vertical="center" shrinkToFit="1"/>
    </xf>
    <xf numFmtId="0" fontId="69" fillId="0" borderId="29" xfId="1" applyFont="1" applyBorder="1" applyAlignment="1">
      <alignment horizontal="right" vertical="center" shrinkToFit="1"/>
    </xf>
    <xf numFmtId="0" fontId="69" fillId="0" borderId="29" xfId="1" applyFont="1" applyBorder="1" applyAlignment="1" applyProtection="1">
      <alignment horizontal="center" vertical="center" shrinkToFit="1"/>
      <protection locked="0"/>
    </xf>
    <xf numFmtId="0" fontId="69" fillId="0" borderId="53" xfId="1" applyFont="1" applyBorder="1" applyAlignment="1" applyProtection="1">
      <alignment horizontal="center" vertical="center" shrinkToFit="1"/>
      <protection locked="0"/>
    </xf>
    <xf numFmtId="0" fontId="69" fillId="0" borderId="53" xfId="1" applyFont="1" applyBorder="1" applyAlignment="1">
      <alignment horizontal="center" vertical="center" shrinkToFit="1"/>
    </xf>
    <xf numFmtId="0" fontId="69" fillId="0" borderId="4" xfId="1" applyFont="1" applyBorder="1" applyAlignment="1">
      <alignment horizontal="center" vertical="center" shrinkToFit="1"/>
    </xf>
    <xf numFmtId="0" fontId="69" fillId="0" borderId="66" xfId="1" applyFont="1" applyBorder="1" applyAlignment="1">
      <alignment horizontal="center" vertical="center" shrinkToFit="1"/>
    </xf>
    <xf numFmtId="0" fontId="69" fillId="0" borderId="85" xfId="1" applyFont="1" applyBorder="1" applyAlignment="1" applyProtection="1">
      <alignment horizontal="center" vertical="center" shrinkToFit="1"/>
      <protection locked="0"/>
    </xf>
    <xf numFmtId="0" fontId="69" fillId="0" borderId="85" xfId="1" applyFont="1" applyBorder="1" applyAlignment="1">
      <alignment horizontal="center" vertical="center" shrinkToFit="1"/>
    </xf>
    <xf numFmtId="0" fontId="69" fillId="0" borderId="87" xfId="1" applyFont="1" applyBorder="1" applyAlignment="1">
      <alignment horizontal="center" vertical="center" shrinkToFit="1"/>
    </xf>
    <xf numFmtId="179" fontId="69" fillId="0" borderId="0" xfId="2" applyNumberFormat="1" applyFont="1" applyBorder="1" applyAlignment="1">
      <alignment horizontal="left" vertical="center" wrapText="1"/>
    </xf>
    <xf numFmtId="179" fontId="69" fillId="0" borderId="0" xfId="2" applyNumberFormat="1" applyFont="1" applyBorder="1" applyAlignment="1">
      <alignment horizontal="left" vertical="center"/>
    </xf>
    <xf numFmtId="0" fontId="62" fillId="0" borderId="53" xfId="1" applyFont="1" applyFill="1" applyBorder="1" applyAlignment="1">
      <alignment horizontal="left" vertical="center"/>
    </xf>
    <xf numFmtId="38" fontId="62" fillId="0" borderId="53" xfId="2" applyFont="1" applyBorder="1" applyAlignment="1">
      <alignment horizontal="center" vertical="center"/>
    </xf>
    <xf numFmtId="0" fontId="69" fillId="0" borderId="84" xfId="1" applyFont="1" applyBorder="1" applyAlignment="1">
      <alignment horizontal="center" vertical="center" shrinkToFit="1"/>
    </xf>
    <xf numFmtId="0" fontId="69" fillId="0" borderId="86" xfId="1" applyFont="1" applyBorder="1" applyAlignment="1">
      <alignment horizontal="center" vertical="center" shrinkToFit="1"/>
    </xf>
    <xf numFmtId="0" fontId="69" fillId="0" borderId="3" xfId="1" applyFont="1" applyBorder="1" applyAlignment="1">
      <alignment horizontal="center" vertical="center" shrinkToFit="1"/>
    </xf>
    <xf numFmtId="0" fontId="69" fillId="0" borderId="88" xfId="1" applyFont="1" applyBorder="1" applyAlignment="1">
      <alignment horizontal="center" vertical="center" shrinkToFit="1"/>
    </xf>
    <xf numFmtId="0" fontId="69" fillId="0" borderId="10" xfId="1" applyFont="1" applyBorder="1" applyAlignment="1">
      <alignment horizontal="right" vertical="center" shrinkToFit="1"/>
    </xf>
    <xf numFmtId="0" fontId="69" fillId="0" borderId="85" xfId="1" applyFont="1" applyBorder="1" applyAlignment="1">
      <alignment horizontal="right" vertical="center" shrinkToFit="1"/>
    </xf>
    <xf numFmtId="0" fontId="69" fillId="0" borderId="89" xfId="1" applyFont="1" applyBorder="1" applyAlignment="1">
      <alignment horizontal="right" vertical="center" shrinkToFit="1"/>
    </xf>
    <xf numFmtId="0" fontId="69" fillId="0" borderId="53" xfId="1" applyFont="1" applyBorder="1" applyAlignment="1">
      <alignment horizontal="right" vertical="center" shrinkToFit="1"/>
    </xf>
    <xf numFmtId="0" fontId="26" fillId="0" borderId="84" xfId="1" applyFont="1" applyBorder="1" applyAlignment="1">
      <alignment horizontal="center" vertical="center"/>
    </xf>
    <xf numFmtId="0" fontId="26" fillId="0" borderId="85" xfId="1" applyFont="1" applyBorder="1" applyAlignment="1">
      <alignment horizontal="center" vertical="center"/>
    </xf>
    <xf numFmtId="0" fontId="26" fillId="0" borderId="86" xfId="1" applyFont="1" applyBorder="1" applyAlignment="1">
      <alignment horizontal="center" vertical="center"/>
    </xf>
    <xf numFmtId="0" fontId="26" fillId="0" borderId="56" xfId="1" applyFont="1" applyBorder="1" applyAlignment="1">
      <alignment horizontal="center" vertical="center"/>
    </xf>
    <xf numFmtId="0" fontId="26" fillId="0" borderId="0" xfId="1" applyFont="1" applyBorder="1" applyAlignment="1">
      <alignment horizontal="center" vertical="center"/>
    </xf>
    <xf numFmtId="0" fontId="26" fillId="0" borderId="57" xfId="1" applyFont="1" applyBorder="1" applyAlignment="1">
      <alignment horizontal="center" vertical="center"/>
    </xf>
    <xf numFmtId="0" fontId="26" fillId="0" borderId="3" xfId="1" applyFont="1" applyBorder="1" applyAlignment="1">
      <alignment horizontal="center" vertical="center"/>
    </xf>
    <xf numFmtId="0" fontId="26" fillId="0" borderId="53" xfId="1" applyFont="1" applyBorder="1" applyAlignment="1">
      <alignment horizontal="center" vertical="center"/>
    </xf>
    <xf numFmtId="0" fontId="26" fillId="0" borderId="88" xfId="1" applyFont="1" applyBorder="1" applyAlignment="1">
      <alignment horizontal="center" vertical="center"/>
    </xf>
    <xf numFmtId="0" fontId="6" fillId="0" borderId="81" xfId="1" applyFont="1" applyBorder="1" applyAlignment="1">
      <alignment horizontal="left" vertical="center"/>
    </xf>
    <xf numFmtId="0" fontId="6" fillId="0" borderId="0" xfId="1" applyFont="1" applyBorder="1" applyAlignment="1">
      <alignment horizontal="left" vertical="center"/>
    </xf>
    <xf numFmtId="0" fontId="6" fillId="0" borderId="82" xfId="1" applyFont="1" applyBorder="1" applyAlignment="1">
      <alignment horizontal="left" vertical="center"/>
    </xf>
    <xf numFmtId="0" fontId="28" fillId="0" borderId="0" xfId="1" applyFont="1" applyFill="1" applyAlignment="1" applyProtection="1">
      <alignment horizontal="left" wrapText="1" shrinkToFit="1"/>
      <protection locked="0"/>
    </xf>
    <xf numFmtId="38" fontId="30" fillId="0" borderId="85" xfId="1" applyNumberFormat="1" applyFont="1" applyBorder="1" applyAlignment="1">
      <alignment horizontal="center"/>
    </xf>
    <xf numFmtId="38" fontId="30" fillId="0" borderId="0" xfId="1" applyNumberFormat="1" applyFont="1" applyBorder="1" applyAlignment="1">
      <alignment horizontal="center"/>
    </xf>
    <xf numFmtId="38" fontId="30" fillId="0" borderId="85" xfId="2" applyFont="1" applyBorder="1" applyAlignment="1">
      <alignment horizontal="center"/>
    </xf>
    <xf numFmtId="38" fontId="30" fillId="0" borderId="0" xfId="2" applyFont="1" applyBorder="1" applyAlignment="1">
      <alignment horizontal="center"/>
    </xf>
    <xf numFmtId="0" fontId="26" fillId="0" borderId="56" xfId="1" applyFont="1" applyBorder="1" applyAlignment="1">
      <alignment horizontal="center" vertical="distributed"/>
    </xf>
    <xf numFmtId="0" fontId="26" fillId="0" borderId="0" xfId="1" applyFont="1" applyBorder="1" applyAlignment="1">
      <alignment horizontal="center" vertical="distributed"/>
    </xf>
    <xf numFmtId="0" fontId="26" fillId="0" borderId="57" xfId="1" applyFont="1" applyBorder="1" applyAlignment="1">
      <alignment horizontal="center" vertical="distributed"/>
    </xf>
    <xf numFmtId="0" fontId="30" fillId="0" borderId="10" xfId="1" applyFont="1" applyBorder="1" applyAlignment="1">
      <alignment horizontal="center" vertical="center"/>
    </xf>
    <xf numFmtId="0" fontId="30" fillId="0" borderId="85" xfId="1" applyFont="1" applyBorder="1" applyAlignment="1">
      <alignment horizontal="center" vertical="center"/>
    </xf>
    <xf numFmtId="0" fontId="30" fillId="0" borderId="87" xfId="1" applyFont="1" applyBorder="1" applyAlignment="1">
      <alignment horizontal="center" vertical="center"/>
    </xf>
    <xf numFmtId="0" fontId="30" fillId="0" borderId="81" xfId="1" applyFont="1" applyBorder="1" applyAlignment="1">
      <alignment horizontal="center" vertical="center"/>
    </xf>
    <xf numFmtId="0" fontId="30" fillId="0" borderId="0" xfId="1" applyFont="1" applyBorder="1" applyAlignment="1">
      <alignment horizontal="center" vertical="center"/>
    </xf>
    <xf numFmtId="0" fontId="30" fillId="0" borderId="82" xfId="1" applyFont="1" applyBorder="1" applyAlignment="1">
      <alignment horizontal="center" vertical="center"/>
    </xf>
    <xf numFmtId="0" fontId="30" fillId="0" borderId="65" xfId="1" applyFont="1" applyBorder="1" applyAlignment="1">
      <alignment horizontal="center" vertical="center"/>
    </xf>
    <xf numFmtId="0" fontId="30" fillId="0" borderId="29" xfId="1" applyFont="1" applyBorder="1" applyAlignment="1">
      <alignment horizontal="center" vertical="center"/>
    </xf>
    <xf numFmtId="0" fontId="30" fillId="0" borderId="66" xfId="1" applyFont="1" applyBorder="1" applyAlignment="1">
      <alignment horizontal="center" vertical="center"/>
    </xf>
    <xf numFmtId="38" fontId="30" fillId="0" borderId="85" xfId="2" applyFont="1" applyFill="1" applyBorder="1" applyAlignment="1">
      <alignment horizontal="center"/>
    </xf>
    <xf numFmtId="38" fontId="30" fillId="0" borderId="0" xfId="2" applyFont="1" applyFill="1" applyBorder="1" applyAlignment="1">
      <alignment horizontal="center"/>
    </xf>
    <xf numFmtId="3" fontId="30" fillId="0" borderId="85" xfId="1" applyNumberFormat="1" applyFont="1" applyBorder="1" applyAlignment="1">
      <alignment horizontal="center"/>
    </xf>
    <xf numFmtId="3" fontId="30" fillId="0" borderId="0" xfId="1" applyNumberFormat="1" applyFont="1" applyBorder="1" applyAlignment="1">
      <alignment horizontal="center"/>
    </xf>
    <xf numFmtId="0" fontId="26" fillId="0" borderId="0" xfId="1" applyFont="1" applyAlignment="1">
      <alignment horizontal="right" vertical="center"/>
    </xf>
    <xf numFmtId="0" fontId="28" fillId="0" borderId="0" xfId="1" applyFont="1" applyFill="1" applyAlignment="1" applyProtection="1">
      <alignment horizontal="left" shrinkToFit="1"/>
      <protection locked="0"/>
    </xf>
    <xf numFmtId="0" fontId="28" fillId="0" borderId="0" xfId="1" applyFont="1" applyFill="1" applyAlignment="1" applyProtection="1">
      <alignment horizontal="left"/>
      <protection locked="0"/>
    </xf>
    <xf numFmtId="58" fontId="26" fillId="0" borderId="0" xfId="1" applyNumberFormat="1" applyFont="1" applyAlignment="1">
      <alignment horizontal="right"/>
    </xf>
    <xf numFmtId="0" fontId="26" fillId="0" borderId="0" xfId="1" applyNumberFormat="1" applyFont="1" applyAlignment="1">
      <alignment horizontal="right"/>
    </xf>
    <xf numFmtId="0" fontId="27" fillId="0" borderId="0" xfId="1" applyFont="1" applyAlignment="1">
      <alignment horizontal="distributed"/>
    </xf>
    <xf numFmtId="0" fontId="110" fillId="0" borderId="0" xfId="1" applyFont="1" applyAlignment="1">
      <alignment horizontal="center" vertical="center"/>
    </xf>
    <xf numFmtId="0" fontId="28" fillId="0" borderId="56" xfId="1" applyFont="1" applyBorder="1" applyAlignment="1">
      <alignment horizontal="center" wrapText="1"/>
    </xf>
    <xf numFmtId="0" fontId="28" fillId="0" borderId="0" xfId="1" applyFont="1" applyBorder="1" applyAlignment="1">
      <alignment horizontal="center" wrapText="1"/>
    </xf>
    <xf numFmtId="0" fontId="28" fillId="0" borderId="57" xfId="1" applyFont="1" applyBorder="1" applyAlignment="1">
      <alignment horizontal="center" wrapText="1"/>
    </xf>
    <xf numFmtId="0" fontId="26" fillId="0" borderId="0" xfId="1" applyFont="1" applyAlignment="1">
      <alignment horizontal="left" vertical="center" wrapText="1"/>
    </xf>
    <xf numFmtId="0" fontId="26" fillId="0" borderId="29" xfId="1" applyFont="1" applyBorder="1" applyAlignment="1">
      <alignment horizontal="distributed"/>
    </xf>
    <xf numFmtId="38" fontId="29" fillId="0" borderId="29" xfId="1" applyNumberFormat="1" applyFont="1" applyBorder="1" applyAlignment="1">
      <alignment horizontal="center"/>
    </xf>
    <xf numFmtId="0" fontId="26" fillId="0" borderId="81" xfId="1" applyFont="1" applyBorder="1" applyAlignment="1">
      <alignment horizontal="distributed" vertical="center"/>
    </xf>
    <xf numFmtId="0" fontId="26" fillId="0" borderId="0" xfId="1" applyFont="1" applyBorder="1" applyAlignment="1">
      <alignment horizontal="distributed" vertical="center"/>
    </xf>
    <xf numFmtId="0" fontId="26" fillId="0" borderId="57" xfId="1" applyFont="1" applyBorder="1" applyAlignment="1">
      <alignment horizontal="distributed" vertical="center"/>
    </xf>
    <xf numFmtId="0" fontId="26" fillId="0" borderId="82" xfId="1" applyFont="1" applyBorder="1" applyAlignment="1">
      <alignment horizontal="distributed" vertical="center"/>
    </xf>
    <xf numFmtId="38" fontId="30" fillId="0" borderId="10" xfId="1" applyNumberFormat="1" applyFont="1" applyBorder="1" applyAlignment="1">
      <alignment horizontal="center"/>
    </xf>
    <xf numFmtId="38" fontId="30" fillId="0" borderId="81" xfId="1" applyNumberFormat="1" applyFont="1" applyBorder="1" applyAlignment="1">
      <alignment horizontal="center"/>
    </xf>
    <xf numFmtId="0" fontId="26" fillId="0" borderId="0" xfId="1" applyFont="1" applyAlignment="1">
      <alignment horizontal="right"/>
    </xf>
    <xf numFmtId="0" fontId="31" fillId="0" borderId="0" xfId="1" applyFont="1" applyAlignment="1">
      <alignment horizontal="left" vertical="center" wrapText="1"/>
    </xf>
    <xf numFmtId="0" fontId="26" fillId="0" borderId="1" xfId="1" applyFont="1" applyBorder="1" applyAlignment="1">
      <alignment horizontal="center"/>
    </xf>
    <xf numFmtId="0" fontId="26" fillId="0" borderId="40" xfId="1" applyFont="1" applyBorder="1" applyAlignment="1">
      <alignment horizontal="center"/>
    </xf>
    <xf numFmtId="0" fontId="26" fillId="0" borderId="41" xfId="1" applyFont="1" applyBorder="1" applyAlignment="1">
      <alignment horizontal="center"/>
    </xf>
    <xf numFmtId="0" fontId="26" fillId="0" borderId="71" xfId="1" applyFont="1" applyBorder="1" applyAlignment="1">
      <alignment horizontal="center"/>
    </xf>
    <xf numFmtId="0" fontId="26" fillId="0" borderId="29" xfId="1" applyFont="1" applyBorder="1" applyAlignment="1">
      <alignment horizontal="center"/>
    </xf>
    <xf numFmtId="0" fontId="26" fillId="0" borderId="83" xfId="1" applyFont="1" applyBorder="1" applyAlignment="1">
      <alignment horizontal="center"/>
    </xf>
    <xf numFmtId="0" fontId="26" fillId="0" borderId="42" xfId="1" applyFont="1" applyBorder="1" applyAlignment="1">
      <alignment horizontal="distributed" vertical="center"/>
    </xf>
    <xf numFmtId="0" fontId="26" fillId="0" borderId="40" xfId="1" applyFont="1" applyBorder="1" applyAlignment="1">
      <alignment horizontal="distributed" vertical="center"/>
    </xf>
    <xf numFmtId="0" fontId="26" fillId="0" borderId="41" xfId="1" applyFont="1" applyBorder="1" applyAlignment="1">
      <alignment horizontal="distributed" vertical="center"/>
    </xf>
    <xf numFmtId="0" fontId="26" fillId="0" borderId="65" xfId="1" applyFont="1" applyBorder="1" applyAlignment="1">
      <alignment horizontal="distributed" vertical="center"/>
    </xf>
    <xf numFmtId="0" fontId="26" fillId="0" borderId="29" xfId="1" applyFont="1" applyBorder="1" applyAlignment="1">
      <alignment horizontal="distributed" vertical="center"/>
    </xf>
    <xf numFmtId="0" fontId="26" fillId="0" borderId="83" xfId="1" applyFont="1" applyBorder="1" applyAlignment="1">
      <alignment horizontal="distributed" vertical="center"/>
    </xf>
    <xf numFmtId="38" fontId="30" fillId="0" borderId="81" xfId="2" applyFont="1" applyBorder="1" applyAlignment="1">
      <alignment horizontal="center"/>
    </xf>
    <xf numFmtId="58" fontId="28" fillId="0" borderId="81" xfId="1" applyNumberFormat="1" applyFont="1" applyFill="1" applyBorder="1" applyAlignment="1">
      <alignment horizontal="left"/>
    </xf>
    <xf numFmtId="58" fontId="28" fillId="0" borderId="0" xfId="1" applyNumberFormat="1" applyFont="1" applyFill="1" applyBorder="1" applyAlignment="1">
      <alignment horizontal="left"/>
    </xf>
    <xf numFmtId="38" fontId="26" fillId="0" borderId="0" xfId="2" applyFont="1" applyFill="1" applyBorder="1" applyAlignment="1">
      <alignment horizontal="center"/>
    </xf>
    <xf numFmtId="0" fontId="26" fillId="0" borderId="84" xfId="1" applyFont="1" applyBorder="1" applyAlignment="1">
      <alignment horizontal="center" vertical="distributed"/>
    </xf>
    <xf numFmtId="0" fontId="26" fillId="0" borderId="85" xfId="1" applyFont="1" applyBorder="1" applyAlignment="1">
      <alignment horizontal="center" vertical="distributed"/>
    </xf>
    <xf numFmtId="0" fontId="26" fillId="0" borderId="86" xfId="1" applyFont="1" applyBorder="1" applyAlignment="1">
      <alignment horizontal="center" vertical="distributed"/>
    </xf>
    <xf numFmtId="58" fontId="28" fillId="0" borderId="81" xfId="1" applyNumberFormat="1" applyFont="1" applyBorder="1" applyAlignment="1">
      <alignment horizontal="left"/>
    </xf>
    <xf numFmtId="58" fontId="28" fillId="0" borderId="0" xfId="1" applyNumberFormat="1" applyFont="1" applyBorder="1" applyAlignment="1">
      <alignment horizontal="left"/>
    </xf>
    <xf numFmtId="38" fontId="26" fillId="0" borderId="0" xfId="2" applyFont="1" applyBorder="1" applyAlignment="1">
      <alignment horizontal="center"/>
    </xf>
    <xf numFmtId="0" fontId="26" fillId="0" borderId="56" xfId="1" applyFont="1" applyBorder="1" applyAlignment="1">
      <alignment horizontal="center" vertical="center" wrapText="1"/>
    </xf>
    <xf numFmtId="0" fontId="26" fillId="0" borderId="0" xfId="1" applyFont="1" applyBorder="1" applyAlignment="1">
      <alignment horizontal="center" vertical="center" wrapText="1"/>
    </xf>
    <xf numFmtId="0" fontId="26" fillId="0" borderId="57" xfId="1" applyFont="1" applyBorder="1" applyAlignment="1">
      <alignment horizontal="center" vertical="center" wrapText="1"/>
    </xf>
    <xf numFmtId="0" fontId="26" fillId="0" borderId="2" xfId="1" applyFont="1" applyBorder="1" applyAlignment="1">
      <alignment horizontal="distributed" vertical="center"/>
    </xf>
    <xf numFmtId="0" fontId="26" fillId="0" borderId="66" xfId="1" applyFont="1" applyBorder="1" applyAlignment="1">
      <alignment horizontal="distributed" vertical="center"/>
    </xf>
    <xf numFmtId="38" fontId="26" fillId="0" borderId="29" xfId="1" applyNumberFormat="1" applyFont="1" applyBorder="1" applyAlignment="1">
      <alignment horizontal="center"/>
    </xf>
    <xf numFmtId="0" fontId="1" fillId="0" borderId="0" xfId="1" applyAlignment="1">
      <alignment horizontal="right"/>
    </xf>
    <xf numFmtId="0" fontId="112" fillId="0" borderId="0" xfId="1" applyFont="1" applyAlignment="1">
      <alignment horizontal="center" vertical="center"/>
    </xf>
    <xf numFmtId="0" fontId="28" fillId="0" borderId="0" xfId="1" applyFont="1" applyFill="1" applyAlignment="1" applyProtection="1">
      <protection locked="0"/>
    </xf>
    <xf numFmtId="0" fontId="28" fillId="0" borderId="56" xfId="1" applyFont="1" applyBorder="1" applyAlignment="1">
      <alignment horizontal="center" vertical="center" wrapText="1"/>
    </xf>
    <xf numFmtId="0" fontId="28" fillId="0" borderId="0" xfId="1" applyFont="1" applyBorder="1" applyAlignment="1">
      <alignment horizontal="center" vertical="center" wrapText="1"/>
    </xf>
    <xf numFmtId="0" fontId="28" fillId="0" borderId="57" xfId="1" applyFont="1" applyBorder="1" applyAlignment="1">
      <alignment horizontal="center" vertical="center" wrapText="1"/>
    </xf>
    <xf numFmtId="0" fontId="28" fillId="0" borderId="29" xfId="1" applyFont="1" applyBorder="1" applyAlignment="1">
      <alignment horizontal="distributed" vertical="center"/>
    </xf>
    <xf numFmtId="0" fontId="1" fillId="0" borderId="29" xfId="1" applyFont="1" applyBorder="1" applyAlignment="1">
      <alignment horizontal="distributed" vertical="center"/>
    </xf>
    <xf numFmtId="38" fontId="4" fillId="0" borderId="29" xfId="1" applyNumberFormat="1" applyFont="1" applyBorder="1" applyAlignment="1">
      <alignment horizontal="center" vertical="center"/>
    </xf>
    <xf numFmtId="0" fontId="26" fillId="0" borderId="6" xfId="1" applyFont="1" applyBorder="1" applyAlignment="1">
      <alignment horizontal="distributed"/>
    </xf>
    <xf numFmtId="0" fontId="26" fillId="0" borderId="7" xfId="1" applyFont="1" applyBorder="1" applyAlignment="1">
      <alignment horizontal="distributed"/>
    </xf>
    <xf numFmtId="0" fontId="26" fillId="0" borderId="39" xfId="1" applyFont="1" applyBorder="1" applyAlignment="1">
      <alignment horizontal="distributed"/>
    </xf>
    <xf numFmtId="0" fontId="6" fillId="0" borderId="7" xfId="1" applyFont="1" applyBorder="1" applyAlignment="1">
      <alignment horizontal="distributed"/>
    </xf>
    <xf numFmtId="0" fontId="6" fillId="0" borderId="39" xfId="1" applyFont="1" applyBorder="1" applyAlignment="1">
      <alignment horizontal="distributed"/>
    </xf>
    <xf numFmtId="0" fontId="6" fillId="0" borderId="8" xfId="1" applyFont="1" applyBorder="1" applyAlignment="1">
      <alignment horizontal="distributed"/>
    </xf>
    <xf numFmtId="0" fontId="36" fillId="0" borderId="0" xfId="7" applyFont="1" applyFill="1" applyAlignment="1">
      <alignment horizontal="left" vertical="center" shrinkToFit="1"/>
    </xf>
    <xf numFmtId="0" fontId="36" fillId="0" borderId="0" xfId="7" applyFont="1" applyFill="1" applyAlignment="1" applyProtection="1">
      <alignment horizontal="left" vertical="center" wrapText="1" shrinkToFit="1"/>
      <protection locked="0"/>
    </xf>
    <xf numFmtId="0" fontId="36" fillId="0" borderId="0" xfId="7" applyFont="1" applyFill="1" applyAlignment="1" applyProtection="1">
      <alignment horizontal="left" vertical="center" indent="1"/>
    </xf>
    <xf numFmtId="38" fontId="36" fillId="0" borderId="11" xfId="7" applyNumberFormat="1" applyFont="1" applyFill="1" applyBorder="1" applyAlignment="1" applyProtection="1">
      <alignment horizontal="center" vertical="center"/>
    </xf>
    <xf numFmtId="0" fontId="36" fillId="0" borderId="34" xfId="7" applyFont="1" applyFill="1" applyBorder="1" applyAlignment="1" applyProtection="1">
      <alignment horizontal="center" vertical="center"/>
    </xf>
    <xf numFmtId="0" fontId="36" fillId="0" borderId="17" xfId="7" applyFont="1" applyFill="1" applyBorder="1" applyAlignment="1" applyProtection="1">
      <alignment horizontal="center" vertical="center"/>
    </xf>
    <xf numFmtId="38" fontId="36" fillId="0" borderId="11" xfId="7" applyNumberFormat="1" applyFont="1" applyFill="1" applyBorder="1" applyAlignment="1" applyProtection="1">
      <alignment horizontal="center" vertical="center" wrapText="1"/>
    </xf>
    <xf numFmtId="0" fontId="36" fillId="0" borderId="34" xfId="7" applyFont="1" applyFill="1" applyBorder="1" applyAlignment="1" applyProtection="1">
      <alignment horizontal="center" vertical="center" wrapText="1"/>
    </xf>
    <xf numFmtId="0" fontId="36" fillId="0" borderId="17" xfId="7" applyFont="1" applyFill="1" applyBorder="1" applyAlignment="1" applyProtection="1">
      <alignment horizontal="center" vertical="center" wrapText="1"/>
    </xf>
    <xf numFmtId="195" fontId="36" fillId="0" borderId="11" xfId="7" applyNumberFormat="1" applyFont="1" applyFill="1" applyBorder="1" applyAlignment="1" applyProtection="1">
      <alignment horizontal="center" vertical="center" shrinkToFit="1"/>
    </xf>
    <xf numFmtId="195" fontId="36" fillId="0" borderId="34" xfId="7" applyNumberFormat="1" applyFont="1" applyFill="1" applyBorder="1" applyAlignment="1" applyProtection="1">
      <alignment horizontal="center" vertical="center" shrinkToFit="1"/>
    </xf>
    <xf numFmtId="195" fontId="36" fillId="0" borderId="17" xfId="7" applyNumberFormat="1" applyFont="1" applyFill="1" applyBorder="1" applyAlignment="1" applyProtection="1">
      <alignment horizontal="center" vertical="center" shrinkToFit="1"/>
    </xf>
    <xf numFmtId="0" fontId="38" fillId="0" borderId="0" xfId="7" applyFont="1" applyFill="1" applyAlignment="1" applyProtection="1">
      <alignment horizontal="center" vertical="center"/>
    </xf>
    <xf numFmtId="0" fontId="113" fillId="0" borderId="0" xfId="7" applyFont="1" applyFill="1" applyAlignment="1" applyProtection="1">
      <alignment horizontal="center" vertical="center"/>
    </xf>
    <xf numFmtId="0" fontId="36" fillId="0" borderId="0" xfId="7" applyFont="1" applyFill="1" applyAlignment="1" applyProtection="1">
      <alignment horizontal="left" vertical="center" shrinkToFit="1"/>
      <protection locked="0"/>
    </xf>
  </cellXfs>
  <cellStyles count="28">
    <cellStyle name="パーセント 2" xfId="9" xr:uid="{00000000-0005-0000-0000-000000000000}"/>
    <cellStyle name="ハイパーリンク 2" xfId="21" xr:uid="{BBB1EA05-4875-490B-ADF7-4212A6200051}"/>
    <cellStyle name="桁区切り 2" xfId="2" xr:uid="{00000000-0005-0000-0000-000001000000}"/>
    <cellStyle name="桁区切り 3" xfId="3" xr:uid="{00000000-0005-0000-0000-000002000000}"/>
    <cellStyle name="桁区切り 4" xfId="6" xr:uid="{00000000-0005-0000-0000-000003000000}"/>
    <cellStyle name="桁区切り 4 2" xfId="8" xr:uid="{00000000-0005-0000-0000-000004000000}"/>
    <cellStyle name="桁区切り 4 2 2" xfId="27" xr:uid="{00000000-0005-0000-0000-000004000000}"/>
    <cellStyle name="桁区切り 5" xfId="26" xr:uid="{21969469-06A0-4781-A882-AF140C9138CE}"/>
    <cellStyle name="標準" xfId="0" builtinId="0"/>
    <cellStyle name="標準 10" xfId="10" xr:uid="{00000000-0005-0000-0000-000006000000}"/>
    <cellStyle name="標準 14" xfId="7" xr:uid="{00000000-0005-0000-0000-000007000000}"/>
    <cellStyle name="標準 2" xfId="1" xr:uid="{00000000-0005-0000-0000-000008000000}"/>
    <cellStyle name="標準 2 2" xfId="4" xr:uid="{00000000-0005-0000-0000-000009000000}"/>
    <cellStyle name="標準 2 2 2" xfId="11" xr:uid="{00000000-0005-0000-0000-00000A000000}"/>
    <cellStyle name="標準 2 3" xfId="12" xr:uid="{00000000-0005-0000-0000-00000B000000}"/>
    <cellStyle name="標準 2 3 2" xfId="23" xr:uid="{0D87DECD-6E4B-4A75-B882-E1AFD7715251}"/>
    <cellStyle name="標準 3" xfId="5" xr:uid="{00000000-0005-0000-0000-00000C000000}"/>
    <cellStyle name="標準 3 2" xfId="24" xr:uid="{92BE8BAB-8FFC-422B-BB6F-020543D1B3B3}"/>
    <cellStyle name="標準 3 4" xfId="20" xr:uid="{DDE9ED45-D66F-4DE9-9087-06B08AA8F482}"/>
    <cellStyle name="標準 4" xfId="13" xr:uid="{00000000-0005-0000-0000-00000D000000}"/>
    <cellStyle name="標準 4 2" xfId="14" xr:uid="{00000000-0005-0000-0000-00000E000000}"/>
    <cellStyle name="標準 4 3" xfId="22" xr:uid="{EF6AC888-78CE-4A80-A1A4-9FF378CCDDFC}"/>
    <cellStyle name="標準 4 4" xfId="25" xr:uid="{12EACA31-80B9-4581-BD6C-5CE41F3C802C}"/>
    <cellStyle name="標準 5" xfId="15" xr:uid="{00000000-0005-0000-0000-00000F000000}"/>
    <cellStyle name="標準 6" xfId="16" xr:uid="{00000000-0005-0000-0000-000010000000}"/>
    <cellStyle name="標準 7" xfId="17" xr:uid="{00000000-0005-0000-0000-000011000000}"/>
    <cellStyle name="標準 8" xfId="18" xr:uid="{00000000-0005-0000-0000-000012000000}"/>
    <cellStyle name="標準 9" xfId="19" xr:uid="{00000000-0005-0000-0000-000013000000}"/>
  </cellStyles>
  <dxfs count="42">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0" tint="-0.24994659260841701"/>
        </patternFill>
      </fill>
    </dxf>
    <dxf>
      <fill>
        <patternFill>
          <bgColor rgb="FFFFFF00"/>
        </patternFill>
      </fill>
    </dxf>
    <dxf>
      <fill>
        <patternFill>
          <bgColor theme="0" tint="-0.24994659260841701"/>
        </patternFill>
      </fill>
    </dxf>
    <dxf>
      <fill>
        <patternFill>
          <bgColor rgb="FFFFFF00"/>
        </patternFill>
      </fill>
    </dxf>
    <dxf>
      <fill>
        <patternFill>
          <bgColor theme="0" tint="-0.24994659260841701"/>
        </patternFill>
      </fill>
    </dxf>
    <dxf>
      <fill>
        <patternFill>
          <bgColor rgb="FFFFFF00"/>
        </patternFill>
      </fill>
    </dxf>
    <dxf>
      <fill>
        <patternFill>
          <bgColor theme="0" tint="-0.24994659260841701"/>
        </patternFill>
      </fill>
    </dxf>
    <dxf>
      <fill>
        <patternFill>
          <bgColor rgb="FFFFFF00"/>
        </patternFill>
      </fill>
    </dxf>
    <dxf>
      <fill>
        <patternFill>
          <bgColor theme="0" tint="-0.24994659260841701"/>
        </patternFill>
      </fill>
    </dxf>
    <dxf>
      <fill>
        <patternFill>
          <bgColor rgb="FFFFFF00"/>
        </patternFill>
      </fill>
    </dxf>
    <dxf>
      <fill>
        <patternFill>
          <bgColor theme="0" tint="-0.24994659260841701"/>
        </patternFill>
      </fill>
    </dxf>
    <dxf>
      <fill>
        <patternFill>
          <bgColor rgb="FFFFFF00"/>
        </patternFill>
      </fill>
    </dxf>
    <dxf>
      <fill>
        <patternFill>
          <bgColor theme="0" tint="-0.24994659260841701"/>
        </patternFill>
      </fill>
    </dxf>
    <dxf>
      <fill>
        <patternFill>
          <bgColor rgb="FFFFFF00"/>
        </patternFill>
      </fill>
    </dxf>
    <dxf>
      <fill>
        <patternFill>
          <bgColor theme="0" tint="-0.24994659260841701"/>
        </patternFill>
      </fill>
    </dxf>
    <dxf>
      <fill>
        <patternFill>
          <bgColor rgb="FFFFFF00"/>
        </patternFill>
      </fill>
    </dxf>
    <dxf>
      <fill>
        <patternFill>
          <bgColor theme="0" tint="-0.24994659260841701"/>
        </patternFill>
      </fill>
    </dxf>
    <dxf>
      <fill>
        <patternFill>
          <bgColor rgb="FFFFFF00"/>
        </patternFill>
      </fill>
    </dxf>
    <dxf>
      <fill>
        <patternFill>
          <bgColor theme="0" tint="-0.24994659260841701"/>
        </patternFill>
      </fill>
    </dxf>
    <dxf>
      <fill>
        <patternFill>
          <bgColor rgb="FFFFFF00"/>
        </patternFill>
      </fill>
    </dxf>
    <dxf>
      <fill>
        <patternFill>
          <bgColor theme="0" tint="-0.24994659260841701"/>
        </patternFill>
      </fill>
    </dxf>
    <dxf>
      <fill>
        <patternFill>
          <bgColor rgb="FFFFFF00"/>
        </patternFill>
      </fill>
    </dxf>
    <dxf>
      <fill>
        <patternFill>
          <bgColor theme="0" tint="-0.24994659260841701"/>
        </patternFill>
      </fill>
    </dxf>
    <dxf>
      <fill>
        <patternFill>
          <bgColor rgb="FFFFFF00"/>
        </patternFill>
      </fill>
    </dxf>
    <dxf>
      <fill>
        <patternFill>
          <bgColor theme="0" tint="-0.24994659260841701"/>
        </patternFill>
      </fill>
    </dxf>
    <dxf>
      <fill>
        <patternFill>
          <bgColor rgb="FFFFFF00"/>
        </patternFill>
      </fill>
    </dxf>
    <dxf>
      <fill>
        <patternFill>
          <bgColor theme="0" tint="-0.24994659260841701"/>
        </patternFill>
      </fill>
    </dxf>
    <dxf>
      <fill>
        <patternFill>
          <bgColor rgb="FFFFFF00"/>
        </patternFill>
      </fill>
    </dxf>
    <dxf>
      <fill>
        <patternFill>
          <bgColor theme="0" tint="-0.24994659260841701"/>
        </patternFill>
      </fill>
    </dxf>
    <dxf>
      <fill>
        <patternFill>
          <bgColor rgb="FFFFFF00"/>
        </patternFill>
      </fill>
    </dxf>
    <dxf>
      <fill>
        <patternFill>
          <bgColor theme="0" tint="-0.24994659260841701"/>
        </patternFill>
      </fill>
    </dxf>
    <dxf>
      <fill>
        <patternFill>
          <bgColor rgb="FFFFFF00"/>
        </patternFill>
      </fill>
    </dxf>
    <dxf>
      <fill>
        <patternFill>
          <bgColor theme="0" tint="-0.24994659260841701"/>
        </patternFill>
      </fill>
    </dxf>
    <dxf>
      <fill>
        <patternFill>
          <bgColor rgb="FFFFFF00"/>
        </patternFill>
      </fill>
    </dxf>
    <dxf>
      <fill>
        <patternFill>
          <bgColor theme="0" tint="-0.24994659260841701"/>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4.xml"/><Relationship Id="rId30" Type="http://schemas.openxmlformats.org/officeDocument/2006/relationships/styles" Target="styles.xml"/></Relationships>
</file>

<file path=xl/drawings/_rels/drawing10.xml.rels><?xml version="1.0" encoding="UTF-8" standalone="yes"?>
<Relationships xmlns="http://schemas.openxmlformats.org/package/2006/relationships"><Relationship Id="rId1" Type="http://schemas.openxmlformats.org/officeDocument/2006/relationships/image" Target="../media/image12.emf"/></Relationships>
</file>

<file path=xl/drawings/_rels/drawing11.xml.rels><?xml version="1.0" encoding="UTF-8" standalone="yes"?>
<Relationships xmlns="http://schemas.openxmlformats.org/package/2006/relationships"><Relationship Id="rId2" Type="http://schemas.openxmlformats.org/officeDocument/2006/relationships/image" Target="../media/image15.emf"/><Relationship Id="rId1" Type="http://schemas.openxmlformats.org/officeDocument/2006/relationships/image" Target="../media/image14.emf"/></Relationships>
</file>

<file path=xl/drawings/_rels/drawing12.xml.rels><?xml version="1.0" encoding="UTF-8" standalone="yes"?>
<Relationships xmlns="http://schemas.openxmlformats.org/package/2006/relationships"><Relationship Id="rId1" Type="http://schemas.openxmlformats.org/officeDocument/2006/relationships/image" Target="../media/image17.emf"/></Relationships>
</file>

<file path=xl/drawings/_rels/drawing2.xml.rels><?xml version="1.0" encoding="UTF-8" standalone="yes"?>
<Relationships xmlns="http://schemas.openxmlformats.org/package/2006/relationships"><Relationship Id="rId2" Type="http://schemas.openxmlformats.org/officeDocument/2006/relationships/hyperlink" Target="mailto:unei-josei@city.chiba.lg.jp" TargetMode="External"/><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2.emf"/></Relationships>
</file>

<file path=xl/drawings/_rels/drawing6.xml.rels><?xml version="1.0" encoding="UTF-8" standalone="yes"?>
<Relationships xmlns="http://schemas.openxmlformats.org/package/2006/relationships"><Relationship Id="rId1" Type="http://schemas.openxmlformats.org/officeDocument/2006/relationships/image" Target="../media/image4.emf"/></Relationships>
</file>

<file path=xl/drawings/_rels/drawing7.xml.rels><?xml version="1.0" encoding="UTF-8" standalone="yes"?>
<Relationships xmlns="http://schemas.openxmlformats.org/package/2006/relationships"><Relationship Id="rId1" Type="http://schemas.openxmlformats.org/officeDocument/2006/relationships/image" Target="../media/image6.emf"/></Relationships>
</file>

<file path=xl/drawings/_rels/drawing8.xml.rels><?xml version="1.0" encoding="UTF-8" standalone="yes"?>
<Relationships xmlns="http://schemas.openxmlformats.org/package/2006/relationships"><Relationship Id="rId1" Type="http://schemas.openxmlformats.org/officeDocument/2006/relationships/image" Target="../media/image8.emf"/></Relationships>
</file>

<file path=xl/drawings/_rels/drawing9.xml.rels><?xml version="1.0" encoding="UTF-8" standalone="yes"?>
<Relationships xmlns="http://schemas.openxmlformats.org/package/2006/relationships"><Relationship Id="rId1" Type="http://schemas.openxmlformats.org/officeDocument/2006/relationships/image" Target="../media/image10.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7.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9.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11.emf"/></Relationships>
</file>

<file path=xl/drawings/_rels/vmlDrawing7.vml.rels><?xml version="1.0" encoding="UTF-8" standalone="yes"?>
<Relationships xmlns="http://schemas.openxmlformats.org/package/2006/relationships"><Relationship Id="rId1" Type="http://schemas.openxmlformats.org/officeDocument/2006/relationships/image" Target="../media/image13.emf"/></Relationships>
</file>

<file path=xl/drawings/_rels/vmlDrawing8.vml.rels><?xml version="1.0" encoding="UTF-8" standalone="yes"?>
<Relationships xmlns="http://schemas.openxmlformats.org/package/2006/relationships"><Relationship Id="rId1" Type="http://schemas.openxmlformats.org/officeDocument/2006/relationships/image" Target="../media/image16.emf"/></Relationships>
</file>

<file path=xl/drawings/_rels/vmlDrawing9.vml.rels><?xml version="1.0" encoding="UTF-8" standalone="yes"?>
<Relationships xmlns="http://schemas.openxmlformats.org/package/2006/relationships"><Relationship Id="rId1" Type="http://schemas.openxmlformats.org/officeDocument/2006/relationships/image" Target="../media/image18.emf"/></Relationships>
</file>

<file path=xl/drawings/drawing1.xml><?xml version="1.0" encoding="utf-8"?>
<xdr:wsDr xmlns:xdr="http://schemas.openxmlformats.org/drawingml/2006/spreadsheetDrawing" xmlns:a="http://schemas.openxmlformats.org/drawingml/2006/main">
  <xdr:twoCellAnchor>
    <xdr:from>
      <xdr:col>5</xdr:col>
      <xdr:colOff>0</xdr:colOff>
      <xdr:row>3</xdr:row>
      <xdr:rowOff>0</xdr:rowOff>
    </xdr:from>
    <xdr:to>
      <xdr:col>9</xdr:col>
      <xdr:colOff>625929</xdr:colOff>
      <xdr:row>6</xdr:row>
      <xdr:rowOff>0</xdr:rowOff>
    </xdr:to>
    <xdr:sp macro="[0]!園選択リスト用名前の定義自動設定" textlink="">
      <xdr:nvSpPr>
        <xdr:cNvPr id="3" name="四角形: 角を丸くする 2">
          <a:extLst>
            <a:ext uri="{FF2B5EF4-FFF2-40B4-BE49-F238E27FC236}">
              <a16:creationId xmlns:a16="http://schemas.microsoft.com/office/drawing/2014/main" id="{59770A38-CFFE-467A-B06A-919134A54DBE}"/>
            </a:ext>
          </a:extLst>
        </xdr:cNvPr>
        <xdr:cNvSpPr/>
      </xdr:nvSpPr>
      <xdr:spPr>
        <a:xfrm>
          <a:off x="3401786" y="530679"/>
          <a:ext cx="3347357" cy="557892"/>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latin typeface="BIZ UDPゴシック" panose="020B0400000000000000" pitchFamily="50" charset="-128"/>
              <a:ea typeface="BIZ UDPゴシック" panose="020B0400000000000000" pitchFamily="50" charset="-128"/>
            </a:rPr>
            <a:t>【</a:t>
          </a:r>
          <a:r>
            <a:rPr kumimoji="1" lang="ja-JP" altLang="en-US" sz="1100">
              <a:latin typeface="BIZ UDPゴシック" panose="020B0400000000000000" pitchFamily="50" charset="-128"/>
              <a:ea typeface="BIZ UDPゴシック" panose="020B0400000000000000" pitchFamily="50" charset="-128"/>
            </a:rPr>
            <a:t>マクロ実行</a:t>
          </a:r>
          <a:r>
            <a:rPr kumimoji="1" lang="en-US" altLang="ja-JP" sz="1100">
              <a:latin typeface="BIZ UDPゴシック" panose="020B0400000000000000" pitchFamily="50" charset="-128"/>
              <a:ea typeface="BIZ UDPゴシック" panose="020B0400000000000000" pitchFamily="50" charset="-128"/>
            </a:rPr>
            <a:t>】</a:t>
          </a:r>
        </a:p>
        <a:p>
          <a:pPr algn="ctr"/>
          <a:r>
            <a:rPr kumimoji="1" lang="ja-JP" altLang="en-US" sz="1100">
              <a:latin typeface="BIZ UDPゴシック" panose="020B0400000000000000" pitchFamily="50" charset="-128"/>
              <a:ea typeface="BIZ UDPゴシック" panose="020B0400000000000000" pitchFamily="50" charset="-128"/>
            </a:rPr>
            <a:t>プルダウンリスト作成用の名前の定義自動設定</a:t>
          </a:r>
        </a:p>
      </xdr:txBody>
    </xdr: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200107</xdr:colOff>
          <xdr:row>3</xdr:row>
          <xdr:rowOff>347383</xdr:rowOff>
        </xdr:from>
        <xdr:to>
          <xdr:col>18</xdr:col>
          <xdr:colOff>389804</xdr:colOff>
          <xdr:row>4</xdr:row>
          <xdr:rowOff>6819</xdr:rowOff>
        </xdr:to>
        <xdr:pic>
          <xdr:nvPicPr>
            <xdr:cNvPr id="15" name="図 14">
              <a:extLst>
                <a:ext uri="{FF2B5EF4-FFF2-40B4-BE49-F238E27FC236}">
                  <a16:creationId xmlns:a16="http://schemas.microsoft.com/office/drawing/2014/main" id="{75A3E2EB-FEAE-4777-B555-186282F1F5EC}"/>
                </a:ext>
              </a:extLst>
            </xdr:cNvPr>
            <xdr:cNvPicPr>
              <a:picLocks noChangeAspect="1" noChangeArrowheads="1"/>
              <a:extLst>
                <a:ext uri="{84589F7E-364E-4C9E-8A38-B11213B215E9}">
                  <a14:cameraTool cellRange="別紙2!$A$1:$U$30" spid="_x0000_s43330"/>
                </a:ext>
              </a:extLst>
            </xdr:cNvPicPr>
          </xdr:nvPicPr>
          <xdr:blipFill>
            <a:blip xmlns:r="http://schemas.openxmlformats.org/officeDocument/2006/relationships" r:embed="rId1"/>
            <a:srcRect/>
            <a:stretch>
              <a:fillRect/>
            </a:stretch>
          </xdr:blipFill>
          <xdr:spPr bwMode="auto">
            <a:xfrm>
              <a:off x="2200357" y="1327097"/>
              <a:ext cx="7102126" cy="28162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0</xdr:col>
      <xdr:colOff>145676</xdr:colOff>
      <xdr:row>3</xdr:row>
      <xdr:rowOff>0</xdr:rowOff>
    </xdr:from>
    <xdr:to>
      <xdr:col>21</xdr:col>
      <xdr:colOff>437029</xdr:colOff>
      <xdr:row>3</xdr:row>
      <xdr:rowOff>312964</xdr:rowOff>
    </xdr:to>
    <xdr:sp macro="" textlink="">
      <xdr:nvSpPr>
        <xdr:cNvPr id="4" name="テキスト ボックス 3">
          <a:extLst>
            <a:ext uri="{FF2B5EF4-FFF2-40B4-BE49-F238E27FC236}">
              <a16:creationId xmlns:a16="http://schemas.microsoft.com/office/drawing/2014/main" id="{35F52983-6C2C-4647-9840-90A6CAE5F453}"/>
            </a:ext>
          </a:extLst>
        </xdr:cNvPr>
        <xdr:cNvSpPr txBox="1"/>
      </xdr:nvSpPr>
      <xdr:spPr>
        <a:xfrm>
          <a:off x="145676" y="986118"/>
          <a:ext cx="10724029" cy="312964"/>
        </a:xfrm>
        <a:prstGeom prst="rect">
          <a:avLst/>
        </a:prstGeom>
        <a:solidFill>
          <a:srgbClr val="FFC000"/>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ctr"/>
        <a:lstStyle/>
        <a:p>
          <a:pPr algn="ctr"/>
          <a:r>
            <a:rPr lang="ja-JP" altLang="ja-JP" sz="1400" b="1">
              <a:solidFill>
                <a:srgbClr val="FF0000"/>
              </a:solidFill>
              <a:effectLst/>
              <a:latin typeface="+mn-lt"/>
              <a:ea typeface="+mn-ea"/>
              <a:cs typeface="+mn-cs"/>
            </a:rPr>
            <a:t>入力済みの各月の月例報告書</a:t>
          </a:r>
          <a:r>
            <a:rPr lang="ja-JP" altLang="ja-JP" sz="1400" b="1">
              <a:solidFill>
                <a:schemeClr val="dk1"/>
              </a:solidFill>
              <a:effectLst/>
              <a:latin typeface="+mn-lt"/>
              <a:ea typeface="+mn-ea"/>
              <a:cs typeface="+mn-cs"/>
            </a:rPr>
            <a:t>の以下の部分（</a:t>
          </a:r>
          <a:r>
            <a:rPr lang="ja-JP" altLang="en-US" sz="1400" b="1">
              <a:solidFill>
                <a:schemeClr val="dk1"/>
              </a:solidFill>
              <a:effectLst/>
              <a:latin typeface="+mn-lt"/>
              <a:ea typeface="+mn-ea"/>
              <a:cs typeface="+mn-cs"/>
            </a:rPr>
            <a:t>４３</a:t>
          </a:r>
          <a:r>
            <a:rPr lang="ja-JP" altLang="ja-JP" sz="1400" b="1">
              <a:solidFill>
                <a:schemeClr val="dk1"/>
              </a:solidFill>
              <a:effectLst/>
              <a:latin typeface="+mn-lt"/>
              <a:ea typeface="+mn-ea"/>
              <a:cs typeface="+mn-cs"/>
            </a:rPr>
            <a:t>～</a:t>
          </a:r>
          <a:r>
            <a:rPr lang="ja-JP" altLang="en-US" sz="1400" b="1">
              <a:solidFill>
                <a:schemeClr val="dk1"/>
              </a:solidFill>
              <a:effectLst/>
              <a:latin typeface="+mn-lt"/>
              <a:ea typeface="+mn-ea"/>
              <a:cs typeface="+mn-cs"/>
            </a:rPr>
            <a:t>５１</a:t>
          </a:r>
          <a:r>
            <a:rPr lang="ja-JP" altLang="ja-JP" sz="1400" b="1">
              <a:solidFill>
                <a:schemeClr val="dk1"/>
              </a:solidFill>
              <a:effectLst/>
              <a:latin typeface="+mn-lt"/>
              <a:ea typeface="+mn-ea"/>
              <a:cs typeface="+mn-cs"/>
            </a:rPr>
            <a:t>）を、</a:t>
          </a:r>
          <a:r>
            <a:rPr lang="ja-JP" altLang="ja-JP" sz="1400" b="1" u="sng">
              <a:solidFill>
                <a:srgbClr val="FF0000"/>
              </a:solidFill>
              <a:effectLst/>
              <a:latin typeface="+mn-lt"/>
              <a:ea typeface="+mn-ea"/>
              <a:cs typeface="+mn-cs"/>
            </a:rPr>
            <a:t>月毎に</a:t>
          </a:r>
          <a:r>
            <a:rPr lang="ja-JP" altLang="ja-JP" sz="1400" b="1" u="none">
              <a:solidFill>
                <a:schemeClr val="dk1"/>
              </a:solidFill>
              <a:effectLst/>
              <a:latin typeface="+mn-lt"/>
              <a:ea typeface="+mn-ea"/>
              <a:cs typeface="+mn-cs"/>
            </a:rPr>
            <a:t>、</a:t>
          </a:r>
          <a:r>
            <a:rPr lang="ja-JP" altLang="ja-JP" sz="1400" b="1">
              <a:solidFill>
                <a:srgbClr val="FF0000"/>
              </a:solidFill>
              <a:effectLst/>
              <a:latin typeface="+mn-lt"/>
              <a:ea typeface="+mn-ea"/>
              <a:cs typeface="+mn-cs"/>
            </a:rPr>
            <a:t>それぞれ対応する欄</a:t>
          </a:r>
          <a:r>
            <a:rPr lang="ja-JP" altLang="en-US" sz="1400" b="1">
              <a:solidFill>
                <a:srgbClr val="FF0000"/>
              </a:solidFill>
              <a:effectLst/>
              <a:latin typeface="+mn-lt"/>
              <a:ea typeface="+mn-ea"/>
              <a:cs typeface="+mn-cs"/>
            </a:rPr>
            <a:t>（黄色セル）に</a:t>
          </a:r>
          <a:r>
            <a:rPr lang="ja-JP" altLang="ja-JP" sz="1400" b="1">
              <a:solidFill>
                <a:srgbClr val="FF0000"/>
              </a:solidFill>
              <a:effectLst/>
              <a:latin typeface="+mn-lt"/>
              <a:ea typeface="+mn-ea"/>
              <a:cs typeface="+mn-cs"/>
            </a:rPr>
            <a:t>転記</a:t>
          </a:r>
          <a:r>
            <a:rPr lang="ja-JP" altLang="ja-JP" sz="1400" b="1">
              <a:solidFill>
                <a:schemeClr val="dk1"/>
              </a:solidFill>
              <a:effectLst/>
              <a:latin typeface="+mn-lt"/>
              <a:ea typeface="+mn-ea"/>
              <a:cs typeface="+mn-cs"/>
            </a:rPr>
            <a:t>してください </a:t>
          </a:r>
        </a:p>
      </xdr:txBody>
    </xdr:sp>
    <xdr:clientData/>
  </xdr:twoCellAnchor>
  <xdr:twoCellAnchor>
    <xdr:from>
      <xdr:col>18</xdr:col>
      <xdr:colOff>347382</xdr:colOff>
      <xdr:row>3</xdr:row>
      <xdr:rowOff>907676</xdr:rowOff>
    </xdr:from>
    <xdr:to>
      <xdr:col>21</xdr:col>
      <xdr:colOff>375397</xdr:colOff>
      <xdr:row>3</xdr:row>
      <xdr:rowOff>2203823</xdr:rowOff>
    </xdr:to>
    <xdr:sp macro="" textlink="">
      <xdr:nvSpPr>
        <xdr:cNvPr id="16" name="吹き出し: 四角形 15">
          <a:extLst>
            <a:ext uri="{FF2B5EF4-FFF2-40B4-BE49-F238E27FC236}">
              <a16:creationId xmlns:a16="http://schemas.microsoft.com/office/drawing/2014/main" id="{9145BA37-4242-4266-8B34-9853ACDC3FB4}"/>
            </a:ext>
          </a:extLst>
        </xdr:cNvPr>
        <xdr:cNvSpPr/>
      </xdr:nvSpPr>
      <xdr:spPr>
        <a:xfrm>
          <a:off x="8550088" y="1893794"/>
          <a:ext cx="2257985" cy="1296147"/>
        </a:xfrm>
        <a:prstGeom prst="wedgeRectCallout">
          <a:avLst>
            <a:gd name="adj1" fmla="val -50488"/>
            <a:gd name="adj2" fmla="val 74440"/>
          </a:avLst>
        </a:prstGeom>
        <a:solidFill>
          <a:srgbClr val="FFC000"/>
        </a:solidFill>
        <a:ln w="9525"/>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l"/>
          <a:r>
            <a:rPr kumimoji="1" lang="ja-JP" altLang="en-US" sz="1200">
              <a:solidFill>
                <a:schemeClr val="tx1"/>
              </a:solidFill>
              <a:latin typeface="HGｺﾞｼｯｸM" panose="020B0609000000000000" pitchFamily="49" charset="-128"/>
              <a:ea typeface="HGｺﾞｼｯｸM" panose="020B0609000000000000" pitchFamily="49" charset="-128"/>
            </a:rPr>
            <a:t>開所時間によって表示される時間は異なりますが、対応する数字の欄の値を転記してください。</a:t>
          </a:r>
          <a:endParaRPr kumimoji="1" lang="en-US" altLang="ja-JP" sz="1200">
            <a:solidFill>
              <a:schemeClr val="tx1"/>
            </a:solidFill>
            <a:latin typeface="HGｺﾞｼｯｸM" panose="020B0609000000000000" pitchFamily="49" charset="-128"/>
            <a:ea typeface="HGｺﾞｼｯｸM" panose="020B0609000000000000" pitchFamily="49" charset="-128"/>
          </a:endParaRPr>
        </a:p>
      </xdr:txBody>
    </xdr:sp>
    <xdr:clientData/>
  </xdr:twoCellAnchor>
  <xdr:twoCellAnchor>
    <xdr:from>
      <xdr:col>4</xdr:col>
      <xdr:colOff>312964</xdr:colOff>
      <xdr:row>3</xdr:row>
      <xdr:rowOff>2694216</xdr:rowOff>
    </xdr:from>
    <xdr:to>
      <xdr:col>14</xdr:col>
      <xdr:colOff>80849</xdr:colOff>
      <xdr:row>6</xdr:row>
      <xdr:rowOff>544286</xdr:rowOff>
    </xdr:to>
    <xdr:cxnSp macro="">
      <xdr:nvCxnSpPr>
        <xdr:cNvPr id="5" name="直線矢印コネクタ 4">
          <a:extLst>
            <a:ext uri="{FF2B5EF4-FFF2-40B4-BE49-F238E27FC236}">
              <a16:creationId xmlns:a16="http://schemas.microsoft.com/office/drawing/2014/main" id="{D0AA1EF5-23D4-4B0F-8FFA-79A87EC8CA04}"/>
            </a:ext>
          </a:extLst>
        </xdr:cNvPr>
        <xdr:cNvCxnSpPr/>
      </xdr:nvCxnSpPr>
      <xdr:spPr>
        <a:xfrm flipH="1">
          <a:off x="2979964" y="3673930"/>
          <a:ext cx="5183528" cy="1551213"/>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136071</xdr:colOff>
          <xdr:row>3</xdr:row>
          <xdr:rowOff>635651</xdr:rowOff>
        </xdr:from>
        <xdr:to>
          <xdr:col>10</xdr:col>
          <xdr:colOff>448692</xdr:colOff>
          <xdr:row>3</xdr:row>
          <xdr:rowOff>3156856</xdr:rowOff>
        </xdr:to>
        <xdr:pic>
          <xdr:nvPicPr>
            <xdr:cNvPr id="11" name="図 10">
              <a:extLst>
                <a:ext uri="{FF2B5EF4-FFF2-40B4-BE49-F238E27FC236}">
                  <a16:creationId xmlns:a16="http://schemas.microsoft.com/office/drawing/2014/main" id="{1BF4E39A-DB62-4D17-B517-5106EB0B136E}"/>
                </a:ext>
              </a:extLst>
            </xdr:cNvPr>
            <xdr:cNvPicPr>
              <a:picLocks noChangeAspect="1" noChangeArrowheads="1"/>
              <a:extLst>
                <a:ext uri="{84589F7E-364E-4C9E-8A38-B11213B215E9}">
                  <a14:cameraTool cellRange="'別紙2 (2)'!$A$1:$U$30" spid="_x0000_s36157"/>
                </a:ext>
              </a:extLst>
            </xdr:cNvPicPr>
          </xdr:nvPicPr>
          <xdr:blipFill>
            <a:blip xmlns:r="http://schemas.openxmlformats.org/officeDocument/2006/relationships" r:embed="rId1"/>
            <a:srcRect/>
            <a:stretch>
              <a:fillRect/>
            </a:stretch>
          </xdr:blipFill>
          <xdr:spPr bwMode="auto">
            <a:xfrm>
              <a:off x="2530928" y="1955544"/>
              <a:ext cx="6408621" cy="2521205"/>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editAs="oneCell">
    <xdr:from>
      <xdr:col>7</xdr:col>
      <xdr:colOff>323850</xdr:colOff>
      <xdr:row>13</xdr:row>
      <xdr:rowOff>161925</xdr:rowOff>
    </xdr:from>
    <xdr:to>
      <xdr:col>11</xdr:col>
      <xdr:colOff>911679</xdr:colOff>
      <xdr:row>16</xdr:row>
      <xdr:rowOff>142876</xdr:rowOff>
    </xdr:to>
    <xdr:pic>
      <xdr:nvPicPr>
        <xdr:cNvPr id="2" name="図 6">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248150" y="4486275"/>
          <a:ext cx="44767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44824</xdr:colOff>
      <xdr:row>2</xdr:row>
      <xdr:rowOff>340180</xdr:rowOff>
    </xdr:from>
    <xdr:to>
      <xdr:col>13</xdr:col>
      <xdr:colOff>638736</xdr:colOff>
      <xdr:row>3</xdr:row>
      <xdr:rowOff>612321</xdr:rowOff>
    </xdr:to>
    <xdr:sp macro="" textlink="">
      <xdr:nvSpPr>
        <xdr:cNvPr id="4" name="テキスト ボックス 3">
          <a:extLst>
            <a:ext uri="{FF2B5EF4-FFF2-40B4-BE49-F238E27FC236}">
              <a16:creationId xmlns:a16="http://schemas.microsoft.com/office/drawing/2014/main" id="{084F57B5-D5D2-4D30-8CED-F2E0E60A9CC6}"/>
            </a:ext>
          </a:extLst>
        </xdr:cNvPr>
        <xdr:cNvSpPr txBox="1"/>
      </xdr:nvSpPr>
      <xdr:spPr>
        <a:xfrm>
          <a:off x="44824" y="1292680"/>
          <a:ext cx="9397733" cy="639534"/>
        </a:xfrm>
        <a:prstGeom prst="rect">
          <a:avLst/>
        </a:prstGeom>
        <a:solidFill>
          <a:srgbClr val="FFC000"/>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ctr"/>
        <a:lstStyle/>
        <a:p>
          <a:pPr algn="ctr"/>
          <a:r>
            <a:rPr lang="ja-JP" altLang="ja-JP" sz="1400" b="1">
              <a:solidFill>
                <a:srgbClr val="FF0000"/>
              </a:solidFill>
              <a:effectLst/>
              <a:latin typeface="+mn-lt"/>
              <a:ea typeface="+mn-ea"/>
              <a:cs typeface="+mn-cs"/>
            </a:rPr>
            <a:t>入力済みの各月の月例報告書</a:t>
          </a:r>
          <a:r>
            <a:rPr lang="ja-JP" altLang="ja-JP" sz="1400" b="1">
              <a:solidFill>
                <a:schemeClr val="dk1"/>
              </a:solidFill>
              <a:effectLst/>
              <a:latin typeface="+mn-lt"/>
              <a:ea typeface="+mn-ea"/>
              <a:cs typeface="+mn-cs"/>
            </a:rPr>
            <a:t>の以下の部分（</a:t>
          </a:r>
          <a:r>
            <a:rPr lang="ja-JP" altLang="en-US" sz="1400" b="1">
              <a:solidFill>
                <a:schemeClr val="dk1"/>
              </a:solidFill>
              <a:effectLst/>
              <a:latin typeface="+mn-lt"/>
              <a:ea typeface="+mn-ea"/>
              <a:cs typeface="+mn-cs"/>
            </a:rPr>
            <a:t>４３</a:t>
          </a:r>
          <a:r>
            <a:rPr lang="ja-JP" altLang="ja-JP" sz="1400" b="1">
              <a:solidFill>
                <a:schemeClr val="dk1"/>
              </a:solidFill>
              <a:effectLst/>
              <a:latin typeface="+mn-lt"/>
              <a:ea typeface="+mn-ea"/>
              <a:cs typeface="+mn-cs"/>
            </a:rPr>
            <a:t>～</a:t>
          </a:r>
          <a:r>
            <a:rPr lang="ja-JP" altLang="en-US" sz="1400" b="1">
              <a:solidFill>
                <a:schemeClr val="dk1"/>
              </a:solidFill>
              <a:effectLst/>
              <a:latin typeface="+mn-lt"/>
              <a:ea typeface="+mn-ea"/>
              <a:cs typeface="+mn-cs"/>
            </a:rPr>
            <a:t>５１</a:t>
          </a:r>
          <a:r>
            <a:rPr lang="ja-JP" altLang="ja-JP" sz="1400" b="1">
              <a:solidFill>
                <a:schemeClr val="dk1"/>
              </a:solidFill>
              <a:effectLst/>
              <a:latin typeface="+mn-lt"/>
              <a:ea typeface="+mn-ea"/>
              <a:cs typeface="+mn-cs"/>
            </a:rPr>
            <a:t>）を、</a:t>
          </a:r>
          <a:r>
            <a:rPr lang="ja-JP" altLang="ja-JP" sz="1400" b="1" u="sng">
              <a:solidFill>
                <a:srgbClr val="FF0000"/>
              </a:solidFill>
              <a:effectLst/>
              <a:latin typeface="+mn-lt"/>
              <a:ea typeface="+mn-ea"/>
              <a:cs typeface="+mn-cs"/>
            </a:rPr>
            <a:t>月毎に</a:t>
          </a:r>
          <a:r>
            <a:rPr lang="ja-JP" altLang="ja-JP" sz="1400" b="1" u="none">
              <a:solidFill>
                <a:schemeClr val="dk1"/>
              </a:solidFill>
              <a:effectLst/>
              <a:latin typeface="+mn-lt"/>
              <a:ea typeface="+mn-ea"/>
              <a:cs typeface="+mn-cs"/>
            </a:rPr>
            <a:t>、</a:t>
          </a:r>
          <a:r>
            <a:rPr lang="ja-JP" altLang="ja-JP" sz="1400" b="1">
              <a:solidFill>
                <a:srgbClr val="FF0000"/>
              </a:solidFill>
              <a:effectLst/>
              <a:latin typeface="+mn-lt"/>
              <a:ea typeface="+mn-ea"/>
              <a:cs typeface="+mn-cs"/>
            </a:rPr>
            <a:t>それぞれ対応する欄</a:t>
          </a:r>
          <a:r>
            <a:rPr lang="ja-JP" altLang="en-US" sz="1400" b="1">
              <a:solidFill>
                <a:srgbClr val="FF0000"/>
              </a:solidFill>
              <a:effectLst/>
              <a:latin typeface="+mn-lt"/>
              <a:ea typeface="+mn-ea"/>
              <a:cs typeface="+mn-cs"/>
            </a:rPr>
            <a:t>（黄色セル）に</a:t>
          </a:r>
          <a:r>
            <a:rPr lang="ja-JP" altLang="ja-JP" sz="1400" b="1">
              <a:solidFill>
                <a:srgbClr val="FF0000"/>
              </a:solidFill>
              <a:effectLst/>
              <a:latin typeface="+mn-lt"/>
              <a:ea typeface="+mn-ea"/>
              <a:cs typeface="+mn-cs"/>
            </a:rPr>
            <a:t>転記</a:t>
          </a:r>
          <a:r>
            <a:rPr lang="ja-JP" altLang="ja-JP" sz="1400" b="1">
              <a:solidFill>
                <a:schemeClr val="dk1"/>
              </a:solidFill>
              <a:effectLst/>
              <a:latin typeface="+mn-lt"/>
              <a:ea typeface="+mn-ea"/>
              <a:cs typeface="+mn-cs"/>
            </a:rPr>
            <a:t>してください</a:t>
          </a:r>
          <a:endParaRPr lang="en-US" altLang="ja-JP" sz="1400" b="1">
            <a:solidFill>
              <a:schemeClr val="dk1"/>
            </a:solidFill>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lang="ja-JP" altLang="ja-JP" sz="1400" b="1">
              <a:solidFill>
                <a:schemeClr val="dk1"/>
              </a:solidFill>
              <a:effectLst/>
              <a:latin typeface="+mn-lt"/>
              <a:ea typeface="+mn-ea"/>
              <a:cs typeface="+mn-cs"/>
            </a:rPr>
            <a:t>また、</a:t>
          </a:r>
          <a:r>
            <a:rPr lang="ja-JP" altLang="ja-JP" sz="1400" b="1">
              <a:solidFill>
                <a:srgbClr val="FF0000"/>
              </a:solidFill>
              <a:effectLst/>
              <a:latin typeface="+mn-lt"/>
              <a:ea typeface="+mn-ea"/>
              <a:cs typeface="+mn-cs"/>
            </a:rPr>
            <a:t>月初日の短時間在籍児童数</a:t>
          </a:r>
          <a:r>
            <a:rPr lang="ja-JP" altLang="ja-JP" sz="1400" b="1">
              <a:solidFill>
                <a:schemeClr val="dk1"/>
              </a:solidFill>
              <a:effectLst/>
              <a:latin typeface="+mn-lt"/>
              <a:ea typeface="+mn-ea"/>
              <a:cs typeface="+mn-cs"/>
            </a:rPr>
            <a:t>を、</a:t>
          </a:r>
          <a:r>
            <a:rPr lang="ja-JP" altLang="en-US" sz="1800" b="1">
              <a:solidFill>
                <a:srgbClr val="FF0000"/>
              </a:solidFill>
              <a:effectLst/>
              <a:latin typeface="+mn-lt"/>
              <a:ea typeface="+mn-ea"/>
              <a:cs typeface="+mn-cs"/>
            </a:rPr>
            <a:t>イ</a:t>
          </a:r>
          <a:r>
            <a:rPr lang="ja-JP" altLang="ja-JP" sz="1400" b="1">
              <a:solidFill>
                <a:schemeClr val="dk1"/>
              </a:solidFill>
              <a:effectLst/>
              <a:latin typeface="+mn-lt"/>
              <a:ea typeface="+mn-ea"/>
              <a:cs typeface="+mn-cs"/>
            </a:rPr>
            <a:t>の欄に月毎に、転記してください。 </a:t>
          </a:r>
        </a:p>
      </xdr:txBody>
    </xdr:sp>
    <xdr:clientData/>
  </xdr:twoCellAnchor>
  <xdr:twoCellAnchor>
    <xdr:from>
      <xdr:col>1</xdr:col>
      <xdr:colOff>470644</xdr:colOff>
      <xdr:row>3</xdr:row>
      <xdr:rowOff>1836964</xdr:rowOff>
    </xdr:from>
    <xdr:to>
      <xdr:col>9</xdr:col>
      <xdr:colOff>326571</xdr:colOff>
      <xdr:row>6</xdr:row>
      <xdr:rowOff>291353</xdr:rowOff>
    </xdr:to>
    <xdr:cxnSp macro="">
      <xdr:nvCxnSpPr>
        <xdr:cNvPr id="5" name="直線矢印コネクタ 4">
          <a:extLst>
            <a:ext uri="{FF2B5EF4-FFF2-40B4-BE49-F238E27FC236}">
              <a16:creationId xmlns:a16="http://schemas.microsoft.com/office/drawing/2014/main" id="{5CBF8D64-48FA-467D-AD2C-496DCCD9E4F8}"/>
            </a:ext>
          </a:extLst>
        </xdr:cNvPr>
        <xdr:cNvCxnSpPr/>
      </xdr:nvCxnSpPr>
      <xdr:spPr>
        <a:xfrm flipH="1">
          <a:off x="1096573" y="3156857"/>
          <a:ext cx="5040248" cy="2250782"/>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533881</xdr:colOff>
      <xdr:row>3</xdr:row>
      <xdr:rowOff>699566</xdr:rowOff>
    </xdr:from>
    <xdr:to>
      <xdr:col>13</xdr:col>
      <xdr:colOff>645939</xdr:colOff>
      <xdr:row>3</xdr:row>
      <xdr:rowOff>1995713</xdr:rowOff>
    </xdr:to>
    <xdr:sp macro="" textlink="">
      <xdr:nvSpPr>
        <xdr:cNvPr id="13" name="吹き出し: 四角形 12">
          <a:extLst>
            <a:ext uri="{FF2B5EF4-FFF2-40B4-BE49-F238E27FC236}">
              <a16:creationId xmlns:a16="http://schemas.microsoft.com/office/drawing/2014/main" id="{D0F4AC38-DC8F-4EA2-B246-9F99C81A017F}"/>
            </a:ext>
          </a:extLst>
        </xdr:cNvPr>
        <xdr:cNvSpPr/>
      </xdr:nvSpPr>
      <xdr:spPr>
        <a:xfrm>
          <a:off x="7255810" y="2019459"/>
          <a:ext cx="2193950" cy="1296147"/>
        </a:xfrm>
        <a:prstGeom prst="wedgeRectCallout">
          <a:avLst>
            <a:gd name="adj1" fmla="val -45896"/>
            <a:gd name="adj2" fmla="val 64065"/>
          </a:avLst>
        </a:prstGeom>
        <a:solidFill>
          <a:srgbClr val="FFC000"/>
        </a:solidFill>
        <a:ln w="9525"/>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l"/>
          <a:r>
            <a:rPr kumimoji="1" lang="ja-JP" altLang="en-US" sz="1200">
              <a:solidFill>
                <a:schemeClr val="tx1"/>
              </a:solidFill>
              <a:latin typeface="HGｺﾞｼｯｸM" panose="020B0609000000000000" pitchFamily="49" charset="-128"/>
              <a:ea typeface="HGｺﾞｼｯｸM" panose="020B0609000000000000" pitchFamily="49" charset="-128"/>
            </a:rPr>
            <a:t>開所時間によって表示される時間は異なりますが、対応する数字の欄の値を転記してください。</a:t>
          </a:r>
        </a:p>
      </xdr:txBody>
    </xdr:sp>
    <xdr:clientData/>
  </xdr:twoCellAnchor>
  <xdr:twoCellAnchor>
    <xdr:from>
      <xdr:col>4</xdr:col>
      <xdr:colOff>707571</xdr:colOff>
      <xdr:row>4</xdr:row>
      <xdr:rowOff>97971</xdr:rowOff>
    </xdr:from>
    <xdr:to>
      <xdr:col>11</xdr:col>
      <xdr:colOff>234043</xdr:colOff>
      <xdr:row>24</xdr:row>
      <xdr:rowOff>95250</xdr:rowOff>
    </xdr:to>
    <xdr:cxnSp macro="">
      <xdr:nvCxnSpPr>
        <xdr:cNvPr id="14" name="直線矢印コネクタ 13">
          <a:extLst>
            <a:ext uri="{FF2B5EF4-FFF2-40B4-BE49-F238E27FC236}">
              <a16:creationId xmlns:a16="http://schemas.microsoft.com/office/drawing/2014/main" id="{461A1D84-ACEC-4219-BBB9-D72391C270F1}"/>
            </a:ext>
          </a:extLst>
        </xdr:cNvPr>
        <xdr:cNvCxnSpPr/>
      </xdr:nvCxnSpPr>
      <xdr:spPr>
        <a:xfrm flipH="1">
          <a:off x="2217964" y="4669971"/>
          <a:ext cx="5840186" cy="6297386"/>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680357</xdr:colOff>
      <xdr:row>3</xdr:row>
      <xdr:rowOff>2258786</xdr:rowOff>
    </xdr:from>
    <xdr:to>
      <xdr:col>13</xdr:col>
      <xdr:colOff>612322</xdr:colOff>
      <xdr:row>4</xdr:row>
      <xdr:rowOff>204107</xdr:rowOff>
    </xdr:to>
    <xdr:sp macro="" textlink="">
      <xdr:nvSpPr>
        <xdr:cNvPr id="12" name="テキスト ボックス 11">
          <a:extLst>
            <a:ext uri="{FF2B5EF4-FFF2-40B4-BE49-F238E27FC236}">
              <a16:creationId xmlns:a16="http://schemas.microsoft.com/office/drawing/2014/main" id="{E1F68C29-C302-4F21-B1AE-4DBFA815AA75}"/>
            </a:ext>
          </a:extLst>
        </xdr:cNvPr>
        <xdr:cNvSpPr txBox="1"/>
      </xdr:nvSpPr>
      <xdr:spPr>
        <a:xfrm>
          <a:off x="7402286" y="3578679"/>
          <a:ext cx="2013857" cy="1197428"/>
        </a:xfrm>
        <a:prstGeom prst="rect">
          <a:avLst/>
        </a:prstGeom>
        <a:solidFill>
          <a:srgbClr val="FFC000"/>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HGｺﾞｼｯｸM" panose="020B0609000000000000" pitchFamily="49" charset="-128"/>
              <a:ea typeface="HGｺﾞｼｯｸM" panose="020B0609000000000000" pitchFamily="49" charset="-128"/>
            </a:rPr>
            <a:t>月初日の短時間在籍児童数を直接入力してください。</a:t>
          </a:r>
          <a:endParaRPr kumimoji="1" lang="en-US" altLang="ja-JP" sz="1200">
            <a:latin typeface="HGｺﾞｼｯｸM" panose="020B0609000000000000" pitchFamily="49" charset="-128"/>
            <a:ea typeface="HGｺﾞｼｯｸM" panose="020B0609000000000000" pitchFamily="49" charset="-128"/>
          </a:endParaRPr>
        </a:p>
        <a:p>
          <a:r>
            <a:rPr kumimoji="1" lang="en-US" altLang="ja-JP" sz="1200">
              <a:latin typeface="HGｺﾞｼｯｸM" panose="020B0609000000000000" pitchFamily="49" charset="-128"/>
              <a:ea typeface="HGｺﾞｼｯｸM" panose="020B0609000000000000" pitchFamily="49" charset="-128"/>
            </a:rPr>
            <a:t>※</a:t>
          </a:r>
          <a:r>
            <a:rPr kumimoji="1" lang="ja-JP" altLang="en-US" sz="1200">
              <a:latin typeface="HGｺﾞｼｯｸM" panose="020B0609000000000000" pitchFamily="49" charset="-128"/>
              <a:ea typeface="HGｺﾞｼｯｸM" panose="020B0609000000000000" pitchFamily="49" charset="-128"/>
            </a:rPr>
            <a:t>延長保育を利用していない児童も含みます</a:t>
          </a:r>
        </a:p>
        <a:p>
          <a:endParaRPr kumimoji="1" lang="ja-JP" altLang="en-US" sz="1050">
            <a:latin typeface="HGｺﾞｼｯｸM" panose="020B0609000000000000" pitchFamily="49" charset="-128"/>
            <a:ea typeface="HGｺﾞｼｯｸM" panose="020B0609000000000000"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394608</xdr:colOff>
          <xdr:row>3</xdr:row>
          <xdr:rowOff>666751</xdr:rowOff>
        </xdr:from>
        <xdr:to>
          <xdr:col>6</xdr:col>
          <xdr:colOff>571501</xdr:colOff>
          <xdr:row>3</xdr:row>
          <xdr:rowOff>2591563</xdr:rowOff>
        </xdr:to>
        <xdr:pic>
          <xdr:nvPicPr>
            <xdr:cNvPr id="2" name="図 1">
              <a:extLst>
                <a:ext uri="{FF2B5EF4-FFF2-40B4-BE49-F238E27FC236}">
                  <a16:creationId xmlns:a16="http://schemas.microsoft.com/office/drawing/2014/main" id="{5929A930-F237-4ABC-AA76-E2A00524B6AE}"/>
                </a:ext>
              </a:extLst>
            </xdr:cNvPr>
            <xdr:cNvPicPr>
              <a:picLocks noChangeAspect="1" noChangeArrowheads="1"/>
              <a:extLst>
                <a:ext uri="{84589F7E-364E-4C9E-8A38-B11213B215E9}">
                  <a14:cameraTool cellRange="様式第４号!$A$1:$F$7" spid="_x0000_s48497"/>
                </a:ext>
              </a:extLst>
            </xdr:cNvPicPr>
          </xdr:nvPicPr>
          <xdr:blipFill>
            <a:blip xmlns:r="http://schemas.openxmlformats.org/officeDocument/2006/relationships" r:embed="rId1"/>
            <a:srcRect/>
            <a:stretch>
              <a:fillRect/>
            </a:stretch>
          </xdr:blipFill>
          <xdr:spPr bwMode="auto">
            <a:xfrm>
              <a:off x="394608" y="1714501"/>
              <a:ext cx="6191250" cy="1924812"/>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0</xdr:col>
      <xdr:colOff>81642</xdr:colOff>
      <xdr:row>3</xdr:row>
      <xdr:rowOff>81644</xdr:rowOff>
    </xdr:from>
    <xdr:to>
      <xdr:col>11</xdr:col>
      <xdr:colOff>1074963</xdr:colOff>
      <xdr:row>3</xdr:row>
      <xdr:rowOff>380999</xdr:rowOff>
    </xdr:to>
    <xdr:sp macro="" textlink="">
      <xdr:nvSpPr>
        <xdr:cNvPr id="3" name="テキスト ボックス 2">
          <a:extLst>
            <a:ext uri="{FF2B5EF4-FFF2-40B4-BE49-F238E27FC236}">
              <a16:creationId xmlns:a16="http://schemas.microsoft.com/office/drawing/2014/main" id="{ED529157-7AB2-4660-BD51-455D3CBC8394}"/>
            </a:ext>
          </a:extLst>
        </xdr:cNvPr>
        <xdr:cNvSpPr txBox="1"/>
      </xdr:nvSpPr>
      <xdr:spPr>
        <a:xfrm>
          <a:off x="81642" y="1129394"/>
          <a:ext cx="12586607" cy="299355"/>
        </a:xfrm>
        <a:prstGeom prst="rect">
          <a:avLst/>
        </a:prstGeom>
        <a:solidFill>
          <a:srgbClr val="FFC000"/>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ctr"/>
        <a:lstStyle/>
        <a:p>
          <a:pPr algn="ctr"/>
          <a:r>
            <a:rPr lang="ja-JP" altLang="ja-JP" sz="1800" b="1">
              <a:solidFill>
                <a:srgbClr val="FF0000"/>
              </a:solidFill>
              <a:effectLst/>
              <a:latin typeface="+mn-lt"/>
              <a:ea typeface="+mn-ea"/>
              <a:cs typeface="+mn-cs"/>
            </a:rPr>
            <a:t>入力済みの各月の月例報告書</a:t>
          </a:r>
          <a:r>
            <a:rPr lang="ja-JP" altLang="ja-JP" sz="1800" b="1">
              <a:solidFill>
                <a:schemeClr val="dk1"/>
              </a:solidFill>
              <a:effectLst/>
              <a:latin typeface="+mn-lt"/>
              <a:ea typeface="+mn-ea"/>
              <a:cs typeface="+mn-cs"/>
            </a:rPr>
            <a:t>の以下の部分（</a:t>
          </a:r>
          <a:r>
            <a:rPr lang="ja-JP" altLang="en-US" sz="1800" b="1" baseline="0">
              <a:solidFill>
                <a:schemeClr val="dk1"/>
              </a:solidFill>
              <a:effectLst/>
              <a:latin typeface="+mn-lt"/>
              <a:ea typeface="+mn-ea"/>
              <a:cs typeface="+mn-cs"/>
            </a:rPr>
            <a:t> </a:t>
          </a:r>
          <a:r>
            <a:rPr lang="ja-JP" altLang="en-US" sz="1800" b="1">
              <a:solidFill>
                <a:schemeClr val="dk1"/>
              </a:solidFill>
              <a:effectLst/>
              <a:latin typeface="+mn-lt"/>
              <a:ea typeface="+mn-ea"/>
              <a:cs typeface="+mn-cs"/>
            </a:rPr>
            <a:t>Ａ、</a:t>
          </a:r>
          <a:r>
            <a:rPr lang="ja-JP" altLang="en-US" sz="1800" b="1" baseline="0">
              <a:solidFill>
                <a:schemeClr val="dk1"/>
              </a:solidFill>
              <a:effectLst/>
              <a:latin typeface="+mn-lt"/>
              <a:ea typeface="+mn-ea"/>
              <a:cs typeface="+mn-cs"/>
            </a:rPr>
            <a:t> </a:t>
          </a:r>
          <a:r>
            <a:rPr lang="ja-JP" altLang="en-US" sz="1800" b="1">
              <a:solidFill>
                <a:schemeClr val="dk1"/>
              </a:solidFill>
              <a:effectLst/>
              <a:latin typeface="+mn-lt"/>
              <a:ea typeface="+mn-ea"/>
              <a:cs typeface="+mn-cs"/>
            </a:rPr>
            <a:t>Ｆ </a:t>
          </a:r>
          <a:r>
            <a:rPr lang="ja-JP" altLang="ja-JP" sz="1800" b="1">
              <a:solidFill>
                <a:schemeClr val="dk1"/>
              </a:solidFill>
              <a:effectLst/>
              <a:latin typeface="+mn-lt"/>
              <a:ea typeface="+mn-ea"/>
              <a:cs typeface="+mn-cs"/>
            </a:rPr>
            <a:t>）を、</a:t>
          </a:r>
          <a:r>
            <a:rPr lang="ja-JP" altLang="ja-JP" sz="1800" b="1" u="sng">
              <a:solidFill>
                <a:srgbClr val="FF0000"/>
              </a:solidFill>
              <a:effectLst/>
              <a:latin typeface="+mn-lt"/>
              <a:ea typeface="+mn-ea"/>
              <a:cs typeface="+mn-cs"/>
            </a:rPr>
            <a:t>月毎に</a:t>
          </a:r>
          <a:r>
            <a:rPr lang="ja-JP" altLang="ja-JP" sz="1800" b="1" u="none">
              <a:solidFill>
                <a:schemeClr val="dk1"/>
              </a:solidFill>
              <a:effectLst/>
              <a:latin typeface="+mn-lt"/>
              <a:ea typeface="+mn-ea"/>
              <a:cs typeface="+mn-cs"/>
            </a:rPr>
            <a:t>、</a:t>
          </a:r>
          <a:r>
            <a:rPr lang="ja-JP" altLang="ja-JP" sz="1800" b="1">
              <a:solidFill>
                <a:srgbClr val="FF0000"/>
              </a:solidFill>
              <a:effectLst/>
              <a:latin typeface="+mn-lt"/>
              <a:ea typeface="+mn-ea"/>
              <a:cs typeface="+mn-cs"/>
            </a:rPr>
            <a:t>それぞれ対応する欄</a:t>
          </a:r>
          <a:r>
            <a:rPr lang="ja-JP" altLang="en-US" sz="1800" b="1">
              <a:solidFill>
                <a:srgbClr val="FF0000"/>
              </a:solidFill>
              <a:effectLst/>
              <a:latin typeface="+mn-lt"/>
              <a:ea typeface="+mn-ea"/>
              <a:cs typeface="+mn-cs"/>
            </a:rPr>
            <a:t>（黄色セル）に</a:t>
          </a:r>
          <a:r>
            <a:rPr lang="ja-JP" altLang="ja-JP" sz="1800" b="1">
              <a:solidFill>
                <a:srgbClr val="FF0000"/>
              </a:solidFill>
              <a:effectLst/>
              <a:latin typeface="+mn-lt"/>
              <a:ea typeface="+mn-ea"/>
              <a:cs typeface="+mn-cs"/>
            </a:rPr>
            <a:t>転記</a:t>
          </a:r>
          <a:r>
            <a:rPr lang="ja-JP" altLang="ja-JP" sz="1800" b="1">
              <a:solidFill>
                <a:schemeClr val="dk1"/>
              </a:solidFill>
              <a:effectLst/>
              <a:latin typeface="+mn-lt"/>
              <a:ea typeface="+mn-ea"/>
              <a:cs typeface="+mn-cs"/>
            </a:rPr>
            <a:t>してください </a:t>
          </a:r>
        </a:p>
      </xdr:txBody>
    </xdr:sp>
    <xdr:clientData/>
  </xdr:twoCellAnchor>
  <xdr:twoCellAnchor>
    <xdr:from>
      <xdr:col>1</xdr:col>
      <xdr:colOff>653142</xdr:colOff>
      <xdr:row>3</xdr:row>
      <xdr:rowOff>2258786</xdr:rowOff>
    </xdr:from>
    <xdr:to>
      <xdr:col>5</xdr:col>
      <xdr:colOff>0</xdr:colOff>
      <xdr:row>7</xdr:row>
      <xdr:rowOff>449035</xdr:rowOff>
    </xdr:to>
    <xdr:cxnSp macro="">
      <xdr:nvCxnSpPr>
        <xdr:cNvPr id="4" name="直線矢印コネクタ 3">
          <a:extLst>
            <a:ext uri="{FF2B5EF4-FFF2-40B4-BE49-F238E27FC236}">
              <a16:creationId xmlns:a16="http://schemas.microsoft.com/office/drawing/2014/main" id="{3233530E-4DB3-4958-8D65-A6620A29591C}"/>
            </a:ext>
          </a:extLst>
        </xdr:cNvPr>
        <xdr:cNvCxnSpPr/>
      </xdr:nvCxnSpPr>
      <xdr:spPr>
        <a:xfrm flipH="1">
          <a:off x="1088571" y="3306536"/>
          <a:ext cx="4109358" cy="1673678"/>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3</xdr:row>
      <xdr:rowOff>2492829</xdr:rowOff>
    </xdr:from>
    <xdr:to>
      <xdr:col>6</xdr:col>
      <xdr:colOff>462643</xdr:colOff>
      <xdr:row>7</xdr:row>
      <xdr:rowOff>421821</xdr:rowOff>
    </xdr:to>
    <xdr:cxnSp macro="">
      <xdr:nvCxnSpPr>
        <xdr:cNvPr id="7" name="直線矢印コネクタ 6">
          <a:extLst>
            <a:ext uri="{FF2B5EF4-FFF2-40B4-BE49-F238E27FC236}">
              <a16:creationId xmlns:a16="http://schemas.microsoft.com/office/drawing/2014/main" id="{4F3B4C6A-18D9-4A2E-BBD9-92BAF1BA934C}"/>
            </a:ext>
          </a:extLst>
        </xdr:cNvPr>
        <xdr:cNvCxnSpPr/>
      </xdr:nvCxnSpPr>
      <xdr:spPr>
        <a:xfrm>
          <a:off x="5908222" y="3540579"/>
          <a:ext cx="1684564" cy="1412421"/>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581396</xdr:colOff>
      <xdr:row>21</xdr:row>
      <xdr:rowOff>0</xdr:rowOff>
    </xdr:from>
    <xdr:to>
      <xdr:col>7</xdr:col>
      <xdr:colOff>366155</xdr:colOff>
      <xdr:row>27</xdr:row>
      <xdr:rowOff>134834</xdr:rowOff>
    </xdr:to>
    <xdr:cxnSp macro="">
      <xdr:nvCxnSpPr>
        <xdr:cNvPr id="6" name="直線矢印コネクタ 5">
          <a:extLst>
            <a:ext uri="{FF2B5EF4-FFF2-40B4-BE49-F238E27FC236}">
              <a16:creationId xmlns:a16="http://schemas.microsoft.com/office/drawing/2014/main" id="{84FE9F3A-8429-4F6A-A5CA-25E04B101CD6}"/>
            </a:ext>
          </a:extLst>
        </xdr:cNvPr>
        <xdr:cNvCxnSpPr/>
      </xdr:nvCxnSpPr>
      <xdr:spPr>
        <a:xfrm>
          <a:off x="6595753" y="9919607"/>
          <a:ext cx="900545" cy="1454727"/>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721178</xdr:colOff>
      <xdr:row>27</xdr:row>
      <xdr:rowOff>175655</xdr:rowOff>
    </xdr:from>
    <xdr:to>
      <xdr:col>19</xdr:col>
      <xdr:colOff>38346</xdr:colOff>
      <xdr:row>46</xdr:row>
      <xdr:rowOff>1237</xdr:rowOff>
    </xdr:to>
    <xdr:sp macro="" textlink="">
      <xdr:nvSpPr>
        <xdr:cNvPr id="8" name="テキスト ボックス 7">
          <a:extLst>
            <a:ext uri="{FF2B5EF4-FFF2-40B4-BE49-F238E27FC236}">
              <a16:creationId xmlns:a16="http://schemas.microsoft.com/office/drawing/2014/main" id="{19F2DCEE-8E7E-400B-9F82-878428001D86}"/>
            </a:ext>
          </a:extLst>
        </xdr:cNvPr>
        <xdr:cNvSpPr txBox="1"/>
      </xdr:nvSpPr>
      <xdr:spPr>
        <a:xfrm>
          <a:off x="4503964" y="11415155"/>
          <a:ext cx="13005953" cy="318654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800">
              <a:latin typeface="HGｺﾞｼｯｸM" panose="020B0609000000000000" pitchFamily="49" charset="-128"/>
              <a:ea typeface="HGｺﾞｼｯｸM" panose="020B0609000000000000" pitchFamily="49" charset="-128"/>
            </a:rPr>
            <a:t>【</a:t>
          </a:r>
          <a:r>
            <a:rPr kumimoji="1" lang="ja-JP" altLang="en-US" sz="1800">
              <a:latin typeface="HGｺﾞｼｯｸM" panose="020B0609000000000000" pitchFamily="49" charset="-128"/>
              <a:ea typeface="HGｺﾞｼｯｸM" panose="020B0609000000000000" pitchFamily="49" charset="-128"/>
            </a:rPr>
            <a:t>「短時間認定児童に係る延長保育事業</a:t>
          </a:r>
          <a:r>
            <a:rPr kumimoji="1" lang="ja-JP" altLang="ja-JP" sz="1100">
              <a:solidFill>
                <a:schemeClr val="dk1"/>
              </a:solidFill>
              <a:effectLst/>
              <a:latin typeface="+mn-lt"/>
              <a:ea typeface="+mn-ea"/>
              <a:cs typeface="+mn-cs"/>
            </a:rPr>
            <a:t>」</a:t>
          </a:r>
          <a:r>
            <a:rPr kumimoji="1" lang="ja-JP" altLang="en-US" sz="1800">
              <a:latin typeface="HGｺﾞｼｯｸM" panose="020B0609000000000000" pitchFamily="49" charset="-128"/>
              <a:ea typeface="HGｺﾞｼｯｸM" panose="020B0609000000000000" pitchFamily="49" charset="-128"/>
            </a:rPr>
            <a:t>の「人件費等」を入力する際の注意点</a:t>
          </a:r>
          <a:r>
            <a:rPr kumimoji="1" lang="en-US" altLang="ja-JP" sz="1800">
              <a:latin typeface="HGｺﾞｼｯｸM" panose="020B0609000000000000" pitchFamily="49" charset="-128"/>
              <a:ea typeface="HGｺﾞｼｯｸM" panose="020B0609000000000000" pitchFamily="49" charset="-128"/>
            </a:rPr>
            <a:t>】</a:t>
          </a:r>
        </a:p>
        <a:p>
          <a:r>
            <a:rPr kumimoji="1" lang="ja-JP" altLang="en-US" sz="1800">
              <a:latin typeface="HGｺﾞｼｯｸM" panose="020B0609000000000000" pitchFamily="49" charset="-128"/>
              <a:ea typeface="HGｺﾞｼｯｸM" panose="020B0609000000000000" pitchFamily="49" charset="-128"/>
            </a:rPr>
            <a:t>　</a:t>
          </a:r>
          <a:r>
            <a:rPr kumimoji="1" lang="ja-JP" altLang="en-US" sz="1800" b="1" u="sng">
              <a:solidFill>
                <a:srgbClr val="FF0000"/>
              </a:solidFill>
              <a:latin typeface="HGｺﾞｼｯｸM" panose="020B0609000000000000" pitchFamily="49" charset="-128"/>
              <a:ea typeface="HGｺﾞｼｯｸM" panose="020B0609000000000000" pitchFamily="49" charset="-128"/>
            </a:rPr>
            <a:t>短時間認定児童が、延長保育を利用したことで、人件費等が増額となる場合のみ、当該欄に人件費等を入力</a:t>
          </a:r>
          <a:r>
            <a:rPr kumimoji="1" lang="ja-JP" altLang="en-US" sz="1800">
              <a:latin typeface="HGｺﾞｼｯｸM" panose="020B0609000000000000" pitchFamily="49" charset="-128"/>
              <a:ea typeface="HGｺﾞｼｯｸM" panose="020B0609000000000000" pitchFamily="49" charset="-128"/>
            </a:rPr>
            <a:t>して下さい。</a:t>
          </a:r>
          <a:endParaRPr kumimoji="1" lang="en-US" altLang="ja-JP" sz="1800">
            <a:latin typeface="HGｺﾞｼｯｸM" panose="020B0609000000000000" pitchFamily="49" charset="-128"/>
            <a:ea typeface="HGｺﾞｼｯｸM" panose="020B0609000000000000" pitchFamily="49" charset="-128"/>
          </a:endParaRPr>
        </a:p>
        <a:p>
          <a:endParaRPr kumimoji="1" lang="en-US" altLang="ja-JP" sz="1800">
            <a:latin typeface="HGｺﾞｼｯｸM" panose="020B0609000000000000" pitchFamily="49" charset="-128"/>
            <a:ea typeface="HGｺﾞｼｯｸM" panose="020B0609000000000000" pitchFamily="49" charset="-128"/>
          </a:endParaRPr>
        </a:p>
        <a:p>
          <a:r>
            <a:rPr kumimoji="1" lang="ja-JP" altLang="en-US" sz="1800">
              <a:latin typeface="HGｺﾞｼｯｸM" panose="020B0609000000000000" pitchFamily="49" charset="-128"/>
              <a:ea typeface="HGｺﾞｼｯｸM" panose="020B0609000000000000" pitchFamily="49" charset="-128"/>
            </a:rPr>
            <a:t>　具体例）保育短時間の時間帯が</a:t>
          </a:r>
          <a:r>
            <a:rPr kumimoji="1" lang="en-US" altLang="ja-JP" sz="1800">
              <a:latin typeface="HGｺﾞｼｯｸM" panose="020B0609000000000000" pitchFamily="49" charset="-128"/>
              <a:ea typeface="HGｺﾞｼｯｸM" panose="020B0609000000000000" pitchFamily="49" charset="-128"/>
            </a:rPr>
            <a:t>9</a:t>
          </a:r>
          <a:r>
            <a:rPr kumimoji="1" lang="ja-JP" altLang="en-US" sz="1800">
              <a:latin typeface="HGｺﾞｼｯｸM" panose="020B0609000000000000" pitchFamily="49" charset="-128"/>
              <a:ea typeface="HGｺﾞｼｯｸM" panose="020B0609000000000000" pitchFamily="49" charset="-128"/>
            </a:rPr>
            <a:t>時～</a:t>
          </a:r>
          <a:r>
            <a:rPr kumimoji="1" lang="en-US" altLang="ja-JP" sz="1800">
              <a:latin typeface="HGｺﾞｼｯｸM" panose="020B0609000000000000" pitchFamily="49" charset="-128"/>
              <a:ea typeface="HGｺﾞｼｯｸM" panose="020B0609000000000000" pitchFamily="49" charset="-128"/>
            </a:rPr>
            <a:t>17</a:t>
          </a:r>
          <a:r>
            <a:rPr kumimoji="1" lang="ja-JP" altLang="en-US" sz="1800">
              <a:latin typeface="HGｺﾞｼｯｸM" panose="020B0609000000000000" pitchFamily="49" charset="-128"/>
              <a:ea typeface="HGｺﾞｼｯｸM" panose="020B0609000000000000" pitchFamily="49" charset="-128"/>
            </a:rPr>
            <a:t>時の園において、朝の</a:t>
          </a:r>
          <a:r>
            <a:rPr kumimoji="1" lang="en-US" altLang="ja-JP" sz="1800">
              <a:latin typeface="HGｺﾞｼｯｸM" panose="020B0609000000000000" pitchFamily="49" charset="-128"/>
              <a:ea typeface="HGｺﾞｼｯｸM" panose="020B0609000000000000" pitchFamily="49" charset="-128"/>
            </a:rPr>
            <a:t>8</a:t>
          </a:r>
          <a:r>
            <a:rPr kumimoji="1" lang="ja-JP" altLang="en-US" sz="1800">
              <a:latin typeface="HGｺﾞｼｯｸM" panose="020B0609000000000000" pitchFamily="49" charset="-128"/>
              <a:ea typeface="HGｺﾞｼｯｸM" panose="020B0609000000000000" pitchFamily="49" charset="-128"/>
            </a:rPr>
            <a:t>時～</a:t>
          </a:r>
          <a:r>
            <a:rPr kumimoji="1" lang="en-US" altLang="ja-JP" sz="1800">
              <a:latin typeface="HGｺﾞｼｯｸM" panose="020B0609000000000000" pitchFamily="49" charset="-128"/>
              <a:ea typeface="HGｺﾞｼｯｸM" panose="020B0609000000000000" pitchFamily="49" charset="-128"/>
            </a:rPr>
            <a:t>9</a:t>
          </a:r>
          <a:r>
            <a:rPr kumimoji="1" lang="ja-JP" altLang="en-US" sz="1800">
              <a:latin typeface="HGｺﾞｼｯｸM" panose="020B0609000000000000" pitchFamily="49" charset="-128"/>
              <a:ea typeface="HGｺﾞｼｯｸM" panose="020B0609000000000000" pitchFamily="49" charset="-128"/>
            </a:rPr>
            <a:t>時に</a:t>
          </a:r>
          <a:r>
            <a:rPr kumimoji="1" lang="en-US" altLang="ja-JP" sz="1800">
              <a:latin typeface="HGｺﾞｼｯｸM" panose="020B0609000000000000" pitchFamily="49" charset="-128"/>
              <a:ea typeface="HGｺﾞｼｯｸM" panose="020B0609000000000000" pitchFamily="49" charset="-128"/>
            </a:rPr>
            <a:t>0</a:t>
          </a:r>
          <a:r>
            <a:rPr kumimoji="1" lang="ja-JP" altLang="en-US" sz="1800">
              <a:latin typeface="HGｺﾞｼｯｸM" panose="020B0609000000000000" pitchFamily="49" charset="-128"/>
              <a:ea typeface="HGｺﾞｼｯｸM" panose="020B0609000000000000" pitchFamily="49" charset="-128"/>
            </a:rPr>
            <a:t>歳児が６人いる状況（必要保育士２人）</a:t>
          </a:r>
          <a:endParaRPr kumimoji="1" lang="en-US" altLang="ja-JP" sz="1800">
            <a:latin typeface="HGｺﾞｼｯｸM" panose="020B0609000000000000" pitchFamily="49" charset="-128"/>
            <a:ea typeface="HGｺﾞｼｯｸM" panose="020B0609000000000000" pitchFamily="49" charset="-128"/>
          </a:endParaRPr>
        </a:p>
        <a:p>
          <a:r>
            <a:rPr kumimoji="1" lang="ja-JP" altLang="en-US" sz="1800">
              <a:latin typeface="HGｺﾞｼｯｸM" panose="020B0609000000000000" pitchFamily="49" charset="-128"/>
              <a:ea typeface="HGｺﾞｼｯｸM" panose="020B0609000000000000" pitchFamily="49" charset="-128"/>
            </a:rPr>
            <a:t>　　　　　パターン１）朝の</a:t>
          </a:r>
          <a:r>
            <a:rPr kumimoji="1" lang="en-US" altLang="ja-JP" sz="1800">
              <a:latin typeface="HGｺﾞｼｯｸM" panose="020B0609000000000000" pitchFamily="49" charset="-128"/>
              <a:ea typeface="HGｺﾞｼｯｸM" panose="020B0609000000000000" pitchFamily="49" charset="-128"/>
            </a:rPr>
            <a:t>8</a:t>
          </a:r>
          <a:r>
            <a:rPr kumimoji="1" lang="ja-JP" altLang="en-US" sz="1800">
              <a:latin typeface="HGｺﾞｼｯｸM" panose="020B0609000000000000" pitchFamily="49" charset="-128"/>
              <a:ea typeface="HGｺﾞｼｯｸM" panose="020B0609000000000000" pitchFamily="49" charset="-128"/>
            </a:rPr>
            <a:t>時～</a:t>
          </a:r>
          <a:r>
            <a:rPr kumimoji="1" lang="en-US" altLang="ja-JP" sz="1800">
              <a:latin typeface="HGｺﾞｼｯｸM" panose="020B0609000000000000" pitchFamily="49" charset="-128"/>
              <a:ea typeface="HGｺﾞｼｯｸM" panose="020B0609000000000000" pitchFamily="49" charset="-128"/>
            </a:rPr>
            <a:t>9</a:t>
          </a:r>
          <a:r>
            <a:rPr kumimoji="1" lang="ja-JP" altLang="en-US" sz="1800">
              <a:latin typeface="HGｺﾞｼｯｸM" panose="020B0609000000000000" pitchFamily="49" charset="-128"/>
              <a:ea typeface="HGｺﾞｼｯｸM" panose="020B0609000000000000" pitchFamily="49" charset="-128"/>
            </a:rPr>
            <a:t>時に</a:t>
          </a:r>
          <a:r>
            <a:rPr kumimoji="1" lang="en-US" altLang="ja-JP" sz="1800">
              <a:latin typeface="HGｺﾞｼｯｸM" panose="020B0609000000000000" pitchFamily="49" charset="-128"/>
              <a:ea typeface="HGｺﾞｼｯｸM" panose="020B0609000000000000" pitchFamily="49" charset="-128"/>
            </a:rPr>
            <a:t>0</a:t>
          </a:r>
          <a:r>
            <a:rPr kumimoji="1" lang="ja-JP" altLang="en-US" sz="1800">
              <a:latin typeface="HGｺﾞｼｯｸM" panose="020B0609000000000000" pitchFamily="49" charset="-128"/>
              <a:ea typeface="HGｺﾞｼｯｸM" panose="020B0609000000000000" pitchFamily="49" charset="-128"/>
            </a:rPr>
            <a:t>歳児の短時間認定児童が１名、延長保育を利用した場合</a:t>
          </a:r>
        </a:p>
        <a:p>
          <a:r>
            <a:rPr kumimoji="1" lang="ja-JP" altLang="en-US" sz="1800">
              <a:latin typeface="HGｺﾞｼｯｸM" panose="020B0609000000000000" pitchFamily="49" charset="-128"/>
              <a:ea typeface="HGｺﾞｼｯｸM" panose="020B0609000000000000" pitchFamily="49" charset="-128"/>
            </a:rPr>
            <a:t>　　　　　　　　　　　→　</a:t>
          </a:r>
          <a:r>
            <a:rPr kumimoji="1" lang="ja-JP" altLang="en-US" sz="1800" b="1" u="sng">
              <a:solidFill>
                <a:srgbClr val="FF0000"/>
              </a:solidFill>
              <a:latin typeface="HGｺﾞｼｯｸM" panose="020B0609000000000000" pitchFamily="49" charset="-128"/>
              <a:ea typeface="HGｺﾞｼｯｸM" panose="020B0609000000000000" pitchFamily="49" charset="-128"/>
            </a:rPr>
            <a:t>必要保育士数が２人のまま</a:t>
          </a:r>
          <a:r>
            <a:rPr kumimoji="1" lang="ja-JP" altLang="en-US" sz="1800">
              <a:latin typeface="HGｺﾞｼｯｸM" panose="020B0609000000000000" pitchFamily="49" charset="-128"/>
              <a:ea typeface="HGｺﾞｼｯｸM" panose="020B0609000000000000" pitchFamily="49" charset="-128"/>
            </a:rPr>
            <a:t>であるため、</a:t>
          </a:r>
          <a:r>
            <a:rPr kumimoji="1" lang="ja-JP" altLang="en-US" sz="1800" b="1" i="0" u="sng">
              <a:solidFill>
                <a:srgbClr val="FF0000"/>
              </a:solidFill>
              <a:latin typeface="HGｺﾞｼｯｸM" panose="020B0609000000000000" pitchFamily="49" charset="-128"/>
              <a:ea typeface="HGｺﾞｼｯｸM" panose="020B0609000000000000" pitchFamily="49" charset="-128"/>
            </a:rPr>
            <a:t>当該欄への入力は不要</a:t>
          </a:r>
          <a:endParaRPr kumimoji="1" lang="en-US" altLang="ja-JP" sz="1800" b="1" i="0" u="sng">
            <a:solidFill>
              <a:srgbClr val="FF0000"/>
            </a:solidFill>
            <a:latin typeface="HGｺﾞｼｯｸM" panose="020B0609000000000000" pitchFamily="49" charset="-128"/>
            <a:ea typeface="HGｺﾞｼｯｸM" panose="020B0609000000000000" pitchFamily="49" charset="-128"/>
          </a:endParaRPr>
        </a:p>
        <a:p>
          <a:endParaRPr kumimoji="1" lang="en-US" altLang="ja-JP" sz="1800">
            <a:latin typeface="HGｺﾞｼｯｸM" panose="020B0609000000000000" pitchFamily="49" charset="-128"/>
            <a:ea typeface="HGｺﾞｼｯｸM" panose="020B0609000000000000" pitchFamily="49" charset="-128"/>
          </a:endParaRPr>
        </a:p>
        <a:p>
          <a:r>
            <a:rPr kumimoji="1" lang="ja-JP" altLang="en-US" sz="1800">
              <a:latin typeface="HGｺﾞｼｯｸM" panose="020B0609000000000000" pitchFamily="49" charset="-128"/>
              <a:ea typeface="HGｺﾞｼｯｸM" panose="020B0609000000000000" pitchFamily="49" charset="-128"/>
            </a:rPr>
            <a:t>　　　　　パターン２）朝の</a:t>
          </a:r>
          <a:r>
            <a:rPr kumimoji="1" lang="en-US" altLang="ja-JP" sz="1800">
              <a:latin typeface="HGｺﾞｼｯｸM" panose="020B0609000000000000" pitchFamily="49" charset="-128"/>
              <a:ea typeface="HGｺﾞｼｯｸM" panose="020B0609000000000000" pitchFamily="49" charset="-128"/>
            </a:rPr>
            <a:t>8</a:t>
          </a:r>
          <a:r>
            <a:rPr kumimoji="1" lang="ja-JP" altLang="en-US" sz="1800">
              <a:latin typeface="HGｺﾞｼｯｸM" panose="020B0609000000000000" pitchFamily="49" charset="-128"/>
              <a:ea typeface="HGｺﾞｼｯｸM" panose="020B0609000000000000" pitchFamily="49" charset="-128"/>
            </a:rPr>
            <a:t>時～</a:t>
          </a:r>
          <a:r>
            <a:rPr kumimoji="1" lang="en-US" altLang="ja-JP" sz="1800">
              <a:latin typeface="HGｺﾞｼｯｸM" panose="020B0609000000000000" pitchFamily="49" charset="-128"/>
              <a:ea typeface="HGｺﾞｼｯｸM" panose="020B0609000000000000" pitchFamily="49" charset="-128"/>
            </a:rPr>
            <a:t>9</a:t>
          </a:r>
          <a:r>
            <a:rPr kumimoji="1" lang="ja-JP" altLang="en-US" sz="1800">
              <a:latin typeface="HGｺﾞｼｯｸM" panose="020B0609000000000000" pitchFamily="49" charset="-128"/>
              <a:ea typeface="HGｺﾞｼｯｸM" panose="020B0609000000000000" pitchFamily="49" charset="-128"/>
            </a:rPr>
            <a:t>時に</a:t>
          </a:r>
          <a:r>
            <a:rPr kumimoji="1" lang="en-US" altLang="ja-JP" sz="1800">
              <a:latin typeface="HGｺﾞｼｯｸM" panose="020B0609000000000000" pitchFamily="49" charset="-128"/>
              <a:ea typeface="HGｺﾞｼｯｸM" panose="020B0609000000000000" pitchFamily="49" charset="-128"/>
            </a:rPr>
            <a:t>0</a:t>
          </a:r>
          <a:r>
            <a:rPr kumimoji="1" lang="ja-JP" altLang="en-US" sz="1800">
              <a:latin typeface="HGｺﾞｼｯｸM" panose="020B0609000000000000" pitchFamily="49" charset="-128"/>
              <a:ea typeface="HGｺﾞｼｯｸM" panose="020B0609000000000000" pitchFamily="49" charset="-128"/>
            </a:rPr>
            <a:t>歳児の短時間認定児童が３名、延長保育を利用した場合</a:t>
          </a:r>
        </a:p>
        <a:p>
          <a:r>
            <a:rPr kumimoji="1" lang="ja-JP" altLang="en-US" sz="1800">
              <a:latin typeface="HGｺﾞｼｯｸM" panose="020B0609000000000000" pitchFamily="49" charset="-128"/>
              <a:ea typeface="HGｺﾞｼｯｸM" panose="020B0609000000000000" pitchFamily="49" charset="-128"/>
            </a:rPr>
            <a:t>　　　　　　　　　　　→　</a:t>
          </a:r>
          <a:r>
            <a:rPr kumimoji="1" lang="ja-JP" altLang="en-US" sz="1800" b="1" u="sng">
              <a:solidFill>
                <a:srgbClr val="FF0000"/>
              </a:solidFill>
              <a:latin typeface="HGｺﾞｼｯｸM" panose="020B0609000000000000" pitchFamily="49" charset="-128"/>
              <a:ea typeface="HGｺﾞｼｯｸM" panose="020B0609000000000000" pitchFamily="49" charset="-128"/>
            </a:rPr>
            <a:t>必要保育士数が２人から３人に増えるため、追加で必要となる保育士の人件費分を入力可能</a:t>
          </a:r>
        </a:p>
        <a:p>
          <a:endParaRPr kumimoji="1" lang="ja-JP" altLang="en-US" sz="1800">
            <a:latin typeface="HGｺﾞｼｯｸM" panose="020B0609000000000000" pitchFamily="49" charset="-128"/>
            <a:ea typeface="HGｺﾞｼｯｸM" panose="020B0609000000000000" pitchFamily="49" charset="-128"/>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35</xdr:col>
      <xdr:colOff>85725</xdr:colOff>
      <xdr:row>8</xdr:row>
      <xdr:rowOff>44824</xdr:rowOff>
    </xdr:from>
    <xdr:to>
      <xdr:col>36</xdr:col>
      <xdr:colOff>95250</xdr:colOff>
      <xdr:row>11</xdr:row>
      <xdr:rowOff>17930</xdr:rowOff>
    </xdr:to>
    <xdr:sp macro="" textlink="">
      <xdr:nvSpPr>
        <xdr:cNvPr id="2" name="右大かっこ 1">
          <a:extLst>
            <a:ext uri="{FF2B5EF4-FFF2-40B4-BE49-F238E27FC236}">
              <a16:creationId xmlns:a16="http://schemas.microsoft.com/office/drawing/2014/main" id="{02B7CBD9-369A-4191-8AFE-4FF71D07F3F8}"/>
            </a:ext>
          </a:extLst>
        </xdr:cNvPr>
        <xdr:cNvSpPr/>
      </xdr:nvSpPr>
      <xdr:spPr>
        <a:xfrm>
          <a:off x="6038850" y="2026024"/>
          <a:ext cx="190500" cy="944656"/>
        </a:xfrm>
        <a:prstGeom prst="rightBracket">
          <a:avLst/>
        </a:prstGeom>
        <a:ln w="571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117661</xdr:colOff>
      <xdr:row>8</xdr:row>
      <xdr:rowOff>452717</xdr:rowOff>
    </xdr:from>
    <xdr:to>
      <xdr:col>38</xdr:col>
      <xdr:colOff>159683</xdr:colOff>
      <xdr:row>9</xdr:row>
      <xdr:rowOff>127187</xdr:rowOff>
    </xdr:to>
    <xdr:sp macro="" textlink="">
      <xdr:nvSpPr>
        <xdr:cNvPr id="3" name="矢印: 右 2">
          <a:extLst>
            <a:ext uri="{FF2B5EF4-FFF2-40B4-BE49-F238E27FC236}">
              <a16:creationId xmlns:a16="http://schemas.microsoft.com/office/drawing/2014/main" id="{5473DEB9-82FC-42C2-BB6B-76F5AF1D338E}"/>
            </a:ext>
          </a:extLst>
        </xdr:cNvPr>
        <xdr:cNvSpPr/>
      </xdr:nvSpPr>
      <xdr:spPr>
        <a:xfrm>
          <a:off x="6251761" y="2433917"/>
          <a:ext cx="403972" cy="131670"/>
        </a:xfrm>
        <a:prstGeom prst="rightArrow">
          <a:avLst/>
        </a:prstGeom>
        <a:ln>
          <a:solidFill>
            <a:sysClr val="windowText" lastClr="000000"/>
          </a:solidFill>
          <a:prstDash val="sysDash"/>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159684</xdr:colOff>
      <xdr:row>8</xdr:row>
      <xdr:rowOff>0</xdr:rowOff>
    </xdr:from>
    <xdr:to>
      <xdr:col>49</xdr:col>
      <xdr:colOff>116542</xdr:colOff>
      <xdr:row>11</xdr:row>
      <xdr:rowOff>58831</xdr:rowOff>
    </xdr:to>
    <xdr:sp macro="" textlink="">
      <xdr:nvSpPr>
        <xdr:cNvPr id="4" name="テキスト ボックス 3">
          <a:extLst>
            <a:ext uri="{FF2B5EF4-FFF2-40B4-BE49-F238E27FC236}">
              <a16:creationId xmlns:a16="http://schemas.microsoft.com/office/drawing/2014/main" id="{2989F576-A80B-4284-A4E7-F0FA95CDE63C}"/>
            </a:ext>
          </a:extLst>
        </xdr:cNvPr>
        <xdr:cNvSpPr txBox="1"/>
      </xdr:nvSpPr>
      <xdr:spPr>
        <a:xfrm>
          <a:off x="6655734" y="1981200"/>
          <a:ext cx="6995833" cy="1030381"/>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200">
              <a:latin typeface="HGｺﾞｼｯｸE" panose="020B0909000000000000" pitchFamily="49" charset="-128"/>
              <a:ea typeface="HGｺﾞｼｯｸE" panose="020B0909000000000000" pitchFamily="49" charset="-128"/>
            </a:rPr>
            <a:t>・「園毎の固有番号」に基づき、</a:t>
          </a:r>
          <a:r>
            <a:rPr kumimoji="1" lang="en-US" altLang="ja-JP" sz="1200" u="sng">
              <a:solidFill>
                <a:srgbClr val="FF0000"/>
              </a:solidFill>
              <a:latin typeface="HGｺﾞｼｯｸE" panose="020B0909000000000000" pitchFamily="49" charset="-128"/>
              <a:ea typeface="HGｺﾞｼｯｸE" panose="020B0909000000000000" pitchFamily="49" charset="-128"/>
            </a:rPr>
            <a:t>2</a:t>
          </a:r>
          <a:r>
            <a:rPr kumimoji="1" lang="ja-JP" altLang="en-US" sz="1200" u="sng">
              <a:solidFill>
                <a:srgbClr val="FF0000"/>
              </a:solidFill>
              <a:latin typeface="HGｺﾞｼｯｸE" panose="020B0909000000000000" pitchFamily="49" charset="-128"/>
              <a:ea typeface="HGｺﾞｼｯｸE" panose="020B0909000000000000" pitchFamily="49" charset="-128"/>
            </a:rPr>
            <a:t>月</a:t>
          </a:r>
          <a:r>
            <a:rPr kumimoji="1" lang="en-US" altLang="ja-JP" sz="1200" u="sng">
              <a:solidFill>
                <a:srgbClr val="FF0000"/>
              </a:solidFill>
              <a:latin typeface="HGｺﾞｼｯｸE" panose="020B0909000000000000" pitchFamily="49" charset="-128"/>
              <a:ea typeface="HGｺﾞｼｯｸE" panose="020B0909000000000000" pitchFamily="49" charset="-128"/>
            </a:rPr>
            <a:t>1</a:t>
          </a:r>
          <a:r>
            <a:rPr kumimoji="1" lang="ja-JP" altLang="en-US" sz="1200" u="sng">
              <a:solidFill>
                <a:srgbClr val="FF0000"/>
              </a:solidFill>
              <a:latin typeface="HGｺﾞｼｯｸE" panose="020B0909000000000000" pitchFamily="49" charset="-128"/>
              <a:ea typeface="HGｺﾞｼｯｸE" panose="020B0909000000000000" pitchFamily="49" charset="-128"/>
            </a:rPr>
            <a:t>日時点の情報</a:t>
          </a:r>
          <a:r>
            <a:rPr kumimoji="1" lang="ja-JP" altLang="en-US" sz="1200">
              <a:latin typeface="HGｺﾞｼｯｸE" panose="020B0909000000000000" pitchFamily="49" charset="-128"/>
              <a:ea typeface="HGｺﾞｼｯｸE" panose="020B0909000000000000" pitchFamily="49" charset="-128"/>
            </a:rPr>
            <a:t>を記載しております。</a:t>
          </a:r>
          <a:endParaRPr kumimoji="1" lang="en-US" altLang="ja-JP" sz="1200">
            <a:latin typeface="HGｺﾞｼｯｸE" panose="020B0909000000000000" pitchFamily="49" charset="-128"/>
            <a:ea typeface="HGｺﾞｼｯｸE" panose="020B0909000000000000" pitchFamily="49" charset="-128"/>
          </a:endParaRPr>
        </a:p>
        <a:p>
          <a:endParaRPr kumimoji="1" lang="en-US" altLang="ja-JP" sz="1200">
            <a:latin typeface="HGｺﾞｼｯｸE" panose="020B0909000000000000" pitchFamily="49" charset="-128"/>
            <a:ea typeface="HGｺﾞｼｯｸE" panose="020B0909000000000000" pitchFamily="49" charset="-128"/>
          </a:endParaRPr>
        </a:p>
        <a:p>
          <a:r>
            <a:rPr kumimoji="1" lang="ja-JP" altLang="en-US" sz="1200">
              <a:latin typeface="HGｺﾞｼｯｸE" panose="020B0909000000000000" pitchFamily="49" charset="-128"/>
              <a:ea typeface="HGｺﾞｼｯｸE" panose="020B0909000000000000" pitchFamily="49" charset="-128"/>
            </a:rPr>
            <a:t>・</a:t>
          </a:r>
          <a:r>
            <a:rPr kumimoji="1" lang="ja-JP" altLang="en-US" sz="1200" u="sng">
              <a:solidFill>
                <a:srgbClr val="FF0000"/>
              </a:solidFill>
              <a:latin typeface="HGｺﾞｼｯｸE" panose="020B0909000000000000" pitchFamily="49" charset="-128"/>
              <a:ea typeface="HGｺﾞｼｯｸE" panose="020B0909000000000000" pitchFamily="49" charset="-128"/>
            </a:rPr>
            <a:t>令和</a:t>
          </a:r>
          <a:r>
            <a:rPr kumimoji="1" lang="en-US" altLang="ja-JP" sz="1200" u="sng">
              <a:solidFill>
                <a:srgbClr val="FF0000"/>
              </a:solidFill>
              <a:latin typeface="HGｺﾞｼｯｸE" panose="020B0909000000000000" pitchFamily="49" charset="-128"/>
              <a:ea typeface="HGｺﾞｼｯｸE" panose="020B0909000000000000" pitchFamily="49" charset="-128"/>
            </a:rPr>
            <a:t>6</a:t>
          </a:r>
          <a:r>
            <a:rPr kumimoji="1" lang="ja-JP" altLang="en-US" sz="1200" u="sng">
              <a:solidFill>
                <a:srgbClr val="FF0000"/>
              </a:solidFill>
              <a:latin typeface="HGｺﾞｼｯｸE" panose="020B0909000000000000" pitchFamily="49" charset="-128"/>
              <a:ea typeface="HGｺﾞｼｯｸE" panose="020B0909000000000000" pitchFamily="49" charset="-128"/>
            </a:rPr>
            <a:t>年</a:t>
          </a:r>
          <a:r>
            <a:rPr kumimoji="1" lang="en-US" altLang="ja-JP" sz="1200" u="sng">
              <a:solidFill>
                <a:srgbClr val="FF0000"/>
              </a:solidFill>
              <a:latin typeface="HGｺﾞｼｯｸE" panose="020B0909000000000000" pitchFamily="49" charset="-128"/>
              <a:ea typeface="HGｺﾞｼｯｸE" panose="020B0909000000000000" pitchFamily="49" charset="-128"/>
            </a:rPr>
            <a:t>3</a:t>
          </a:r>
          <a:r>
            <a:rPr kumimoji="1" lang="ja-JP" altLang="en-US" sz="1200" u="sng">
              <a:solidFill>
                <a:srgbClr val="FF0000"/>
              </a:solidFill>
              <a:latin typeface="HGｺﾞｼｯｸE" panose="020B0909000000000000" pitchFamily="49" charset="-128"/>
              <a:ea typeface="HGｺﾞｼｯｸE" panose="020B0909000000000000" pitchFamily="49" charset="-128"/>
            </a:rPr>
            <a:t>月時点で修正があった場合は</a:t>
          </a:r>
          <a:r>
            <a:rPr kumimoji="1" lang="ja-JP" altLang="en-US" sz="1200">
              <a:latin typeface="HGｺﾞｼｯｸE" panose="020B0909000000000000" pitchFamily="49" charset="-128"/>
              <a:ea typeface="HGｺﾞｼｯｸE" panose="020B0909000000000000" pitchFamily="49" charset="-128"/>
            </a:rPr>
            <a:t>恐縮ですが、</a:t>
          </a:r>
          <a:r>
            <a:rPr kumimoji="1" lang="ja-JP" altLang="en-US" sz="1200" u="sng">
              <a:solidFill>
                <a:srgbClr val="FF0000"/>
              </a:solidFill>
              <a:latin typeface="HGｺﾞｼｯｸE" panose="020B0909000000000000" pitchFamily="49" charset="-128"/>
              <a:ea typeface="HGｺﾞｼｯｸE" panose="020B0909000000000000" pitchFamily="49" charset="-128"/>
            </a:rPr>
            <a:t>関数の上から上書き</a:t>
          </a:r>
          <a:r>
            <a:rPr kumimoji="1" lang="ja-JP" altLang="en-US" sz="1200">
              <a:latin typeface="HGｺﾞｼｯｸE" panose="020B0909000000000000" pitchFamily="49" charset="-128"/>
              <a:ea typeface="HGｺﾞｼｯｸE" panose="020B0909000000000000" pitchFamily="49" charset="-128"/>
            </a:rPr>
            <a:t>願います。</a:t>
          </a:r>
        </a:p>
      </xdr:txBody>
    </xdr:sp>
    <xdr:clientData/>
  </xdr:twoCellAnchor>
  <xdr:twoCellAnchor>
    <xdr:from>
      <xdr:col>37</xdr:col>
      <xdr:colOff>161058</xdr:colOff>
      <xdr:row>16</xdr:row>
      <xdr:rowOff>180974</xdr:rowOff>
    </xdr:from>
    <xdr:to>
      <xdr:col>47</xdr:col>
      <xdr:colOff>209549</xdr:colOff>
      <xdr:row>19</xdr:row>
      <xdr:rowOff>12987</xdr:rowOff>
    </xdr:to>
    <xdr:sp macro="" textlink="">
      <xdr:nvSpPr>
        <xdr:cNvPr id="5" name="テキスト ボックス 4">
          <a:extLst>
            <a:ext uri="{FF2B5EF4-FFF2-40B4-BE49-F238E27FC236}">
              <a16:creationId xmlns:a16="http://schemas.microsoft.com/office/drawing/2014/main" id="{8583A021-2546-48E5-BF54-B434112E281F}"/>
            </a:ext>
          </a:extLst>
        </xdr:cNvPr>
        <xdr:cNvSpPr txBox="1"/>
      </xdr:nvSpPr>
      <xdr:spPr>
        <a:xfrm>
          <a:off x="6476133" y="4238624"/>
          <a:ext cx="5896841" cy="670213"/>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ts val="1700"/>
            </a:lnSpc>
          </a:pPr>
          <a:r>
            <a:rPr kumimoji="1" lang="ja-JP" altLang="en-US" sz="1400">
              <a:latin typeface="HGSｺﾞｼｯｸE" panose="020B0900000000000000" pitchFamily="50" charset="-128"/>
              <a:ea typeface="HGSｺﾞｼｯｸE" panose="020B0900000000000000" pitchFamily="50" charset="-128"/>
            </a:rPr>
            <a:t>・開園時間について、修正がある場合は関数の上から修正願います。</a:t>
          </a:r>
        </a:p>
      </xdr:txBody>
    </xdr:sp>
    <xdr:clientData/>
  </xdr:twoCellAnchor>
  <xdr:twoCellAnchor>
    <xdr:from>
      <xdr:col>36</xdr:col>
      <xdr:colOff>0</xdr:colOff>
      <xdr:row>15</xdr:row>
      <xdr:rowOff>0</xdr:rowOff>
    </xdr:from>
    <xdr:to>
      <xdr:col>37</xdr:col>
      <xdr:colOff>85725</xdr:colOff>
      <xdr:row>20</xdr:row>
      <xdr:rowOff>247650</xdr:rowOff>
    </xdr:to>
    <xdr:sp macro="" textlink="">
      <xdr:nvSpPr>
        <xdr:cNvPr id="6" name="右中かっこ 5">
          <a:extLst>
            <a:ext uri="{FF2B5EF4-FFF2-40B4-BE49-F238E27FC236}">
              <a16:creationId xmlns:a16="http://schemas.microsoft.com/office/drawing/2014/main" id="{F40D50CC-0EB8-46CF-9036-DA54E65AD930}"/>
            </a:ext>
          </a:extLst>
        </xdr:cNvPr>
        <xdr:cNvSpPr/>
      </xdr:nvSpPr>
      <xdr:spPr bwMode="auto">
        <a:xfrm>
          <a:off x="6134100" y="3752850"/>
          <a:ext cx="266700" cy="1647825"/>
        </a:xfrm>
        <a:prstGeom prst="rightBrace">
          <a:avLst/>
        </a:prstGeom>
        <a:ln w="28575">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27</xdr:col>
      <xdr:colOff>36419</xdr:colOff>
      <xdr:row>8</xdr:row>
      <xdr:rowOff>142315</xdr:rowOff>
    </xdr:from>
    <xdr:to>
      <xdr:col>27</xdr:col>
      <xdr:colOff>226919</xdr:colOff>
      <xdr:row>11</xdr:row>
      <xdr:rowOff>67236</xdr:rowOff>
    </xdr:to>
    <xdr:sp macro="" textlink="">
      <xdr:nvSpPr>
        <xdr:cNvPr id="2" name="右大かっこ 1">
          <a:extLst>
            <a:ext uri="{FF2B5EF4-FFF2-40B4-BE49-F238E27FC236}">
              <a16:creationId xmlns:a16="http://schemas.microsoft.com/office/drawing/2014/main" id="{5F876933-9454-40A9-ADBB-966836723936}"/>
            </a:ext>
          </a:extLst>
        </xdr:cNvPr>
        <xdr:cNvSpPr/>
      </xdr:nvSpPr>
      <xdr:spPr>
        <a:xfrm>
          <a:off x="6502213" y="1991286"/>
          <a:ext cx="190500" cy="944656"/>
        </a:xfrm>
        <a:prstGeom prst="rightBracket">
          <a:avLst/>
        </a:prstGeom>
        <a:ln w="571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249330</xdr:colOff>
      <xdr:row>9</xdr:row>
      <xdr:rowOff>113179</xdr:rowOff>
    </xdr:from>
    <xdr:to>
      <xdr:col>28</xdr:col>
      <xdr:colOff>205067</xdr:colOff>
      <xdr:row>9</xdr:row>
      <xdr:rowOff>244849</xdr:rowOff>
    </xdr:to>
    <xdr:sp macro="" textlink="">
      <xdr:nvSpPr>
        <xdr:cNvPr id="3" name="矢印: 右 2">
          <a:extLst>
            <a:ext uri="{FF2B5EF4-FFF2-40B4-BE49-F238E27FC236}">
              <a16:creationId xmlns:a16="http://schemas.microsoft.com/office/drawing/2014/main" id="{F916E50E-FBE4-4CAF-870F-99E773C5AC75}"/>
            </a:ext>
          </a:extLst>
        </xdr:cNvPr>
        <xdr:cNvSpPr/>
      </xdr:nvSpPr>
      <xdr:spPr>
        <a:xfrm>
          <a:off x="6715124" y="2399179"/>
          <a:ext cx="403972" cy="131670"/>
        </a:xfrm>
        <a:prstGeom prst="rightArrow">
          <a:avLst/>
        </a:prstGeom>
        <a:ln>
          <a:solidFill>
            <a:sysClr val="windowText" lastClr="000000"/>
          </a:solidFill>
          <a:prstDash val="sysDash"/>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205068</xdr:colOff>
      <xdr:row>8</xdr:row>
      <xdr:rowOff>97491</xdr:rowOff>
    </xdr:from>
    <xdr:to>
      <xdr:col>57</xdr:col>
      <xdr:colOff>129989</xdr:colOff>
      <xdr:row>11</xdr:row>
      <xdr:rowOff>108137</xdr:rowOff>
    </xdr:to>
    <xdr:sp macro="" textlink="">
      <xdr:nvSpPr>
        <xdr:cNvPr id="4" name="テキスト ボックス 3">
          <a:extLst>
            <a:ext uri="{FF2B5EF4-FFF2-40B4-BE49-F238E27FC236}">
              <a16:creationId xmlns:a16="http://schemas.microsoft.com/office/drawing/2014/main" id="{C6FA703F-BFA0-4B4E-BA89-EE43A2DA12C7}"/>
            </a:ext>
          </a:extLst>
        </xdr:cNvPr>
        <xdr:cNvSpPr txBox="1"/>
      </xdr:nvSpPr>
      <xdr:spPr>
        <a:xfrm>
          <a:off x="7119097" y="1946462"/>
          <a:ext cx="6995833" cy="1030381"/>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200">
              <a:latin typeface="HGｺﾞｼｯｸE" panose="020B0909000000000000" pitchFamily="49" charset="-128"/>
              <a:ea typeface="HGｺﾞｼｯｸE" panose="020B0909000000000000" pitchFamily="49" charset="-128"/>
            </a:rPr>
            <a:t>・「園毎の固有番号」に基づき、</a:t>
          </a:r>
          <a:r>
            <a:rPr kumimoji="1" lang="en-US" altLang="ja-JP" sz="1200" u="sng">
              <a:solidFill>
                <a:srgbClr val="FF0000"/>
              </a:solidFill>
              <a:latin typeface="HGｺﾞｼｯｸE" panose="020B0909000000000000" pitchFamily="49" charset="-128"/>
              <a:ea typeface="HGｺﾞｼｯｸE" panose="020B0909000000000000" pitchFamily="49" charset="-128"/>
            </a:rPr>
            <a:t>2</a:t>
          </a:r>
          <a:r>
            <a:rPr kumimoji="1" lang="ja-JP" altLang="en-US" sz="1200" u="sng">
              <a:solidFill>
                <a:srgbClr val="FF0000"/>
              </a:solidFill>
              <a:latin typeface="HGｺﾞｼｯｸE" panose="020B0909000000000000" pitchFamily="49" charset="-128"/>
              <a:ea typeface="HGｺﾞｼｯｸE" panose="020B0909000000000000" pitchFamily="49" charset="-128"/>
            </a:rPr>
            <a:t>月</a:t>
          </a:r>
          <a:r>
            <a:rPr kumimoji="1" lang="en-US" altLang="ja-JP" sz="1200" u="sng">
              <a:solidFill>
                <a:srgbClr val="FF0000"/>
              </a:solidFill>
              <a:latin typeface="HGｺﾞｼｯｸE" panose="020B0909000000000000" pitchFamily="49" charset="-128"/>
              <a:ea typeface="HGｺﾞｼｯｸE" panose="020B0909000000000000" pitchFamily="49" charset="-128"/>
            </a:rPr>
            <a:t>1</a:t>
          </a:r>
          <a:r>
            <a:rPr kumimoji="1" lang="ja-JP" altLang="en-US" sz="1200" u="sng">
              <a:solidFill>
                <a:srgbClr val="FF0000"/>
              </a:solidFill>
              <a:latin typeface="HGｺﾞｼｯｸE" panose="020B0909000000000000" pitchFamily="49" charset="-128"/>
              <a:ea typeface="HGｺﾞｼｯｸE" panose="020B0909000000000000" pitchFamily="49" charset="-128"/>
            </a:rPr>
            <a:t>日時点の情報</a:t>
          </a:r>
          <a:r>
            <a:rPr kumimoji="1" lang="ja-JP" altLang="en-US" sz="1200">
              <a:latin typeface="HGｺﾞｼｯｸE" panose="020B0909000000000000" pitchFamily="49" charset="-128"/>
              <a:ea typeface="HGｺﾞｼｯｸE" panose="020B0909000000000000" pitchFamily="49" charset="-128"/>
            </a:rPr>
            <a:t>を記載しております。</a:t>
          </a:r>
          <a:endParaRPr kumimoji="1" lang="en-US" altLang="ja-JP" sz="1200">
            <a:latin typeface="HGｺﾞｼｯｸE" panose="020B0909000000000000" pitchFamily="49" charset="-128"/>
            <a:ea typeface="HGｺﾞｼｯｸE" panose="020B0909000000000000" pitchFamily="49" charset="-128"/>
          </a:endParaRPr>
        </a:p>
        <a:p>
          <a:endParaRPr kumimoji="1" lang="en-US" altLang="ja-JP" sz="1200">
            <a:latin typeface="HGｺﾞｼｯｸE" panose="020B0909000000000000" pitchFamily="49" charset="-128"/>
            <a:ea typeface="HGｺﾞｼｯｸE" panose="020B0909000000000000" pitchFamily="49" charset="-128"/>
          </a:endParaRPr>
        </a:p>
        <a:p>
          <a:r>
            <a:rPr kumimoji="1" lang="ja-JP" altLang="en-US" sz="1200">
              <a:latin typeface="HGｺﾞｼｯｸE" panose="020B0909000000000000" pitchFamily="49" charset="-128"/>
              <a:ea typeface="HGｺﾞｼｯｸE" panose="020B0909000000000000" pitchFamily="49" charset="-128"/>
            </a:rPr>
            <a:t>・</a:t>
          </a:r>
          <a:r>
            <a:rPr kumimoji="1" lang="ja-JP" altLang="en-US" sz="1200" u="sng">
              <a:solidFill>
                <a:srgbClr val="FF0000"/>
              </a:solidFill>
              <a:latin typeface="HGｺﾞｼｯｸE" panose="020B0909000000000000" pitchFamily="49" charset="-128"/>
              <a:ea typeface="HGｺﾞｼｯｸE" panose="020B0909000000000000" pitchFamily="49" charset="-128"/>
            </a:rPr>
            <a:t>令和</a:t>
          </a:r>
          <a:r>
            <a:rPr kumimoji="1" lang="en-US" altLang="ja-JP" sz="1200" u="sng">
              <a:solidFill>
                <a:srgbClr val="FF0000"/>
              </a:solidFill>
              <a:latin typeface="HGｺﾞｼｯｸE" panose="020B0909000000000000" pitchFamily="49" charset="-128"/>
              <a:ea typeface="HGｺﾞｼｯｸE" panose="020B0909000000000000" pitchFamily="49" charset="-128"/>
            </a:rPr>
            <a:t>6</a:t>
          </a:r>
          <a:r>
            <a:rPr kumimoji="1" lang="ja-JP" altLang="en-US" sz="1200" u="sng">
              <a:solidFill>
                <a:srgbClr val="FF0000"/>
              </a:solidFill>
              <a:latin typeface="HGｺﾞｼｯｸE" panose="020B0909000000000000" pitchFamily="49" charset="-128"/>
              <a:ea typeface="HGｺﾞｼｯｸE" panose="020B0909000000000000" pitchFamily="49" charset="-128"/>
            </a:rPr>
            <a:t>年</a:t>
          </a:r>
          <a:r>
            <a:rPr kumimoji="1" lang="en-US" altLang="ja-JP" sz="1200" u="sng">
              <a:solidFill>
                <a:srgbClr val="FF0000"/>
              </a:solidFill>
              <a:latin typeface="HGｺﾞｼｯｸE" panose="020B0909000000000000" pitchFamily="49" charset="-128"/>
              <a:ea typeface="HGｺﾞｼｯｸE" panose="020B0909000000000000" pitchFamily="49" charset="-128"/>
            </a:rPr>
            <a:t>3</a:t>
          </a:r>
          <a:r>
            <a:rPr kumimoji="1" lang="ja-JP" altLang="en-US" sz="1200" u="sng">
              <a:solidFill>
                <a:srgbClr val="FF0000"/>
              </a:solidFill>
              <a:latin typeface="HGｺﾞｼｯｸE" panose="020B0909000000000000" pitchFamily="49" charset="-128"/>
              <a:ea typeface="HGｺﾞｼｯｸE" panose="020B0909000000000000" pitchFamily="49" charset="-128"/>
            </a:rPr>
            <a:t>月時点で修正があった場合は</a:t>
          </a:r>
          <a:r>
            <a:rPr kumimoji="1" lang="ja-JP" altLang="en-US" sz="1200">
              <a:latin typeface="HGｺﾞｼｯｸE" panose="020B0909000000000000" pitchFamily="49" charset="-128"/>
              <a:ea typeface="HGｺﾞｼｯｸE" panose="020B0909000000000000" pitchFamily="49" charset="-128"/>
            </a:rPr>
            <a:t>恐縮ですが、</a:t>
          </a:r>
          <a:r>
            <a:rPr kumimoji="1" lang="ja-JP" altLang="en-US" sz="1200" u="sng">
              <a:solidFill>
                <a:srgbClr val="FF0000"/>
              </a:solidFill>
              <a:latin typeface="HGｺﾞｼｯｸE" panose="020B0909000000000000" pitchFamily="49" charset="-128"/>
              <a:ea typeface="HGｺﾞｼｯｸE" panose="020B0909000000000000" pitchFamily="49" charset="-128"/>
            </a:rPr>
            <a:t>関数の上から上書き</a:t>
          </a:r>
          <a:r>
            <a:rPr kumimoji="1" lang="ja-JP" altLang="en-US" sz="1200">
              <a:latin typeface="HGｺﾞｼｯｸE" panose="020B0909000000000000" pitchFamily="49" charset="-128"/>
              <a:ea typeface="HGｺﾞｼｯｸE" panose="020B0909000000000000" pitchFamily="49" charset="-128"/>
            </a:rPr>
            <a:t>願います。</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27</xdr:col>
      <xdr:colOff>27214</xdr:colOff>
      <xdr:row>8</xdr:row>
      <xdr:rowOff>289752</xdr:rowOff>
    </xdr:from>
    <xdr:to>
      <xdr:col>27</xdr:col>
      <xdr:colOff>217714</xdr:colOff>
      <xdr:row>11</xdr:row>
      <xdr:rowOff>105015</xdr:rowOff>
    </xdr:to>
    <xdr:sp macro="" textlink="">
      <xdr:nvSpPr>
        <xdr:cNvPr id="2" name="右大かっこ 1">
          <a:extLst>
            <a:ext uri="{FF2B5EF4-FFF2-40B4-BE49-F238E27FC236}">
              <a16:creationId xmlns:a16="http://schemas.microsoft.com/office/drawing/2014/main" id="{C8B1B061-D982-43C5-8D8C-79B43E1F9FE3}"/>
            </a:ext>
          </a:extLst>
        </xdr:cNvPr>
        <xdr:cNvSpPr/>
      </xdr:nvSpPr>
      <xdr:spPr>
        <a:xfrm>
          <a:off x="7375071" y="1990645"/>
          <a:ext cx="190500" cy="944656"/>
        </a:xfrm>
        <a:prstGeom prst="rightBracket">
          <a:avLst/>
        </a:prstGeom>
        <a:ln w="571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240125</xdr:colOff>
      <xdr:row>9</xdr:row>
      <xdr:rowOff>221395</xdr:rowOff>
    </xdr:from>
    <xdr:to>
      <xdr:col>29</xdr:col>
      <xdr:colOff>154240</xdr:colOff>
      <xdr:row>10</xdr:row>
      <xdr:rowOff>26494</xdr:rowOff>
    </xdr:to>
    <xdr:sp macro="" textlink="">
      <xdr:nvSpPr>
        <xdr:cNvPr id="3" name="矢印: 右 2">
          <a:extLst>
            <a:ext uri="{FF2B5EF4-FFF2-40B4-BE49-F238E27FC236}">
              <a16:creationId xmlns:a16="http://schemas.microsoft.com/office/drawing/2014/main" id="{C67824E0-B301-4502-B7B0-727519A209C3}"/>
            </a:ext>
          </a:extLst>
        </xdr:cNvPr>
        <xdr:cNvSpPr/>
      </xdr:nvSpPr>
      <xdr:spPr>
        <a:xfrm>
          <a:off x="7587982" y="2398538"/>
          <a:ext cx="403972" cy="131670"/>
        </a:xfrm>
        <a:prstGeom prst="rightArrow">
          <a:avLst/>
        </a:prstGeom>
        <a:ln>
          <a:solidFill>
            <a:sysClr val="windowText" lastClr="000000"/>
          </a:solidFill>
          <a:prstDash val="sysDash"/>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154241</xdr:colOff>
      <xdr:row>8</xdr:row>
      <xdr:rowOff>244928</xdr:rowOff>
    </xdr:from>
    <xdr:to>
      <xdr:col>57</xdr:col>
      <xdr:colOff>74359</xdr:colOff>
      <xdr:row>11</xdr:row>
      <xdr:rowOff>145916</xdr:rowOff>
    </xdr:to>
    <xdr:sp macro="" textlink="">
      <xdr:nvSpPr>
        <xdr:cNvPr id="4" name="テキスト ボックス 3">
          <a:extLst>
            <a:ext uri="{FF2B5EF4-FFF2-40B4-BE49-F238E27FC236}">
              <a16:creationId xmlns:a16="http://schemas.microsoft.com/office/drawing/2014/main" id="{B954E19A-A5CB-4D47-8C65-613D42EE0F0E}"/>
            </a:ext>
          </a:extLst>
        </xdr:cNvPr>
        <xdr:cNvSpPr txBox="1"/>
      </xdr:nvSpPr>
      <xdr:spPr>
        <a:xfrm>
          <a:off x="7991955" y="1945821"/>
          <a:ext cx="6995833" cy="1030381"/>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200">
              <a:latin typeface="HGｺﾞｼｯｸE" panose="020B0909000000000000" pitchFamily="49" charset="-128"/>
              <a:ea typeface="HGｺﾞｼｯｸE" panose="020B0909000000000000" pitchFamily="49" charset="-128"/>
            </a:rPr>
            <a:t>・「園毎の固有番号」に基づき、</a:t>
          </a:r>
          <a:r>
            <a:rPr kumimoji="1" lang="en-US" altLang="ja-JP" sz="1200" u="sng">
              <a:solidFill>
                <a:srgbClr val="FF0000"/>
              </a:solidFill>
              <a:latin typeface="HGｺﾞｼｯｸE" panose="020B0909000000000000" pitchFamily="49" charset="-128"/>
              <a:ea typeface="HGｺﾞｼｯｸE" panose="020B0909000000000000" pitchFamily="49" charset="-128"/>
            </a:rPr>
            <a:t>2</a:t>
          </a:r>
          <a:r>
            <a:rPr kumimoji="1" lang="ja-JP" altLang="en-US" sz="1200" u="sng">
              <a:solidFill>
                <a:srgbClr val="FF0000"/>
              </a:solidFill>
              <a:latin typeface="HGｺﾞｼｯｸE" panose="020B0909000000000000" pitchFamily="49" charset="-128"/>
              <a:ea typeface="HGｺﾞｼｯｸE" panose="020B0909000000000000" pitchFamily="49" charset="-128"/>
            </a:rPr>
            <a:t>月</a:t>
          </a:r>
          <a:r>
            <a:rPr kumimoji="1" lang="en-US" altLang="ja-JP" sz="1200" u="sng">
              <a:solidFill>
                <a:srgbClr val="FF0000"/>
              </a:solidFill>
              <a:latin typeface="HGｺﾞｼｯｸE" panose="020B0909000000000000" pitchFamily="49" charset="-128"/>
              <a:ea typeface="HGｺﾞｼｯｸE" panose="020B0909000000000000" pitchFamily="49" charset="-128"/>
            </a:rPr>
            <a:t>1</a:t>
          </a:r>
          <a:r>
            <a:rPr kumimoji="1" lang="ja-JP" altLang="en-US" sz="1200" u="sng">
              <a:solidFill>
                <a:srgbClr val="FF0000"/>
              </a:solidFill>
              <a:latin typeface="HGｺﾞｼｯｸE" panose="020B0909000000000000" pitchFamily="49" charset="-128"/>
              <a:ea typeface="HGｺﾞｼｯｸE" panose="020B0909000000000000" pitchFamily="49" charset="-128"/>
            </a:rPr>
            <a:t>日時点の情報</a:t>
          </a:r>
          <a:r>
            <a:rPr kumimoji="1" lang="ja-JP" altLang="en-US" sz="1200">
              <a:latin typeface="HGｺﾞｼｯｸE" panose="020B0909000000000000" pitchFamily="49" charset="-128"/>
              <a:ea typeface="HGｺﾞｼｯｸE" panose="020B0909000000000000" pitchFamily="49" charset="-128"/>
            </a:rPr>
            <a:t>を記載しております。</a:t>
          </a:r>
          <a:endParaRPr kumimoji="1" lang="en-US" altLang="ja-JP" sz="1200">
            <a:latin typeface="HGｺﾞｼｯｸE" panose="020B0909000000000000" pitchFamily="49" charset="-128"/>
            <a:ea typeface="HGｺﾞｼｯｸE" panose="020B0909000000000000" pitchFamily="49" charset="-128"/>
          </a:endParaRPr>
        </a:p>
        <a:p>
          <a:endParaRPr kumimoji="1" lang="en-US" altLang="ja-JP" sz="1200">
            <a:latin typeface="HGｺﾞｼｯｸE" panose="020B0909000000000000" pitchFamily="49" charset="-128"/>
            <a:ea typeface="HGｺﾞｼｯｸE" panose="020B0909000000000000" pitchFamily="49" charset="-128"/>
          </a:endParaRPr>
        </a:p>
        <a:p>
          <a:r>
            <a:rPr kumimoji="1" lang="ja-JP" altLang="en-US" sz="1200">
              <a:latin typeface="HGｺﾞｼｯｸE" panose="020B0909000000000000" pitchFamily="49" charset="-128"/>
              <a:ea typeface="HGｺﾞｼｯｸE" panose="020B0909000000000000" pitchFamily="49" charset="-128"/>
            </a:rPr>
            <a:t>・</a:t>
          </a:r>
          <a:r>
            <a:rPr kumimoji="1" lang="ja-JP" altLang="en-US" sz="1200" u="sng">
              <a:solidFill>
                <a:srgbClr val="FF0000"/>
              </a:solidFill>
              <a:latin typeface="HGｺﾞｼｯｸE" panose="020B0909000000000000" pitchFamily="49" charset="-128"/>
              <a:ea typeface="HGｺﾞｼｯｸE" panose="020B0909000000000000" pitchFamily="49" charset="-128"/>
            </a:rPr>
            <a:t>令和</a:t>
          </a:r>
          <a:r>
            <a:rPr kumimoji="1" lang="en-US" altLang="ja-JP" sz="1200" u="sng">
              <a:solidFill>
                <a:srgbClr val="FF0000"/>
              </a:solidFill>
              <a:latin typeface="HGｺﾞｼｯｸE" panose="020B0909000000000000" pitchFamily="49" charset="-128"/>
              <a:ea typeface="HGｺﾞｼｯｸE" panose="020B0909000000000000" pitchFamily="49" charset="-128"/>
            </a:rPr>
            <a:t>6</a:t>
          </a:r>
          <a:r>
            <a:rPr kumimoji="1" lang="ja-JP" altLang="en-US" sz="1200" u="sng">
              <a:solidFill>
                <a:srgbClr val="FF0000"/>
              </a:solidFill>
              <a:latin typeface="HGｺﾞｼｯｸE" panose="020B0909000000000000" pitchFamily="49" charset="-128"/>
              <a:ea typeface="HGｺﾞｼｯｸE" panose="020B0909000000000000" pitchFamily="49" charset="-128"/>
            </a:rPr>
            <a:t>年</a:t>
          </a:r>
          <a:r>
            <a:rPr kumimoji="1" lang="en-US" altLang="ja-JP" sz="1200" u="sng">
              <a:solidFill>
                <a:srgbClr val="FF0000"/>
              </a:solidFill>
              <a:latin typeface="HGｺﾞｼｯｸE" panose="020B0909000000000000" pitchFamily="49" charset="-128"/>
              <a:ea typeface="HGｺﾞｼｯｸE" panose="020B0909000000000000" pitchFamily="49" charset="-128"/>
            </a:rPr>
            <a:t>3</a:t>
          </a:r>
          <a:r>
            <a:rPr kumimoji="1" lang="ja-JP" altLang="en-US" sz="1200" u="sng">
              <a:solidFill>
                <a:srgbClr val="FF0000"/>
              </a:solidFill>
              <a:latin typeface="HGｺﾞｼｯｸE" panose="020B0909000000000000" pitchFamily="49" charset="-128"/>
              <a:ea typeface="HGｺﾞｼｯｸE" panose="020B0909000000000000" pitchFamily="49" charset="-128"/>
            </a:rPr>
            <a:t>月時点で修正があった場合は</a:t>
          </a:r>
          <a:r>
            <a:rPr kumimoji="1" lang="ja-JP" altLang="en-US" sz="1200">
              <a:latin typeface="HGｺﾞｼｯｸE" panose="020B0909000000000000" pitchFamily="49" charset="-128"/>
              <a:ea typeface="HGｺﾞｼｯｸE" panose="020B0909000000000000" pitchFamily="49" charset="-128"/>
            </a:rPr>
            <a:t>恐縮ですが、</a:t>
          </a:r>
          <a:r>
            <a:rPr kumimoji="1" lang="ja-JP" altLang="en-US" sz="1200" u="sng">
              <a:solidFill>
                <a:srgbClr val="FF0000"/>
              </a:solidFill>
              <a:latin typeface="HGｺﾞｼｯｸE" panose="020B0909000000000000" pitchFamily="49" charset="-128"/>
              <a:ea typeface="HGｺﾞｼｯｸE" panose="020B0909000000000000" pitchFamily="49" charset="-128"/>
            </a:rPr>
            <a:t>関数の上から上書き</a:t>
          </a:r>
          <a:r>
            <a:rPr kumimoji="1" lang="ja-JP" altLang="en-US" sz="1200">
              <a:latin typeface="HGｺﾞｼｯｸE" panose="020B0909000000000000" pitchFamily="49" charset="-128"/>
              <a:ea typeface="HGｺﾞｼｯｸE" panose="020B0909000000000000" pitchFamily="49" charset="-128"/>
            </a:rPr>
            <a:t>願います。</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27</xdr:col>
      <xdr:colOff>81643</xdr:colOff>
      <xdr:row>9</xdr:row>
      <xdr:rowOff>276145</xdr:rowOff>
    </xdr:from>
    <xdr:to>
      <xdr:col>28</xdr:col>
      <xdr:colOff>27214</xdr:colOff>
      <xdr:row>12</xdr:row>
      <xdr:rowOff>69236</xdr:rowOff>
    </xdr:to>
    <xdr:sp macro="" textlink="">
      <xdr:nvSpPr>
        <xdr:cNvPr id="2" name="右大かっこ 1">
          <a:extLst>
            <a:ext uri="{FF2B5EF4-FFF2-40B4-BE49-F238E27FC236}">
              <a16:creationId xmlns:a16="http://schemas.microsoft.com/office/drawing/2014/main" id="{D28715BD-72CC-4706-BE83-04C8C760A6C8}"/>
            </a:ext>
          </a:extLst>
        </xdr:cNvPr>
        <xdr:cNvSpPr/>
      </xdr:nvSpPr>
      <xdr:spPr>
        <a:xfrm>
          <a:off x="7429500" y="2126716"/>
          <a:ext cx="190500" cy="949699"/>
        </a:xfrm>
        <a:prstGeom prst="rightBracket">
          <a:avLst/>
        </a:prstGeom>
        <a:ln w="571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49625</xdr:colOff>
      <xdr:row>10</xdr:row>
      <xdr:rowOff>154480</xdr:rowOff>
    </xdr:from>
    <xdr:to>
      <xdr:col>29</xdr:col>
      <xdr:colOff>208109</xdr:colOff>
      <xdr:row>10</xdr:row>
      <xdr:rowOff>286150</xdr:rowOff>
    </xdr:to>
    <xdr:sp macro="" textlink="">
      <xdr:nvSpPr>
        <xdr:cNvPr id="3" name="矢印: 右 2">
          <a:extLst>
            <a:ext uri="{FF2B5EF4-FFF2-40B4-BE49-F238E27FC236}">
              <a16:creationId xmlns:a16="http://schemas.microsoft.com/office/drawing/2014/main" id="{FB02DE6A-572C-41FF-B437-51C9A0B57AF6}"/>
            </a:ext>
          </a:extLst>
        </xdr:cNvPr>
        <xdr:cNvSpPr/>
      </xdr:nvSpPr>
      <xdr:spPr>
        <a:xfrm>
          <a:off x="7642411" y="2535730"/>
          <a:ext cx="403412" cy="131670"/>
        </a:xfrm>
        <a:prstGeom prst="rightArrow">
          <a:avLst/>
        </a:prstGeom>
        <a:ln>
          <a:solidFill>
            <a:sysClr val="windowText" lastClr="000000"/>
          </a:solidFill>
          <a:prstDash val="sysDash"/>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208110</xdr:colOff>
      <xdr:row>9</xdr:row>
      <xdr:rowOff>231321</xdr:rowOff>
    </xdr:from>
    <xdr:to>
      <xdr:col>58</xdr:col>
      <xdr:colOff>173852</xdr:colOff>
      <xdr:row>12</xdr:row>
      <xdr:rowOff>114059</xdr:rowOff>
    </xdr:to>
    <xdr:sp macro="" textlink="">
      <xdr:nvSpPr>
        <xdr:cNvPr id="4" name="テキスト ボックス 3">
          <a:extLst>
            <a:ext uri="{FF2B5EF4-FFF2-40B4-BE49-F238E27FC236}">
              <a16:creationId xmlns:a16="http://schemas.microsoft.com/office/drawing/2014/main" id="{60150D1B-C014-4248-A517-E11D44BA3CD7}"/>
            </a:ext>
          </a:extLst>
        </xdr:cNvPr>
        <xdr:cNvSpPr txBox="1"/>
      </xdr:nvSpPr>
      <xdr:spPr>
        <a:xfrm>
          <a:off x="8045824" y="2081892"/>
          <a:ext cx="7068671" cy="1039346"/>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200">
              <a:latin typeface="HGｺﾞｼｯｸE" panose="020B0909000000000000" pitchFamily="49" charset="-128"/>
              <a:ea typeface="HGｺﾞｼｯｸE" panose="020B0909000000000000" pitchFamily="49" charset="-128"/>
            </a:rPr>
            <a:t>・「園毎の固有番号」に基づき、</a:t>
          </a:r>
          <a:r>
            <a:rPr kumimoji="1" lang="en-US" altLang="ja-JP" sz="1200" u="sng">
              <a:solidFill>
                <a:srgbClr val="FF0000"/>
              </a:solidFill>
              <a:latin typeface="HGｺﾞｼｯｸE" panose="020B0909000000000000" pitchFamily="49" charset="-128"/>
              <a:ea typeface="HGｺﾞｼｯｸE" panose="020B0909000000000000" pitchFamily="49" charset="-128"/>
            </a:rPr>
            <a:t>2</a:t>
          </a:r>
          <a:r>
            <a:rPr kumimoji="1" lang="ja-JP" altLang="en-US" sz="1200" u="sng">
              <a:solidFill>
                <a:srgbClr val="FF0000"/>
              </a:solidFill>
              <a:latin typeface="HGｺﾞｼｯｸE" panose="020B0909000000000000" pitchFamily="49" charset="-128"/>
              <a:ea typeface="HGｺﾞｼｯｸE" panose="020B0909000000000000" pitchFamily="49" charset="-128"/>
            </a:rPr>
            <a:t>月</a:t>
          </a:r>
          <a:r>
            <a:rPr kumimoji="1" lang="en-US" altLang="ja-JP" sz="1200" u="sng">
              <a:solidFill>
                <a:srgbClr val="FF0000"/>
              </a:solidFill>
              <a:latin typeface="HGｺﾞｼｯｸE" panose="020B0909000000000000" pitchFamily="49" charset="-128"/>
              <a:ea typeface="HGｺﾞｼｯｸE" panose="020B0909000000000000" pitchFamily="49" charset="-128"/>
            </a:rPr>
            <a:t>1</a:t>
          </a:r>
          <a:r>
            <a:rPr kumimoji="1" lang="ja-JP" altLang="en-US" sz="1200" u="sng">
              <a:solidFill>
                <a:srgbClr val="FF0000"/>
              </a:solidFill>
              <a:latin typeface="HGｺﾞｼｯｸE" panose="020B0909000000000000" pitchFamily="49" charset="-128"/>
              <a:ea typeface="HGｺﾞｼｯｸE" panose="020B0909000000000000" pitchFamily="49" charset="-128"/>
            </a:rPr>
            <a:t>日時点の情報</a:t>
          </a:r>
          <a:r>
            <a:rPr kumimoji="1" lang="ja-JP" altLang="en-US" sz="1200">
              <a:latin typeface="HGｺﾞｼｯｸE" panose="020B0909000000000000" pitchFamily="49" charset="-128"/>
              <a:ea typeface="HGｺﾞｼｯｸE" panose="020B0909000000000000" pitchFamily="49" charset="-128"/>
            </a:rPr>
            <a:t>を記載しております。</a:t>
          </a:r>
          <a:endParaRPr kumimoji="1" lang="en-US" altLang="ja-JP" sz="1200">
            <a:latin typeface="HGｺﾞｼｯｸE" panose="020B0909000000000000" pitchFamily="49" charset="-128"/>
            <a:ea typeface="HGｺﾞｼｯｸE" panose="020B0909000000000000" pitchFamily="49" charset="-128"/>
          </a:endParaRPr>
        </a:p>
        <a:p>
          <a:r>
            <a:rPr kumimoji="1" lang="ja-JP" altLang="en-US" sz="1200">
              <a:latin typeface="HGｺﾞｼｯｸE" panose="020B0909000000000000" pitchFamily="49" charset="-128"/>
              <a:ea typeface="HGｺﾞｼｯｸE" panose="020B0909000000000000" pitchFamily="49" charset="-128"/>
            </a:rPr>
            <a:t>・請求委任状をご提出いただいている場合は、請求者は委任状記載の受任者になります。</a:t>
          </a:r>
          <a:endParaRPr kumimoji="1" lang="en-US" altLang="ja-JP" sz="1200">
            <a:latin typeface="HGｺﾞｼｯｸE" panose="020B0909000000000000" pitchFamily="49" charset="-128"/>
            <a:ea typeface="HGｺﾞｼｯｸE" panose="020B0909000000000000" pitchFamily="49" charset="-128"/>
          </a:endParaRPr>
        </a:p>
        <a:p>
          <a:r>
            <a:rPr kumimoji="1" lang="ja-JP" altLang="en-US" sz="1200">
              <a:latin typeface="HGｺﾞｼｯｸE" panose="020B0909000000000000" pitchFamily="49" charset="-128"/>
              <a:ea typeface="HGｺﾞｼｯｸE" panose="020B0909000000000000" pitchFamily="49" charset="-128"/>
            </a:rPr>
            <a:t>・</a:t>
          </a:r>
          <a:r>
            <a:rPr kumimoji="1" lang="ja-JP" altLang="en-US" sz="1200" u="sng">
              <a:solidFill>
                <a:srgbClr val="FF0000"/>
              </a:solidFill>
              <a:latin typeface="HGｺﾞｼｯｸE" panose="020B0909000000000000" pitchFamily="49" charset="-128"/>
              <a:ea typeface="HGｺﾞｼｯｸE" panose="020B0909000000000000" pitchFamily="49" charset="-128"/>
            </a:rPr>
            <a:t>令和</a:t>
          </a:r>
          <a:r>
            <a:rPr kumimoji="1" lang="en-US" altLang="ja-JP" sz="1200" u="sng">
              <a:solidFill>
                <a:srgbClr val="FF0000"/>
              </a:solidFill>
              <a:latin typeface="HGｺﾞｼｯｸE" panose="020B0909000000000000" pitchFamily="49" charset="-128"/>
              <a:ea typeface="HGｺﾞｼｯｸE" panose="020B0909000000000000" pitchFamily="49" charset="-128"/>
            </a:rPr>
            <a:t>6</a:t>
          </a:r>
          <a:r>
            <a:rPr kumimoji="1" lang="ja-JP" altLang="en-US" sz="1200" u="sng">
              <a:solidFill>
                <a:srgbClr val="FF0000"/>
              </a:solidFill>
              <a:latin typeface="HGｺﾞｼｯｸE" panose="020B0909000000000000" pitchFamily="49" charset="-128"/>
              <a:ea typeface="HGｺﾞｼｯｸE" panose="020B0909000000000000" pitchFamily="49" charset="-128"/>
            </a:rPr>
            <a:t>年</a:t>
          </a:r>
          <a:r>
            <a:rPr kumimoji="1" lang="en-US" altLang="ja-JP" sz="1200" u="sng">
              <a:solidFill>
                <a:srgbClr val="FF0000"/>
              </a:solidFill>
              <a:latin typeface="HGｺﾞｼｯｸE" panose="020B0909000000000000" pitchFamily="49" charset="-128"/>
              <a:ea typeface="HGｺﾞｼｯｸE" panose="020B0909000000000000" pitchFamily="49" charset="-128"/>
            </a:rPr>
            <a:t>3</a:t>
          </a:r>
          <a:r>
            <a:rPr kumimoji="1" lang="ja-JP" altLang="en-US" sz="1200" u="sng">
              <a:solidFill>
                <a:srgbClr val="FF0000"/>
              </a:solidFill>
              <a:latin typeface="HGｺﾞｼｯｸE" panose="020B0909000000000000" pitchFamily="49" charset="-128"/>
              <a:ea typeface="HGｺﾞｼｯｸE" panose="020B0909000000000000" pitchFamily="49" charset="-128"/>
            </a:rPr>
            <a:t>月時点で修正があった場合は</a:t>
          </a:r>
          <a:r>
            <a:rPr kumimoji="1" lang="ja-JP" altLang="en-US" sz="1200">
              <a:latin typeface="HGｺﾞｼｯｸE" panose="020B0909000000000000" pitchFamily="49" charset="-128"/>
              <a:ea typeface="HGｺﾞｼｯｸE" panose="020B0909000000000000" pitchFamily="49" charset="-128"/>
            </a:rPr>
            <a:t>恐縮ですが、</a:t>
          </a:r>
          <a:r>
            <a:rPr kumimoji="1" lang="ja-JP" altLang="en-US" sz="1200" u="sng">
              <a:solidFill>
                <a:srgbClr val="FF0000"/>
              </a:solidFill>
              <a:latin typeface="HGｺﾞｼｯｸE" panose="020B0909000000000000" pitchFamily="49" charset="-128"/>
              <a:ea typeface="HGｺﾞｼｯｸE" panose="020B0909000000000000" pitchFamily="49" charset="-128"/>
            </a:rPr>
            <a:t>関数の上から上書き</a:t>
          </a:r>
          <a:r>
            <a:rPr kumimoji="1" lang="ja-JP" altLang="en-US" sz="1200">
              <a:latin typeface="HGｺﾞｼｯｸE" panose="020B0909000000000000" pitchFamily="49" charset="-128"/>
              <a:ea typeface="HGｺﾞｼｯｸE" panose="020B0909000000000000" pitchFamily="49" charset="-128"/>
            </a:rPr>
            <a:t>願います。</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3</xdr:col>
      <xdr:colOff>1646563</xdr:colOff>
      <xdr:row>12</xdr:row>
      <xdr:rowOff>268941</xdr:rowOff>
    </xdr:from>
    <xdr:to>
      <xdr:col>3</xdr:col>
      <xdr:colOff>2039469</xdr:colOff>
      <xdr:row>14</xdr:row>
      <xdr:rowOff>36419</xdr:rowOff>
    </xdr:to>
    <xdr:sp macro="" textlink="">
      <xdr:nvSpPr>
        <xdr:cNvPr id="3" name="正方形/長方形 2">
          <a:extLst>
            <a:ext uri="{FF2B5EF4-FFF2-40B4-BE49-F238E27FC236}">
              <a16:creationId xmlns:a16="http://schemas.microsoft.com/office/drawing/2014/main" id="{00000000-0008-0000-0B00-000003000000}"/>
            </a:ext>
          </a:extLst>
        </xdr:cNvPr>
        <xdr:cNvSpPr/>
      </xdr:nvSpPr>
      <xdr:spPr>
        <a:xfrm>
          <a:off x="5923288" y="3783666"/>
          <a:ext cx="392906" cy="31992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印</a:t>
          </a:r>
        </a:p>
      </xdr:txBody>
    </xdr:sp>
    <xdr:clientData/>
  </xdr:twoCellAnchor>
  <xdr:twoCellAnchor>
    <xdr:from>
      <xdr:col>5</xdr:col>
      <xdr:colOff>470647</xdr:colOff>
      <xdr:row>11</xdr:row>
      <xdr:rowOff>156882</xdr:rowOff>
    </xdr:from>
    <xdr:to>
      <xdr:col>26</xdr:col>
      <xdr:colOff>121024</xdr:colOff>
      <xdr:row>14</xdr:row>
      <xdr:rowOff>53228</xdr:rowOff>
    </xdr:to>
    <xdr:sp macro="" textlink="">
      <xdr:nvSpPr>
        <xdr:cNvPr id="4" name="テキスト ボックス 3">
          <a:extLst>
            <a:ext uri="{FF2B5EF4-FFF2-40B4-BE49-F238E27FC236}">
              <a16:creationId xmlns:a16="http://schemas.microsoft.com/office/drawing/2014/main" id="{42F467E5-52EA-4A4D-891D-E327E5E76298}"/>
            </a:ext>
          </a:extLst>
        </xdr:cNvPr>
        <xdr:cNvSpPr txBox="1"/>
      </xdr:nvSpPr>
      <xdr:spPr>
        <a:xfrm>
          <a:off x="7070912" y="3238500"/>
          <a:ext cx="7068671" cy="1039346"/>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200">
              <a:latin typeface="HGｺﾞｼｯｸE" panose="020B0909000000000000" pitchFamily="49" charset="-128"/>
              <a:ea typeface="HGｺﾞｼｯｸE" panose="020B0909000000000000" pitchFamily="49" charset="-128"/>
            </a:rPr>
            <a:t>・「園毎の固有番号」に基づき、</a:t>
          </a:r>
          <a:r>
            <a:rPr kumimoji="1" lang="en-US" altLang="ja-JP" sz="1200" u="sng">
              <a:solidFill>
                <a:srgbClr val="FF0000"/>
              </a:solidFill>
              <a:latin typeface="HGｺﾞｼｯｸE" panose="020B0909000000000000" pitchFamily="49" charset="-128"/>
              <a:ea typeface="HGｺﾞｼｯｸE" panose="020B0909000000000000" pitchFamily="49" charset="-128"/>
            </a:rPr>
            <a:t>2</a:t>
          </a:r>
          <a:r>
            <a:rPr kumimoji="1" lang="ja-JP" altLang="en-US" sz="1200" u="sng">
              <a:solidFill>
                <a:srgbClr val="FF0000"/>
              </a:solidFill>
              <a:latin typeface="HGｺﾞｼｯｸE" panose="020B0909000000000000" pitchFamily="49" charset="-128"/>
              <a:ea typeface="HGｺﾞｼｯｸE" panose="020B0909000000000000" pitchFamily="49" charset="-128"/>
            </a:rPr>
            <a:t>月</a:t>
          </a:r>
          <a:r>
            <a:rPr kumimoji="1" lang="en-US" altLang="ja-JP" sz="1200" u="sng">
              <a:solidFill>
                <a:srgbClr val="FF0000"/>
              </a:solidFill>
              <a:latin typeface="HGｺﾞｼｯｸE" panose="020B0909000000000000" pitchFamily="49" charset="-128"/>
              <a:ea typeface="HGｺﾞｼｯｸE" panose="020B0909000000000000" pitchFamily="49" charset="-128"/>
            </a:rPr>
            <a:t>1</a:t>
          </a:r>
          <a:r>
            <a:rPr kumimoji="1" lang="ja-JP" altLang="en-US" sz="1200" u="sng">
              <a:solidFill>
                <a:srgbClr val="FF0000"/>
              </a:solidFill>
              <a:latin typeface="HGｺﾞｼｯｸE" panose="020B0909000000000000" pitchFamily="49" charset="-128"/>
              <a:ea typeface="HGｺﾞｼｯｸE" panose="020B0909000000000000" pitchFamily="49" charset="-128"/>
            </a:rPr>
            <a:t>日時点の情報</a:t>
          </a:r>
          <a:r>
            <a:rPr kumimoji="1" lang="ja-JP" altLang="en-US" sz="1200">
              <a:latin typeface="HGｺﾞｼｯｸE" panose="020B0909000000000000" pitchFamily="49" charset="-128"/>
              <a:ea typeface="HGｺﾞｼｯｸE" panose="020B0909000000000000" pitchFamily="49" charset="-128"/>
            </a:rPr>
            <a:t>を記載しております。</a:t>
          </a:r>
          <a:endParaRPr kumimoji="1" lang="en-US" altLang="ja-JP" sz="1200">
            <a:latin typeface="HGｺﾞｼｯｸE" panose="020B0909000000000000" pitchFamily="49" charset="-128"/>
            <a:ea typeface="HGｺﾞｼｯｸE" panose="020B0909000000000000" pitchFamily="49" charset="-128"/>
          </a:endParaRPr>
        </a:p>
        <a:p>
          <a:r>
            <a:rPr kumimoji="1" lang="ja-JP" altLang="en-US" sz="1200">
              <a:latin typeface="HGｺﾞｼｯｸE" panose="020B0909000000000000" pitchFamily="49" charset="-128"/>
              <a:ea typeface="HGｺﾞｼｯｸE" panose="020B0909000000000000" pitchFamily="49" charset="-128"/>
            </a:rPr>
            <a:t>・請求委任状をご提出いただいている場合は、請求者は委任状記載の受任者になります。</a:t>
          </a:r>
          <a:endParaRPr kumimoji="1" lang="en-US" altLang="ja-JP" sz="1200">
            <a:latin typeface="HGｺﾞｼｯｸE" panose="020B0909000000000000" pitchFamily="49" charset="-128"/>
            <a:ea typeface="HGｺﾞｼｯｸE" panose="020B0909000000000000" pitchFamily="49" charset="-128"/>
          </a:endParaRPr>
        </a:p>
        <a:p>
          <a:r>
            <a:rPr kumimoji="1" lang="ja-JP" altLang="en-US" sz="1200">
              <a:latin typeface="HGｺﾞｼｯｸE" panose="020B0909000000000000" pitchFamily="49" charset="-128"/>
              <a:ea typeface="HGｺﾞｼｯｸE" panose="020B0909000000000000" pitchFamily="49" charset="-128"/>
            </a:rPr>
            <a:t>・</a:t>
          </a:r>
          <a:r>
            <a:rPr kumimoji="1" lang="ja-JP" altLang="en-US" sz="1200" u="sng">
              <a:solidFill>
                <a:srgbClr val="FF0000"/>
              </a:solidFill>
              <a:latin typeface="HGｺﾞｼｯｸE" panose="020B0909000000000000" pitchFamily="49" charset="-128"/>
              <a:ea typeface="HGｺﾞｼｯｸE" panose="020B0909000000000000" pitchFamily="49" charset="-128"/>
            </a:rPr>
            <a:t>令和</a:t>
          </a:r>
          <a:r>
            <a:rPr kumimoji="1" lang="en-US" altLang="ja-JP" sz="1200" u="sng">
              <a:solidFill>
                <a:srgbClr val="FF0000"/>
              </a:solidFill>
              <a:latin typeface="HGｺﾞｼｯｸE" panose="020B0909000000000000" pitchFamily="49" charset="-128"/>
              <a:ea typeface="HGｺﾞｼｯｸE" panose="020B0909000000000000" pitchFamily="49" charset="-128"/>
            </a:rPr>
            <a:t>6</a:t>
          </a:r>
          <a:r>
            <a:rPr kumimoji="1" lang="ja-JP" altLang="en-US" sz="1200" u="sng">
              <a:solidFill>
                <a:srgbClr val="FF0000"/>
              </a:solidFill>
              <a:latin typeface="HGｺﾞｼｯｸE" panose="020B0909000000000000" pitchFamily="49" charset="-128"/>
              <a:ea typeface="HGｺﾞｼｯｸE" panose="020B0909000000000000" pitchFamily="49" charset="-128"/>
            </a:rPr>
            <a:t>年</a:t>
          </a:r>
          <a:r>
            <a:rPr kumimoji="1" lang="en-US" altLang="ja-JP" sz="1200" u="sng">
              <a:solidFill>
                <a:srgbClr val="FF0000"/>
              </a:solidFill>
              <a:latin typeface="HGｺﾞｼｯｸE" panose="020B0909000000000000" pitchFamily="49" charset="-128"/>
              <a:ea typeface="HGｺﾞｼｯｸE" panose="020B0909000000000000" pitchFamily="49" charset="-128"/>
            </a:rPr>
            <a:t>3</a:t>
          </a:r>
          <a:r>
            <a:rPr kumimoji="1" lang="ja-JP" altLang="en-US" sz="1200" u="sng">
              <a:solidFill>
                <a:srgbClr val="FF0000"/>
              </a:solidFill>
              <a:latin typeface="HGｺﾞｼｯｸE" panose="020B0909000000000000" pitchFamily="49" charset="-128"/>
              <a:ea typeface="HGｺﾞｼｯｸE" panose="020B0909000000000000" pitchFamily="49" charset="-128"/>
            </a:rPr>
            <a:t>月時点で修正があった場合は</a:t>
          </a:r>
          <a:r>
            <a:rPr kumimoji="1" lang="ja-JP" altLang="en-US" sz="1200">
              <a:latin typeface="HGｺﾞｼｯｸE" panose="020B0909000000000000" pitchFamily="49" charset="-128"/>
              <a:ea typeface="HGｺﾞｼｯｸE" panose="020B0909000000000000" pitchFamily="49" charset="-128"/>
            </a:rPr>
            <a:t>恐縮ですが、</a:t>
          </a:r>
          <a:r>
            <a:rPr kumimoji="1" lang="ja-JP" altLang="en-US" sz="1200" u="sng">
              <a:solidFill>
                <a:srgbClr val="FF0000"/>
              </a:solidFill>
              <a:latin typeface="HGｺﾞｼｯｸE" panose="020B0909000000000000" pitchFamily="49" charset="-128"/>
              <a:ea typeface="HGｺﾞｼｯｸE" panose="020B0909000000000000" pitchFamily="49" charset="-128"/>
            </a:rPr>
            <a:t>関数の上から上書き</a:t>
          </a:r>
          <a:r>
            <a:rPr kumimoji="1" lang="ja-JP" altLang="en-US" sz="1200">
              <a:latin typeface="HGｺﾞｼｯｸE" panose="020B0909000000000000" pitchFamily="49" charset="-128"/>
              <a:ea typeface="HGｺﾞｼｯｸE" panose="020B0909000000000000" pitchFamily="49" charset="-128"/>
            </a:rPr>
            <a:t>願います。</a:t>
          </a:r>
        </a:p>
      </xdr:txBody>
    </xdr:sp>
    <xdr:clientData/>
  </xdr:twoCellAnchor>
  <xdr:twoCellAnchor>
    <xdr:from>
      <xdr:col>4</xdr:col>
      <xdr:colOff>33618</xdr:colOff>
      <xdr:row>11</xdr:row>
      <xdr:rowOff>190500</xdr:rowOff>
    </xdr:from>
    <xdr:to>
      <xdr:col>4</xdr:col>
      <xdr:colOff>224118</xdr:colOff>
      <xdr:row>13</xdr:row>
      <xdr:rowOff>277346</xdr:rowOff>
    </xdr:to>
    <xdr:sp macro="" textlink="">
      <xdr:nvSpPr>
        <xdr:cNvPr id="5" name="右大かっこ 4">
          <a:extLst>
            <a:ext uri="{FF2B5EF4-FFF2-40B4-BE49-F238E27FC236}">
              <a16:creationId xmlns:a16="http://schemas.microsoft.com/office/drawing/2014/main" id="{4495A8AA-0F5C-46CB-9D74-B3A241885DD9}"/>
            </a:ext>
          </a:extLst>
        </xdr:cNvPr>
        <xdr:cNvSpPr/>
      </xdr:nvSpPr>
      <xdr:spPr>
        <a:xfrm>
          <a:off x="6353736" y="3272118"/>
          <a:ext cx="190500" cy="949699"/>
        </a:xfrm>
        <a:prstGeom prst="rightBracket">
          <a:avLst/>
        </a:prstGeom>
        <a:ln w="571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246529</xdr:colOff>
      <xdr:row>12</xdr:row>
      <xdr:rowOff>16808</xdr:rowOff>
    </xdr:from>
    <xdr:to>
      <xdr:col>5</xdr:col>
      <xdr:colOff>369794</xdr:colOff>
      <xdr:row>12</xdr:row>
      <xdr:rowOff>148478</xdr:rowOff>
    </xdr:to>
    <xdr:sp macro="" textlink="">
      <xdr:nvSpPr>
        <xdr:cNvPr id="6" name="矢印: 右 5">
          <a:extLst>
            <a:ext uri="{FF2B5EF4-FFF2-40B4-BE49-F238E27FC236}">
              <a16:creationId xmlns:a16="http://schemas.microsoft.com/office/drawing/2014/main" id="{634013CD-5BEA-4682-8696-0AFE16B17CBB}"/>
            </a:ext>
          </a:extLst>
        </xdr:cNvPr>
        <xdr:cNvSpPr/>
      </xdr:nvSpPr>
      <xdr:spPr>
        <a:xfrm>
          <a:off x="6566647" y="3681132"/>
          <a:ext cx="403412" cy="131670"/>
        </a:xfrm>
        <a:prstGeom prst="rightArrow">
          <a:avLst/>
        </a:prstGeom>
        <a:ln>
          <a:solidFill>
            <a:sysClr val="windowText" lastClr="000000"/>
          </a:solidFill>
          <a:prstDash val="sysDash"/>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628650</xdr:colOff>
      <xdr:row>36</xdr:row>
      <xdr:rowOff>0</xdr:rowOff>
    </xdr:from>
    <xdr:to>
      <xdr:col>7</xdr:col>
      <xdr:colOff>19050</xdr:colOff>
      <xdr:row>40</xdr:row>
      <xdr:rowOff>119903</xdr:rowOff>
    </xdr:to>
    <xdr:sp macro="" textlink="">
      <xdr:nvSpPr>
        <xdr:cNvPr id="2" name="Text Box 1">
          <a:extLst>
            <a:ext uri="{FF2B5EF4-FFF2-40B4-BE49-F238E27FC236}">
              <a16:creationId xmlns:a16="http://schemas.microsoft.com/office/drawing/2014/main" id="{04644058-C283-4DFA-97F3-03D03A0142BF}"/>
            </a:ext>
          </a:extLst>
        </xdr:cNvPr>
        <xdr:cNvSpPr txBox="1">
          <a:spLocks noChangeArrowheads="1"/>
        </xdr:cNvSpPr>
      </xdr:nvSpPr>
      <xdr:spPr bwMode="auto">
        <a:xfrm>
          <a:off x="5324475" y="6248400"/>
          <a:ext cx="76200" cy="2056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11</xdr:col>
      <xdr:colOff>4054929</xdr:colOff>
      <xdr:row>2</xdr:row>
      <xdr:rowOff>381001</xdr:rowOff>
    </xdr:from>
    <xdr:to>
      <xdr:col>11</xdr:col>
      <xdr:colOff>6994072</xdr:colOff>
      <xdr:row>4</xdr:row>
      <xdr:rowOff>13606</xdr:rowOff>
    </xdr:to>
    <xdr:sp macro="" textlink="">
      <xdr:nvSpPr>
        <xdr:cNvPr id="3" name="テキスト ボックス 2">
          <a:extLst>
            <a:ext uri="{FF2B5EF4-FFF2-40B4-BE49-F238E27FC236}">
              <a16:creationId xmlns:a16="http://schemas.microsoft.com/office/drawing/2014/main" id="{56D81345-5EEA-4AB2-A4A8-2906B0BFA4CE}"/>
            </a:ext>
          </a:extLst>
        </xdr:cNvPr>
        <xdr:cNvSpPr txBox="1"/>
      </xdr:nvSpPr>
      <xdr:spPr>
        <a:xfrm>
          <a:off x="10572750" y="802822"/>
          <a:ext cx="2939143" cy="340177"/>
        </a:xfrm>
        <a:prstGeom prst="rect">
          <a:avLst/>
        </a:prstGeom>
        <a:solidFill>
          <a:schemeClr val="bg1"/>
        </a:solidFill>
        <a:ln w="19050" cmpd="sng">
          <a:solidFill>
            <a:schemeClr val="tx1"/>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HGｺﾞｼｯｸM" panose="020B0609000000000000" pitchFamily="49" charset="-128"/>
              <a:ea typeface="HGｺﾞｼｯｸM" panose="020B0609000000000000" pitchFamily="49" charset="-128"/>
            </a:rPr>
            <a:t>Excel</a:t>
          </a:r>
          <a:r>
            <a:rPr kumimoji="1" lang="ja-JP" altLang="en-US" sz="1100">
              <a:latin typeface="HGｺﾞｼｯｸM" panose="020B0609000000000000" pitchFamily="49" charset="-128"/>
              <a:ea typeface="HGｺﾞｼｯｸM" panose="020B0609000000000000" pitchFamily="49" charset="-128"/>
            </a:rPr>
            <a:t>を開いたときに保護ビューが出た場合</a:t>
          </a:r>
          <a:endParaRPr kumimoji="1" lang="en-US" altLang="ja-JP" sz="1100">
            <a:latin typeface="HGｺﾞｼｯｸM" panose="020B0609000000000000" pitchFamily="49" charset="-128"/>
            <a:ea typeface="HGｺﾞｼｯｸM" panose="020B0609000000000000" pitchFamily="49" charset="-128"/>
          </a:endParaRPr>
        </a:p>
      </xdr:txBody>
    </xdr:sp>
    <xdr:clientData/>
  </xdr:twoCellAnchor>
  <xdr:twoCellAnchor>
    <xdr:from>
      <xdr:col>11</xdr:col>
      <xdr:colOff>6817180</xdr:colOff>
      <xdr:row>5</xdr:row>
      <xdr:rowOff>54428</xdr:rowOff>
    </xdr:from>
    <xdr:to>
      <xdr:col>12</xdr:col>
      <xdr:colOff>299357</xdr:colOff>
      <xdr:row>7</xdr:row>
      <xdr:rowOff>204108</xdr:rowOff>
    </xdr:to>
    <xdr:cxnSp macro="">
      <xdr:nvCxnSpPr>
        <xdr:cNvPr id="4" name="直線矢印コネクタ 3">
          <a:extLst>
            <a:ext uri="{FF2B5EF4-FFF2-40B4-BE49-F238E27FC236}">
              <a16:creationId xmlns:a16="http://schemas.microsoft.com/office/drawing/2014/main" id="{AF77EBAE-64A0-4D0D-89D7-2FDBA23B90B4}"/>
            </a:ext>
          </a:extLst>
        </xdr:cNvPr>
        <xdr:cNvCxnSpPr/>
      </xdr:nvCxnSpPr>
      <xdr:spPr>
        <a:xfrm>
          <a:off x="13335001" y="1251857"/>
          <a:ext cx="639535" cy="489858"/>
        </a:xfrm>
        <a:prstGeom prst="straightConnector1">
          <a:avLst/>
        </a:prstGeom>
        <a:ln w="19050">
          <a:prstDash val="sysDash"/>
          <a:tailEnd type="triangle"/>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12</xdr:col>
      <xdr:colOff>421822</xdr:colOff>
      <xdr:row>2</xdr:row>
      <xdr:rowOff>381001</xdr:rowOff>
    </xdr:from>
    <xdr:to>
      <xdr:col>26</xdr:col>
      <xdr:colOff>511629</xdr:colOff>
      <xdr:row>11</xdr:row>
      <xdr:rowOff>246289</xdr:rowOff>
    </xdr:to>
    <xdr:pic>
      <xdr:nvPicPr>
        <xdr:cNvPr id="5" name="図 4">
          <a:extLst>
            <a:ext uri="{FF2B5EF4-FFF2-40B4-BE49-F238E27FC236}">
              <a16:creationId xmlns:a16="http://schemas.microsoft.com/office/drawing/2014/main" id="{5042FDE8-D4C8-492D-9733-9790C3AD1E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25501" y="802822"/>
          <a:ext cx="9614807" cy="22356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628650</xdr:colOff>
      <xdr:row>28</xdr:row>
      <xdr:rowOff>0</xdr:rowOff>
    </xdr:from>
    <xdr:to>
      <xdr:col>7</xdr:col>
      <xdr:colOff>19051</xdr:colOff>
      <xdr:row>29</xdr:row>
      <xdr:rowOff>6964</xdr:rowOff>
    </xdr:to>
    <xdr:sp macro="" textlink="">
      <xdr:nvSpPr>
        <xdr:cNvPr id="6" name="Text Box 1">
          <a:extLst>
            <a:ext uri="{FF2B5EF4-FFF2-40B4-BE49-F238E27FC236}">
              <a16:creationId xmlns:a16="http://schemas.microsoft.com/office/drawing/2014/main" id="{0165006F-EE41-405D-B067-799949D58097}"/>
            </a:ext>
          </a:extLst>
        </xdr:cNvPr>
        <xdr:cNvSpPr txBox="1">
          <a:spLocks noChangeArrowheads="1"/>
        </xdr:cNvSpPr>
      </xdr:nvSpPr>
      <xdr:spPr bwMode="auto">
        <a:xfrm>
          <a:off x="5076825" y="3790950"/>
          <a:ext cx="76201" cy="2042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628650</xdr:colOff>
      <xdr:row>30</xdr:row>
      <xdr:rowOff>0</xdr:rowOff>
    </xdr:from>
    <xdr:ext cx="70758" cy="201547"/>
    <xdr:sp macro="" textlink="">
      <xdr:nvSpPr>
        <xdr:cNvPr id="7" name="Text Box 1">
          <a:extLst>
            <a:ext uri="{FF2B5EF4-FFF2-40B4-BE49-F238E27FC236}">
              <a16:creationId xmlns:a16="http://schemas.microsoft.com/office/drawing/2014/main" id="{5B0926F5-A016-4440-B598-67A97FC4A9BB}"/>
            </a:ext>
          </a:extLst>
        </xdr:cNvPr>
        <xdr:cNvSpPr txBox="1">
          <a:spLocks noChangeArrowheads="1"/>
        </xdr:cNvSpPr>
      </xdr:nvSpPr>
      <xdr:spPr bwMode="auto">
        <a:xfrm>
          <a:off x="5076825" y="4162425"/>
          <a:ext cx="70758" cy="2015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628650</xdr:colOff>
      <xdr:row>32</xdr:row>
      <xdr:rowOff>0</xdr:rowOff>
    </xdr:from>
    <xdr:ext cx="70758" cy="201547"/>
    <xdr:sp macro="" textlink="">
      <xdr:nvSpPr>
        <xdr:cNvPr id="8" name="Text Box 1">
          <a:extLst>
            <a:ext uri="{FF2B5EF4-FFF2-40B4-BE49-F238E27FC236}">
              <a16:creationId xmlns:a16="http://schemas.microsoft.com/office/drawing/2014/main" id="{A286E3C2-A228-483C-A9CA-DE54A0DDB25B}"/>
            </a:ext>
          </a:extLst>
        </xdr:cNvPr>
        <xdr:cNvSpPr txBox="1">
          <a:spLocks noChangeArrowheads="1"/>
        </xdr:cNvSpPr>
      </xdr:nvSpPr>
      <xdr:spPr bwMode="auto">
        <a:xfrm>
          <a:off x="5076825" y="4533900"/>
          <a:ext cx="70758" cy="2015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30</xdr:col>
      <xdr:colOff>551325</xdr:colOff>
      <xdr:row>31</xdr:row>
      <xdr:rowOff>212980</xdr:rowOff>
    </xdr:from>
    <xdr:to>
      <xdr:col>30</xdr:col>
      <xdr:colOff>551325</xdr:colOff>
      <xdr:row>41</xdr:row>
      <xdr:rowOff>81642</xdr:rowOff>
    </xdr:to>
    <xdr:cxnSp macro="">
      <xdr:nvCxnSpPr>
        <xdr:cNvPr id="10" name="直線矢印コネクタ 9">
          <a:extLst>
            <a:ext uri="{FF2B5EF4-FFF2-40B4-BE49-F238E27FC236}">
              <a16:creationId xmlns:a16="http://schemas.microsoft.com/office/drawing/2014/main" id="{E478671A-5B78-48A0-87A2-E362C8749AE3}"/>
            </a:ext>
          </a:extLst>
        </xdr:cNvPr>
        <xdr:cNvCxnSpPr/>
      </xdr:nvCxnSpPr>
      <xdr:spPr>
        <a:xfrm flipV="1">
          <a:off x="26472932" y="4417587"/>
          <a:ext cx="0" cy="698698"/>
        </a:xfrm>
        <a:prstGeom prst="straightConnector1">
          <a:avLst/>
        </a:prstGeom>
        <a:ln w="19050">
          <a:prstDash val="sysDash"/>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2911929</xdr:colOff>
      <xdr:row>34</xdr:row>
      <xdr:rowOff>34016</xdr:rowOff>
    </xdr:from>
    <xdr:to>
      <xdr:col>11</xdr:col>
      <xdr:colOff>6389915</xdr:colOff>
      <xdr:row>34</xdr:row>
      <xdr:rowOff>40820</xdr:rowOff>
    </xdr:to>
    <xdr:cxnSp macro="">
      <xdr:nvCxnSpPr>
        <xdr:cNvPr id="11" name="直線コネクタ 10">
          <a:extLst>
            <a:ext uri="{FF2B5EF4-FFF2-40B4-BE49-F238E27FC236}">
              <a16:creationId xmlns:a16="http://schemas.microsoft.com/office/drawing/2014/main" id="{A10812EA-EB69-49D3-A41F-8F153B20B8E5}"/>
            </a:ext>
          </a:extLst>
        </xdr:cNvPr>
        <xdr:cNvCxnSpPr/>
      </xdr:nvCxnSpPr>
      <xdr:spPr>
        <a:xfrm>
          <a:off x="9429750" y="4918980"/>
          <a:ext cx="3477986" cy="6804"/>
        </a:xfrm>
        <a:prstGeom prst="line">
          <a:avLst/>
        </a:prstGeom>
        <a:ln w="19050">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149679</xdr:colOff>
      <xdr:row>9</xdr:row>
      <xdr:rowOff>122461</xdr:rowOff>
    </xdr:from>
    <xdr:to>
      <xdr:col>34</xdr:col>
      <xdr:colOff>143110</xdr:colOff>
      <xdr:row>31</xdr:row>
      <xdr:rowOff>149678</xdr:rowOff>
    </xdr:to>
    <xdr:sp macro="" textlink="">
      <xdr:nvSpPr>
        <xdr:cNvPr id="13" name="テキスト ボックス 12">
          <a:extLst>
            <a:ext uri="{FF2B5EF4-FFF2-40B4-BE49-F238E27FC236}">
              <a16:creationId xmlns:a16="http://schemas.microsoft.com/office/drawing/2014/main" id="{64B52D0E-F79B-414D-9C90-9AF902A79F4E}"/>
            </a:ext>
          </a:extLst>
        </xdr:cNvPr>
        <xdr:cNvSpPr txBox="1"/>
      </xdr:nvSpPr>
      <xdr:spPr>
        <a:xfrm>
          <a:off x="24030215" y="2054675"/>
          <a:ext cx="4755931" cy="2299610"/>
        </a:xfrm>
        <a:prstGeom prst="rect">
          <a:avLst/>
        </a:prstGeom>
        <a:solidFill>
          <a:schemeClr val="bg1"/>
        </a:solidFill>
        <a:ln w="19050" cmpd="sng">
          <a:solidFill>
            <a:schemeClr val="tx1"/>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ja-JP" sz="1100">
              <a:solidFill>
                <a:srgbClr val="FF0000"/>
              </a:solidFill>
              <a:effectLst/>
              <a:latin typeface="HGｺﾞｼｯｸE" panose="020B0909000000000000" pitchFamily="49" charset="-128"/>
              <a:ea typeface="HGｺﾞｼｯｸE" panose="020B0909000000000000" pitchFamily="49" charset="-128"/>
              <a:cs typeface="+mn-cs"/>
            </a:rPr>
            <a:t>「実利用者数」とは何か？</a:t>
          </a:r>
        </a:p>
        <a:p>
          <a:r>
            <a:rPr lang="ja-JP" altLang="ja-JP" sz="1100">
              <a:solidFill>
                <a:schemeClr val="dk1"/>
              </a:solidFill>
              <a:effectLst/>
              <a:latin typeface="HGｺﾞｼｯｸM" panose="020B0609000000000000" pitchFamily="49" charset="-128"/>
              <a:ea typeface="HGｺﾞｼｯｸM" panose="020B0609000000000000" pitchFamily="49" charset="-128"/>
              <a:cs typeface="+mn-cs"/>
            </a:rPr>
            <a:t>・</a:t>
          </a:r>
          <a:r>
            <a:rPr lang="ja-JP" altLang="ja-JP" sz="1100" u="sng">
              <a:solidFill>
                <a:schemeClr val="dk1"/>
              </a:solidFill>
              <a:effectLst/>
              <a:latin typeface="HGｺﾞｼｯｸM" panose="020B0609000000000000" pitchFamily="49" charset="-128"/>
              <a:ea typeface="HGｺﾞｼｯｸM" panose="020B0609000000000000" pitchFamily="49" charset="-128"/>
              <a:cs typeface="+mn-cs"/>
            </a:rPr>
            <a:t>延長保育の利用者を、人毎に集計していった数</a:t>
          </a:r>
          <a:r>
            <a:rPr lang="ja-JP" altLang="ja-JP" sz="1100">
              <a:solidFill>
                <a:schemeClr val="dk1"/>
              </a:solidFill>
              <a:effectLst/>
              <a:latin typeface="HGｺﾞｼｯｸM" panose="020B0609000000000000" pitchFamily="49" charset="-128"/>
              <a:ea typeface="HGｺﾞｼｯｸM" panose="020B0609000000000000" pitchFamily="49" charset="-128"/>
              <a:cs typeface="+mn-cs"/>
            </a:rPr>
            <a:t>となります。</a:t>
          </a:r>
        </a:p>
        <a:p>
          <a:r>
            <a:rPr lang="ja-JP" altLang="en-US" sz="1100">
              <a:solidFill>
                <a:schemeClr val="dk1"/>
              </a:solidFill>
              <a:effectLst/>
              <a:latin typeface="HGｺﾞｼｯｸM" panose="020B0609000000000000" pitchFamily="49" charset="-128"/>
              <a:ea typeface="HGｺﾞｼｯｸM" panose="020B0609000000000000" pitchFamily="49" charset="-128"/>
              <a:cs typeface="+mn-cs"/>
            </a:rPr>
            <a:t>　</a:t>
          </a:r>
          <a:r>
            <a:rPr lang="ja-JP" altLang="ja-JP" sz="1100">
              <a:solidFill>
                <a:schemeClr val="dk1"/>
              </a:solidFill>
              <a:effectLst/>
              <a:latin typeface="HGｺﾞｼｯｸM" panose="020B0609000000000000" pitchFamily="49" charset="-128"/>
              <a:ea typeface="HGｺﾞｼｯｸM" panose="020B0609000000000000" pitchFamily="49" charset="-128"/>
              <a:cs typeface="+mn-cs"/>
            </a:rPr>
            <a:t>→　毎日利用しているＡ君も、年に１回しか利用しなかったＢ君</a:t>
          </a:r>
          <a:endParaRPr lang="en-US" altLang="ja-JP" sz="1100">
            <a:solidFill>
              <a:schemeClr val="dk1"/>
            </a:solidFill>
            <a:effectLst/>
            <a:latin typeface="HGｺﾞｼｯｸM" panose="020B0609000000000000" pitchFamily="49" charset="-128"/>
            <a:ea typeface="HGｺﾞｼｯｸM" panose="020B0609000000000000" pitchFamily="49" charset="-128"/>
            <a:cs typeface="+mn-cs"/>
          </a:endParaRPr>
        </a:p>
        <a:p>
          <a:r>
            <a:rPr lang="en-US" altLang="ja-JP" sz="1100">
              <a:solidFill>
                <a:schemeClr val="dk1"/>
              </a:solidFill>
              <a:effectLst/>
              <a:latin typeface="HGｺﾞｼｯｸM" panose="020B0609000000000000" pitchFamily="49" charset="-128"/>
              <a:ea typeface="HGｺﾞｼｯｸM" panose="020B0609000000000000" pitchFamily="49" charset="-128"/>
              <a:cs typeface="+mn-cs"/>
            </a:rPr>
            <a:t>      </a:t>
          </a:r>
          <a:r>
            <a:rPr lang="ja-JP" altLang="ja-JP" sz="1100">
              <a:solidFill>
                <a:schemeClr val="dk1"/>
              </a:solidFill>
              <a:effectLst/>
              <a:latin typeface="HGｺﾞｼｯｸM" panose="020B0609000000000000" pitchFamily="49" charset="-128"/>
              <a:ea typeface="HGｺﾞｼｯｸM" panose="020B0609000000000000" pitchFamily="49" charset="-128"/>
              <a:cs typeface="+mn-cs"/>
            </a:rPr>
            <a:t>もそれぞれ１人としてカウントしていきます。</a:t>
          </a:r>
        </a:p>
        <a:p>
          <a:r>
            <a:rPr lang="ja-JP" altLang="ja-JP" sz="1100">
              <a:solidFill>
                <a:schemeClr val="dk1"/>
              </a:solidFill>
              <a:effectLst/>
              <a:latin typeface="HGｺﾞｼｯｸM" panose="020B0609000000000000" pitchFamily="49" charset="-128"/>
              <a:ea typeface="HGｺﾞｼｯｸM" panose="020B0609000000000000" pitchFamily="49" charset="-128"/>
              <a:cs typeface="+mn-cs"/>
            </a:rPr>
            <a:t>・例えば、　Ａ君（標準時間利用）は、４月～３月まで毎日利用</a:t>
          </a:r>
        </a:p>
        <a:p>
          <a:r>
            <a:rPr lang="ja-JP" altLang="ja-JP" sz="1100">
              <a:solidFill>
                <a:schemeClr val="dk1"/>
              </a:solidFill>
              <a:effectLst/>
              <a:latin typeface="HGｺﾞｼｯｸM" panose="020B0609000000000000" pitchFamily="49" charset="-128"/>
              <a:ea typeface="HGｺﾞｼｯｸM" panose="020B0609000000000000" pitchFamily="49" charset="-128"/>
              <a:cs typeface="+mn-cs"/>
            </a:rPr>
            <a:t>　　　　　　Ｂ君（標準時間利用）は、４月に１日だけ利用</a:t>
          </a:r>
        </a:p>
        <a:p>
          <a:r>
            <a:rPr lang="ja-JP" altLang="ja-JP" sz="1100">
              <a:solidFill>
                <a:schemeClr val="dk1"/>
              </a:solidFill>
              <a:effectLst/>
              <a:latin typeface="HGｺﾞｼｯｸM" panose="020B0609000000000000" pitchFamily="49" charset="-128"/>
              <a:ea typeface="HGｺﾞｼｯｸM" panose="020B0609000000000000" pitchFamily="49" charset="-128"/>
              <a:cs typeface="+mn-cs"/>
            </a:rPr>
            <a:t>　　　　　　Ｃ君（短時間利用）　は、４月に１日だけ利用</a:t>
          </a:r>
        </a:p>
        <a:p>
          <a:r>
            <a:rPr lang="ja-JP" altLang="ja-JP" sz="1100">
              <a:solidFill>
                <a:schemeClr val="dk1"/>
              </a:solidFill>
              <a:effectLst/>
              <a:latin typeface="HGｺﾞｼｯｸM" panose="020B0609000000000000" pitchFamily="49" charset="-128"/>
              <a:ea typeface="HGｺﾞｼｯｸM" panose="020B0609000000000000" pitchFamily="49" charset="-128"/>
              <a:cs typeface="+mn-cs"/>
            </a:rPr>
            <a:t>　　　　　→　標準時間は２人、短時間は１人となります。</a:t>
          </a:r>
        </a:p>
        <a:p>
          <a:r>
            <a:rPr lang="ja-JP" altLang="ja-JP" sz="1100">
              <a:solidFill>
                <a:schemeClr val="dk1"/>
              </a:solidFill>
              <a:effectLst/>
              <a:latin typeface="HGｺﾞｼｯｸM" panose="020B0609000000000000" pitchFamily="49" charset="-128"/>
              <a:ea typeface="HGｺﾞｼｯｸM" panose="020B0609000000000000" pitchFamily="49" charset="-128"/>
              <a:cs typeface="+mn-cs"/>
            </a:rPr>
            <a:t>・年度途中で認定区分が変わった場合は、４月１日時点での区分で</a:t>
          </a:r>
          <a:endParaRPr lang="en-US" altLang="ja-JP" sz="1100">
            <a:solidFill>
              <a:schemeClr val="dk1"/>
            </a:solidFill>
            <a:effectLst/>
            <a:latin typeface="HGｺﾞｼｯｸM" panose="020B0609000000000000" pitchFamily="49" charset="-128"/>
            <a:ea typeface="HGｺﾞｼｯｸM" panose="020B0609000000000000" pitchFamily="49" charset="-128"/>
            <a:cs typeface="+mn-cs"/>
          </a:endParaRPr>
        </a:p>
        <a:p>
          <a:r>
            <a:rPr lang="ja-JP" altLang="en-US" sz="1100">
              <a:solidFill>
                <a:schemeClr val="dk1"/>
              </a:solidFill>
              <a:effectLst/>
              <a:latin typeface="HGｺﾞｼｯｸM" panose="020B0609000000000000" pitchFamily="49" charset="-128"/>
              <a:ea typeface="HGｺﾞｼｯｸM" panose="020B0609000000000000" pitchFamily="49" charset="-128"/>
              <a:cs typeface="+mn-cs"/>
            </a:rPr>
            <a:t>　</a:t>
          </a:r>
          <a:r>
            <a:rPr lang="ja-JP" altLang="ja-JP" sz="1100">
              <a:solidFill>
                <a:schemeClr val="dk1"/>
              </a:solidFill>
              <a:effectLst/>
              <a:latin typeface="HGｺﾞｼｯｸM" panose="020B0609000000000000" pitchFamily="49" charset="-128"/>
              <a:ea typeface="HGｺﾞｼｯｸM" panose="020B0609000000000000" pitchFamily="49" charset="-128"/>
              <a:cs typeface="+mn-cs"/>
            </a:rPr>
            <a:t>整理してください。</a:t>
          </a:r>
          <a:endParaRPr kumimoji="1" lang="en-US" altLang="ja-JP" sz="1400">
            <a:latin typeface="HGｺﾞｼｯｸM" panose="020B0609000000000000" pitchFamily="49" charset="-128"/>
            <a:ea typeface="HGｺﾞｼｯｸM" panose="020B0609000000000000" pitchFamily="49" charset="-128"/>
          </a:endParaRPr>
        </a:p>
      </xdr:txBody>
    </xdr:sp>
    <xdr:clientData/>
  </xdr:twoCellAnchor>
  <xdr:twoCellAnchor>
    <xdr:from>
      <xdr:col>11</xdr:col>
      <xdr:colOff>3084819</xdr:colOff>
      <xdr:row>41</xdr:row>
      <xdr:rowOff>208110</xdr:rowOff>
    </xdr:from>
    <xdr:to>
      <xdr:col>11</xdr:col>
      <xdr:colOff>3384176</xdr:colOff>
      <xdr:row>42</xdr:row>
      <xdr:rowOff>180896</xdr:rowOff>
    </xdr:to>
    <xdr:sp macro="" textlink="">
      <xdr:nvSpPr>
        <xdr:cNvPr id="18" name="右中かっこ 17">
          <a:extLst>
            <a:ext uri="{FF2B5EF4-FFF2-40B4-BE49-F238E27FC236}">
              <a16:creationId xmlns:a16="http://schemas.microsoft.com/office/drawing/2014/main" id="{4156CE44-62C3-4A57-9B3C-E19C817F4483}"/>
            </a:ext>
          </a:extLst>
        </xdr:cNvPr>
        <xdr:cNvSpPr/>
      </xdr:nvSpPr>
      <xdr:spPr>
        <a:xfrm>
          <a:off x="9606643" y="7951375"/>
          <a:ext cx="299357" cy="2639786"/>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3517848</xdr:colOff>
      <xdr:row>41</xdr:row>
      <xdr:rowOff>133380</xdr:rowOff>
    </xdr:from>
    <xdr:to>
      <xdr:col>11</xdr:col>
      <xdr:colOff>6613473</xdr:colOff>
      <xdr:row>42</xdr:row>
      <xdr:rowOff>174201</xdr:rowOff>
    </xdr:to>
    <xdr:sp macro="" textlink="">
      <xdr:nvSpPr>
        <xdr:cNvPr id="16" name="テキスト ボックス 15">
          <a:extLst>
            <a:ext uri="{FF2B5EF4-FFF2-40B4-BE49-F238E27FC236}">
              <a16:creationId xmlns:a16="http://schemas.microsoft.com/office/drawing/2014/main" id="{6E1CA0AA-90E2-4D2A-9C61-E164B5D43B7E}"/>
            </a:ext>
          </a:extLst>
        </xdr:cNvPr>
        <xdr:cNvSpPr txBox="1"/>
      </xdr:nvSpPr>
      <xdr:spPr>
        <a:xfrm>
          <a:off x="10039672" y="7876645"/>
          <a:ext cx="3095625" cy="2707821"/>
        </a:xfrm>
        <a:prstGeom prst="rect">
          <a:avLst/>
        </a:prstGeom>
        <a:solidFill>
          <a:schemeClr val="bg1"/>
        </a:solidFill>
        <a:ln w="19050" cmpd="sng">
          <a:solidFill>
            <a:schemeClr val="tx1"/>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400">
              <a:latin typeface="HG丸ｺﾞｼｯｸM-PRO" panose="020F0600000000000000" pitchFamily="50" charset="-128"/>
              <a:ea typeface="HG丸ｺﾞｼｯｸM-PRO" panose="020F0600000000000000" pitchFamily="50" charset="-128"/>
            </a:rPr>
            <a:t>・月例報告書は毎月提出頂いて</a:t>
          </a:r>
          <a:endParaRPr kumimoji="1" lang="en-US" altLang="ja-JP" sz="1400">
            <a:latin typeface="HG丸ｺﾞｼｯｸM-PRO" panose="020F0600000000000000" pitchFamily="50" charset="-128"/>
            <a:ea typeface="HG丸ｺﾞｼｯｸM-PRO" panose="020F0600000000000000" pitchFamily="50" charset="-128"/>
          </a:endParaRPr>
        </a:p>
        <a:p>
          <a:r>
            <a:rPr kumimoji="1" lang="ja-JP" altLang="en-US" sz="1400">
              <a:latin typeface="HG丸ｺﾞｼｯｸM-PRO" panose="020F0600000000000000" pitchFamily="50" charset="-128"/>
              <a:ea typeface="HG丸ｺﾞｼｯｸM-PRO" panose="020F0600000000000000" pitchFamily="50" charset="-128"/>
            </a:rPr>
            <a:t>　おりますが、遡っての修正等</a:t>
          </a:r>
          <a:endParaRPr kumimoji="1" lang="en-US" altLang="ja-JP" sz="1400">
            <a:latin typeface="HG丸ｺﾞｼｯｸM-PRO" panose="020F0600000000000000" pitchFamily="50" charset="-128"/>
            <a:ea typeface="HG丸ｺﾞｼｯｸM-PRO" panose="020F0600000000000000" pitchFamily="50" charset="-128"/>
          </a:endParaRPr>
        </a:p>
        <a:p>
          <a:r>
            <a:rPr kumimoji="1" lang="ja-JP" altLang="en-US" sz="1400">
              <a:latin typeface="HG丸ｺﾞｼｯｸM-PRO" panose="020F0600000000000000" pitchFamily="50" charset="-128"/>
              <a:ea typeface="HG丸ｺﾞｼｯｸM-PRO" panose="020F0600000000000000" pitchFamily="50" charset="-128"/>
            </a:rPr>
            <a:t>　もあろうかと存じますので、</a:t>
          </a:r>
          <a:endParaRPr kumimoji="1" lang="en-US" altLang="ja-JP" sz="1400">
            <a:latin typeface="HG丸ｺﾞｼｯｸM-PRO" panose="020F0600000000000000" pitchFamily="50" charset="-128"/>
            <a:ea typeface="HG丸ｺﾞｼｯｸM-PRO" panose="020F0600000000000000" pitchFamily="50" charset="-128"/>
          </a:endParaRPr>
        </a:p>
        <a:p>
          <a:r>
            <a:rPr kumimoji="1" lang="ja-JP" altLang="en-US" sz="1400">
              <a:solidFill>
                <a:srgbClr val="FF0000"/>
              </a:solidFill>
              <a:latin typeface="HG丸ｺﾞｼｯｸM-PRO" panose="020F0600000000000000" pitchFamily="50" charset="-128"/>
              <a:ea typeface="HG丸ｺﾞｼｯｸM-PRO" panose="020F0600000000000000" pitchFamily="50" charset="-128"/>
            </a:rPr>
            <a:t>　最終的な確定の数字を</a:t>
          </a:r>
          <a:endParaRPr kumimoji="1" lang="en-US" altLang="ja-JP" sz="1400">
            <a:solidFill>
              <a:srgbClr val="FF0000"/>
            </a:solidFill>
            <a:latin typeface="HG丸ｺﾞｼｯｸM-PRO" panose="020F0600000000000000" pitchFamily="50" charset="-128"/>
            <a:ea typeface="HG丸ｺﾞｼｯｸM-PRO" panose="020F0600000000000000" pitchFamily="50" charset="-128"/>
          </a:endParaRPr>
        </a:p>
        <a:p>
          <a:r>
            <a:rPr kumimoji="1" lang="ja-JP" altLang="en-US" sz="1400">
              <a:solidFill>
                <a:srgbClr val="FF0000"/>
              </a:solidFill>
              <a:latin typeface="HG丸ｺﾞｼｯｸM-PRO" panose="020F0600000000000000" pitchFamily="50" charset="-128"/>
              <a:ea typeface="HG丸ｺﾞｼｯｸM-PRO" panose="020F0600000000000000" pitchFamily="50" charset="-128"/>
            </a:rPr>
            <a:t>　当該</a:t>
          </a:r>
          <a:r>
            <a:rPr kumimoji="1" lang="en-US" altLang="ja-JP" sz="1400">
              <a:solidFill>
                <a:srgbClr val="FF0000"/>
              </a:solidFill>
              <a:latin typeface="HG丸ｺﾞｼｯｸM-PRO" panose="020F0600000000000000" pitchFamily="50" charset="-128"/>
              <a:ea typeface="HG丸ｺﾞｼｯｸM-PRO" panose="020F0600000000000000" pitchFamily="50" charset="-128"/>
            </a:rPr>
            <a:t>Excel</a:t>
          </a:r>
          <a:r>
            <a:rPr kumimoji="1" lang="ja-JP" altLang="en-US" sz="1400">
              <a:solidFill>
                <a:srgbClr val="FF0000"/>
              </a:solidFill>
              <a:latin typeface="HG丸ｺﾞｼｯｸM-PRO" panose="020F0600000000000000" pitchFamily="50" charset="-128"/>
              <a:ea typeface="HG丸ｺﾞｼｯｸM-PRO" panose="020F0600000000000000" pitchFamily="50" charset="-128"/>
            </a:rPr>
            <a:t>にご入力</a:t>
          </a:r>
          <a:r>
            <a:rPr kumimoji="1" lang="ja-JP" altLang="en-US" sz="1400">
              <a:latin typeface="HG丸ｺﾞｼｯｸM-PRO" panose="020F0600000000000000" pitchFamily="50" charset="-128"/>
              <a:ea typeface="HG丸ｺﾞｼｯｸM-PRO" panose="020F0600000000000000" pitchFamily="50" charset="-128"/>
            </a:rPr>
            <a:t>下さい。</a:t>
          </a:r>
          <a:br>
            <a:rPr kumimoji="1" lang="en-US" altLang="ja-JP" sz="1400">
              <a:latin typeface="HG丸ｺﾞｼｯｸM-PRO" panose="020F0600000000000000" pitchFamily="50" charset="-128"/>
              <a:ea typeface="HG丸ｺﾞｼｯｸM-PRO" panose="020F0600000000000000" pitchFamily="50" charset="-128"/>
            </a:rPr>
          </a:br>
          <a:endParaRPr kumimoji="1" lang="en-US" altLang="ja-JP" sz="1400">
            <a:latin typeface="HG丸ｺﾞｼｯｸM-PRO" panose="020F0600000000000000" pitchFamily="50" charset="-128"/>
            <a:ea typeface="HG丸ｺﾞｼｯｸM-PRO" panose="020F0600000000000000" pitchFamily="50" charset="-128"/>
          </a:endParaRPr>
        </a:p>
        <a:p>
          <a:r>
            <a:rPr kumimoji="1" lang="ja-JP" altLang="en-US" sz="1400">
              <a:latin typeface="HG丸ｺﾞｼｯｸM-PRO" panose="020F0600000000000000" pitchFamily="50" charset="-128"/>
              <a:ea typeface="HG丸ｺﾞｼｯｸM-PRO" panose="020F0600000000000000" pitchFamily="50" charset="-128"/>
            </a:rPr>
            <a:t>・</a:t>
          </a:r>
          <a:r>
            <a:rPr kumimoji="1" lang="ja-JP" altLang="en-US" sz="1400">
              <a:solidFill>
                <a:srgbClr val="FF0000"/>
              </a:solidFill>
              <a:latin typeface="HG丸ｺﾞｼｯｸM-PRO" panose="020F0600000000000000" pitchFamily="50" charset="-128"/>
              <a:ea typeface="HG丸ｺﾞｼｯｸM-PRO" panose="020F0600000000000000" pitchFamily="50" charset="-128"/>
            </a:rPr>
            <a:t>既に月例報告書で頂いている</a:t>
          </a:r>
          <a:endParaRPr kumimoji="1" lang="en-US" altLang="ja-JP" sz="1400">
            <a:solidFill>
              <a:srgbClr val="FF0000"/>
            </a:solidFill>
            <a:latin typeface="HG丸ｺﾞｼｯｸM-PRO" panose="020F0600000000000000" pitchFamily="50" charset="-128"/>
            <a:ea typeface="HG丸ｺﾞｼｯｸM-PRO" panose="020F0600000000000000" pitchFamily="50" charset="-128"/>
          </a:endParaRPr>
        </a:p>
        <a:p>
          <a:r>
            <a:rPr kumimoji="1" lang="ja-JP" altLang="en-US" sz="1400">
              <a:solidFill>
                <a:srgbClr val="FF0000"/>
              </a:solidFill>
              <a:latin typeface="HG丸ｺﾞｼｯｸM-PRO" panose="020F0600000000000000" pitchFamily="50" charset="-128"/>
              <a:ea typeface="HG丸ｺﾞｼｯｸM-PRO" panose="020F0600000000000000" pitchFamily="50" charset="-128"/>
            </a:rPr>
            <a:t>　数字と異なる数字を入力して</a:t>
          </a:r>
          <a:endParaRPr kumimoji="1" lang="en-US" altLang="ja-JP" sz="1400">
            <a:solidFill>
              <a:srgbClr val="FF0000"/>
            </a:solidFill>
            <a:latin typeface="HG丸ｺﾞｼｯｸM-PRO" panose="020F0600000000000000" pitchFamily="50" charset="-128"/>
            <a:ea typeface="HG丸ｺﾞｼｯｸM-PRO" panose="020F0600000000000000" pitchFamily="50" charset="-128"/>
          </a:endParaRPr>
        </a:p>
        <a:p>
          <a:r>
            <a:rPr kumimoji="1" lang="ja-JP" altLang="en-US" sz="1400">
              <a:solidFill>
                <a:srgbClr val="FF0000"/>
              </a:solidFill>
              <a:latin typeface="HG丸ｺﾞｼｯｸM-PRO" panose="020F0600000000000000" pitchFamily="50" charset="-128"/>
              <a:ea typeface="HG丸ｺﾞｼｯｸM-PRO" panose="020F0600000000000000" pitchFamily="50" charset="-128"/>
            </a:rPr>
            <a:t>　も構いません。</a:t>
          </a:r>
          <a:endParaRPr kumimoji="1" lang="en-US" altLang="ja-JP" sz="1400">
            <a:solidFill>
              <a:srgbClr val="FF0000"/>
            </a:solidFill>
            <a:latin typeface="HG丸ｺﾞｼｯｸM-PRO" panose="020F0600000000000000" pitchFamily="50" charset="-128"/>
            <a:ea typeface="HG丸ｺﾞｼｯｸM-PRO" panose="020F0600000000000000" pitchFamily="50" charset="-128"/>
          </a:endParaRPr>
        </a:p>
        <a:p>
          <a:r>
            <a:rPr kumimoji="1" lang="ja-JP" altLang="en-US" sz="1400">
              <a:latin typeface="HG丸ｺﾞｼｯｸM-PRO" panose="020F0600000000000000" pitchFamily="50" charset="-128"/>
              <a:ea typeface="HG丸ｺﾞｼｯｸM-PRO" panose="020F0600000000000000" pitchFamily="50" charset="-128"/>
            </a:rPr>
            <a:t>　</a:t>
          </a:r>
          <a:r>
            <a:rPr kumimoji="1" lang="en-US" altLang="ja-JP" sz="1400">
              <a:latin typeface="HG丸ｺﾞｼｯｸM-PRO" panose="020F0600000000000000" pitchFamily="50" charset="-128"/>
              <a:ea typeface="HG丸ｺﾞｼｯｸM-PRO" panose="020F0600000000000000" pitchFamily="50" charset="-128"/>
            </a:rPr>
            <a:t>※</a:t>
          </a:r>
          <a:r>
            <a:rPr kumimoji="1" lang="ja-JP" altLang="en-US" sz="1400">
              <a:latin typeface="HG丸ｺﾞｼｯｸM-PRO" panose="020F0600000000000000" pitchFamily="50" charset="-128"/>
              <a:ea typeface="HG丸ｺﾞｼｯｸM-PRO" panose="020F0600000000000000" pitchFamily="50" charset="-128"/>
            </a:rPr>
            <a:t>この場合、こちらから確認の</a:t>
          </a:r>
          <a:endParaRPr kumimoji="1" lang="en-US" altLang="ja-JP" sz="1400">
            <a:latin typeface="HG丸ｺﾞｼｯｸM-PRO" panose="020F0600000000000000" pitchFamily="50" charset="-128"/>
            <a:ea typeface="HG丸ｺﾞｼｯｸM-PRO" panose="020F0600000000000000" pitchFamily="50" charset="-128"/>
          </a:endParaRPr>
        </a:p>
        <a:p>
          <a:r>
            <a:rPr kumimoji="1" lang="ja-JP" altLang="en-US" sz="1400">
              <a:latin typeface="HG丸ｺﾞｼｯｸM-PRO" panose="020F0600000000000000" pitchFamily="50" charset="-128"/>
              <a:ea typeface="HG丸ｺﾞｼｯｸM-PRO" panose="020F0600000000000000" pitchFamily="50" charset="-128"/>
            </a:rPr>
            <a:t>　　連絡をする場合がございます。</a:t>
          </a:r>
        </a:p>
      </xdr:txBody>
    </xdr:sp>
    <xdr:clientData/>
  </xdr:twoCellAnchor>
  <xdr:twoCellAnchor editAs="oneCell">
    <xdr:from>
      <xdr:col>6</xdr:col>
      <xdr:colOff>628650</xdr:colOff>
      <xdr:row>24</xdr:row>
      <xdr:rowOff>0</xdr:rowOff>
    </xdr:from>
    <xdr:to>
      <xdr:col>7</xdr:col>
      <xdr:colOff>19050</xdr:colOff>
      <xdr:row>25</xdr:row>
      <xdr:rowOff>5364</xdr:rowOff>
    </xdr:to>
    <xdr:sp macro="" textlink="">
      <xdr:nvSpPr>
        <xdr:cNvPr id="15" name="Text Box 1">
          <a:extLst>
            <a:ext uri="{FF2B5EF4-FFF2-40B4-BE49-F238E27FC236}">
              <a16:creationId xmlns:a16="http://schemas.microsoft.com/office/drawing/2014/main" id="{3D10DB79-E0D0-4B57-9B8A-AC91834E00C1}"/>
            </a:ext>
          </a:extLst>
        </xdr:cNvPr>
        <xdr:cNvSpPr txBox="1">
          <a:spLocks noChangeArrowheads="1"/>
        </xdr:cNvSpPr>
      </xdr:nvSpPr>
      <xdr:spPr bwMode="auto">
        <a:xfrm>
          <a:off x="5324475" y="5457825"/>
          <a:ext cx="76200" cy="204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628650</xdr:colOff>
      <xdr:row>20</xdr:row>
      <xdr:rowOff>0</xdr:rowOff>
    </xdr:from>
    <xdr:ext cx="70758" cy="201547"/>
    <xdr:sp macro="" textlink="">
      <xdr:nvSpPr>
        <xdr:cNvPr id="17" name="Text Box 1">
          <a:extLst>
            <a:ext uri="{FF2B5EF4-FFF2-40B4-BE49-F238E27FC236}">
              <a16:creationId xmlns:a16="http://schemas.microsoft.com/office/drawing/2014/main" id="{782FA9FC-C925-4E8D-B053-B00FFDAD6476}"/>
            </a:ext>
          </a:extLst>
        </xdr:cNvPr>
        <xdr:cNvSpPr txBox="1">
          <a:spLocks noChangeArrowheads="1"/>
        </xdr:cNvSpPr>
      </xdr:nvSpPr>
      <xdr:spPr bwMode="auto">
        <a:xfrm>
          <a:off x="5324475" y="4543425"/>
          <a:ext cx="70758" cy="2015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11</xdr:col>
      <xdr:colOff>2558143</xdr:colOff>
      <xdr:row>20</xdr:row>
      <xdr:rowOff>27212</xdr:rowOff>
    </xdr:from>
    <xdr:to>
      <xdr:col>11</xdr:col>
      <xdr:colOff>2911929</xdr:colOff>
      <xdr:row>24</xdr:row>
      <xdr:rowOff>40819</xdr:rowOff>
    </xdr:to>
    <xdr:sp macro="" textlink="">
      <xdr:nvSpPr>
        <xdr:cNvPr id="19" name="右大かっこ 18">
          <a:extLst>
            <a:ext uri="{FF2B5EF4-FFF2-40B4-BE49-F238E27FC236}">
              <a16:creationId xmlns:a16="http://schemas.microsoft.com/office/drawing/2014/main" id="{A2012967-A700-4ADB-BC38-720A3F198E6E}"/>
            </a:ext>
          </a:extLst>
        </xdr:cNvPr>
        <xdr:cNvSpPr/>
      </xdr:nvSpPr>
      <xdr:spPr>
        <a:xfrm>
          <a:off x="9073243" y="4570637"/>
          <a:ext cx="353786" cy="928007"/>
        </a:xfrm>
        <a:prstGeom prst="rightBracket">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54428</xdr:colOff>
      <xdr:row>25</xdr:row>
      <xdr:rowOff>0</xdr:rowOff>
    </xdr:from>
    <xdr:to>
      <xdr:col>11</xdr:col>
      <xdr:colOff>6953250</xdr:colOff>
      <xdr:row>26</xdr:row>
      <xdr:rowOff>95250</xdr:rowOff>
    </xdr:to>
    <xdr:sp macro="" textlink="">
      <xdr:nvSpPr>
        <xdr:cNvPr id="20" name="テキスト ボックス 19">
          <a:extLst>
            <a:ext uri="{FF2B5EF4-FFF2-40B4-BE49-F238E27FC236}">
              <a16:creationId xmlns:a16="http://schemas.microsoft.com/office/drawing/2014/main" id="{6C1DCC45-3522-48CF-A823-B71F075DE3CA}"/>
            </a:ext>
          </a:extLst>
        </xdr:cNvPr>
        <xdr:cNvSpPr txBox="1"/>
      </xdr:nvSpPr>
      <xdr:spPr>
        <a:xfrm>
          <a:off x="6569528" y="5514975"/>
          <a:ext cx="6898822" cy="504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a:latin typeface="HG丸ｺﾞｼｯｸM-PRO" panose="020F0600000000000000" pitchFamily="50" charset="-128"/>
              <a:ea typeface="HG丸ｺﾞｼｯｸM-PRO" panose="020F0600000000000000" pitchFamily="50" charset="-128"/>
            </a:rPr>
            <a:t>←　左の黄色セルに</a:t>
          </a:r>
          <a:r>
            <a:rPr kumimoji="1" lang="ja-JP" altLang="en-US" sz="1400">
              <a:solidFill>
                <a:srgbClr val="FF0000"/>
              </a:solidFill>
              <a:latin typeface="HG丸ｺﾞｼｯｸM-PRO" panose="020F0600000000000000" pitchFamily="50" charset="-128"/>
              <a:ea typeface="HG丸ｺﾞｼｯｸM-PRO" panose="020F0600000000000000" pitchFamily="50" charset="-128"/>
            </a:rPr>
            <a:t>今年度の延長保育料の料金体系</a:t>
          </a:r>
          <a:r>
            <a:rPr kumimoji="1" lang="ja-JP" altLang="en-US" sz="1400">
              <a:latin typeface="HG丸ｺﾞｼｯｸM-PRO" panose="020F0600000000000000" pitchFamily="50" charset="-128"/>
              <a:ea typeface="HG丸ｺﾞｼｯｸM-PRO" panose="020F0600000000000000" pitchFamily="50" charset="-128"/>
            </a:rPr>
            <a:t>の入力をお願いします。</a:t>
          </a:r>
        </a:p>
      </xdr:txBody>
    </xdr:sp>
    <xdr:clientData/>
  </xdr:twoCellAnchor>
  <xdr:twoCellAnchor>
    <xdr:from>
      <xdr:col>11</xdr:col>
      <xdr:colOff>54428</xdr:colOff>
      <xdr:row>27</xdr:row>
      <xdr:rowOff>0</xdr:rowOff>
    </xdr:from>
    <xdr:to>
      <xdr:col>11</xdr:col>
      <xdr:colOff>7293428</xdr:colOff>
      <xdr:row>28</xdr:row>
      <xdr:rowOff>95250</xdr:rowOff>
    </xdr:to>
    <xdr:sp macro="" textlink="">
      <xdr:nvSpPr>
        <xdr:cNvPr id="21" name="テキスト ボックス 20">
          <a:extLst>
            <a:ext uri="{FF2B5EF4-FFF2-40B4-BE49-F238E27FC236}">
              <a16:creationId xmlns:a16="http://schemas.microsoft.com/office/drawing/2014/main" id="{43C75439-9F05-4A35-A64A-06BC3BE1D67B}"/>
            </a:ext>
          </a:extLst>
        </xdr:cNvPr>
        <xdr:cNvSpPr txBox="1"/>
      </xdr:nvSpPr>
      <xdr:spPr>
        <a:xfrm>
          <a:off x="6569528" y="6057900"/>
          <a:ext cx="7105650" cy="942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a:latin typeface="HG丸ｺﾞｼｯｸM-PRO" panose="020F0600000000000000" pitchFamily="50" charset="-128"/>
              <a:ea typeface="HG丸ｺﾞｼｯｸM-PRO" panose="020F0600000000000000" pitchFamily="50" charset="-128"/>
            </a:rPr>
            <a:t>←　独自料金の場合、左の黄色セルに</a:t>
          </a:r>
          <a:r>
            <a:rPr kumimoji="1" lang="ja-JP" altLang="en-US" sz="1400">
              <a:solidFill>
                <a:srgbClr val="FF0000"/>
              </a:solidFill>
              <a:latin typeface="HG丸ｺﾞｼｯｸM-PRO" panose="020F0600000000000000" pitchFamily="50" charset="-128"/>
              <a:ea typeface="HG丸ｺﾞｼｯｸM-PRO" panose="020F0600000000000000" pitchFamily="50" charset="-128"/>
            </a:rPr>
            <a:t>その料金体系</a:t>
          </a:r>
          <a:r>
            <a:rPr kumimoji="1" lang="ja-JP" altLang="en-US" sz="1400">
              <a:latin typeface="HG丸ｺﾞｼｯｸM-PRO" panose="020F0600000000000000" pitchFamily="50" charset="-128"/>
              <a:ea typeface="HG丸ｺﾞｼｯｸM-PRO" panose="020F0600000000000000" pitchFamily="50" charset="-128"/>
            </a:rPr>
            <a:t>の入力をお願いします。</a:t>
          </a:r>
        </a:p>
      </xdr:txBody>
    </xdr:sp>
    <xdr:clientData/>
  </xdr:twoCellAnchor>
  <xdr:twoCellAnchor>
    <xdr:from>
      <xdr:col>11</xdr:col>
      <xdr:colOff>2911929</xdr:colOff>
      <xdr:row>17</xdr:row>
      <xdr:rowOff>100853</xdr:rowOff>
    </xdr:from>
    <xdr:to>
      <xdr:col>11</xdr:col>
      <xdr:colOff>4527176</xdr:colOff>
      <xdr:row>22</xdr:row>
      <xdr:rowOff>28413</xdr:rowOff>
    </xdr:to>
    <xdr:cxnSp macro="">
      <xdr:nvCxnSpPr>
        <xdr:cNvPr id="22" name="直線コネクタ 21">
          <a:extLst>
            <a:ext uri="{FF2B5EF4-FFF2-40B4-BE49-F238E27FC236}">
              <a16:creationId xmlns:a16="http://schemas.microsoft.com/office/drawing/2014/main" id="{470181B0-B337-4B94-A027-5EC5DCD147AA}"/>
            </a:ext>
          </a:extLst>
        </xdr:cNvPr>
        <xdr:cNvCxnSpPr>
          <a:stCxn id="19" idx="2"/>
        </xdr:cNvCxnSpPr>
      </xdr:nvCxnSpPr>
      <xdr:spPr>
        <a:xfrm flipV="1">
          <a:off x="9433753" y="4011706"/>
          <a:ext cx="1615247" cy="992119"/>
        </a:xfrm>
        <a:prstGeom prst="line">
          <a:avLst/>
        </a:prstGeom>
        <a:ln w="19050">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1535205</xdr:colOff>
      <xdr:row>7</xdr:row>
      <xdr:rowOff>224119</xdr:rowOff>
    </xdr:from>
    <xdr:to>
      <xdr:col>11</xdr:col>
      <xdr:colOff>6855453</xdr:colOff>
      <xdr:row>17</xdr:row>
      <xdr:rowOff>109512</xdr:rowOff>
    </xdr:to>
    <xdr:sp macro="" textlink="">
      <xdr:nvSpPr>
        <xdr:cNvPr id="23" name="テキスト ボックス 22">
          <a:extLst>
            <a:ext uri="{FF2B5EF4-FFF2-40B4-BE49-F238E27FC236}">
              <a16:creationId xmlns:a16="http://schemas.microsoft.com/office/drawing/2014/main" id="{53114A9D-12B1-441F-815A-5989C9B06462}"/>
            </a:ext>
          </a:extLst>
        </xdr:cNvPr>
        <xdr:cNvSpPr txBox="1"/>
      </xdr:nvSpPr>
      <xdr:spPr>
        <a:xfrm>
          <a:off x="8057029" y="1736913"/>
          <a:ext cx="5320248" cy="2283452"/>
        </a:xfrm>
        <a:prstGeom prst="rect">
          <a:avLst/>
        </a:prstGeom>
        <a:solidFill>
          <a:schemeClr val="bg1"/>
        </a:solidFill>
        <a:ln w="19050" cmpd="sng">
          <a:solidFill>
            <a:schemeClr val="tx1"/>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ja-JP" sz="1200">
              <a:solidFill>
                <a:srgbClr val="FF0000"/>
              </a:solidFill>
              <a:effectLst/>
              <a:latin typeface="HGｺﾞｼｯｸE" panose="020B0909000000000000" pitchFamily="49" charset="-128"/>
              <a:ea typeface="HGｺﾞｼｯｸE" panose="020B0909000000000000" pitchFamily="49" charset="-128"/>
              <a:cs typeface="+mn-cs"/>
            </a:rPr>
            <a:t>「実利用者数」とは何か？</a:t>
          </a:r>
        </a:p>
        <a:p>
          <a:r>
            <a:rPr lang="ja-JP" altLang="ja-JP" sz="1200">
              <a:solidFill>
                <a:schemeClr val="dk1"/>
              </a:solidFill>
              <a:effectLst/>
              <a:latin typeface="HGｺﾞｼｯｸM" panose="020B0609000000000000" pitchFamily="49" charset="-128"/>
              <a:ea typeface="HGｺﾞｼｯｸM" panose="020B0609000000000000" pitchFamily="49" charset="-128"/>
              <a:cs typeface="+mn-cs"/>
            </a:rPr>
            <a:t>・</a:t>
          </a:r>
          <a:r>
            <a:rPr lang="ja-JP" altLang="ja-JP" sz="1200" u="sng">
              <a:solidFill>
                <a:schemeClr val="dk1"/>
              </a:solidFill>
              <a:effectLst/>
              <a:latin typeface="HGｺﾞｼｯｸM" panose="020B0609000000000000" pitchFamily="49" charset="-128"/>
              <a:ea typeface="HGｺﾞｼｯｸM" panose="020B0609000000000000" pitchFamily="49" charset="-128"/>
              <a:cs typeface="+mn-cs"/>
            </a:rPr>
            <a:t>延長保育の利用者を、人毎に集計していった数</a:t>
          </a:r>
          <a:r>
            <a:rPr lang="ja-JP" altLang="ja-JP" sz="1200">
              <a:solidFill>
                <a:schemeClr val="dk1"/>
              </a:solidFill>
              <a:effectLst/>
              <a:latin typeface="HGｺﾞｼｯｸM" panose="020B0609000000000000" pitchFamily="49" charset="-128"/>
              <a:ea typeface="HGｺﾞｼｯｸM" panose="020B0609000000000000" pitchFamily="49" charset="-128"/>
              <a:cs typeface="+mn-cs"/>
            </a:rPr>
            <a:t>となります。</a:t>
          </a:r>
        </a:p>
        <a:p>
          <a:r>
            <a:rPr lang="ja-JP" altLang="en-US" sz="1200">
              <a:solidFill>
                <a:schemeClr val="dk1"/>
              </a:solidFill>
              <a:effectLst/>
              <a:latin typeface="HGｺﾞｼｯｸM" panose="020B0609000000000000" pitchFamily="49" charset="-128"/>
              <a:ea typeface="HGｺﾞｼｯｸM" panose="020B0609000000000000" pitchFamily="49" charset="-128"/>
              <a:cs typeface="+mn-cs"/>
            </a:rPr>
            <a:t>　</a:t>
          </a:r>
          <a:r>
            <a:rPr lang="ja-JP" altLang="ja-JP" sz="1200">
              <a:solidFill>
                <a:schemeClr val="dk1"/>
              </a:solidFill>
              <a:effectLst/>
              <a:latin typeface="HGｺﾞｼｯｸM" panose="020B0609000000000000" pitchFamily="49" charset="-128"/>
              <a:ea typeface="HGｺﾞｼｯｸM" panose="020B0609000000000000" pitchFamily="49" charset="-128"/>
              <a:cs typeface="+mn-cs"/>
            </a:rPr>
            <a:t>→　毎日利用しているＡ君も、年に１回しか利用しなかったＢ君</a:t>
          </a:r>
          <a:endParaRPr lang="en-US" altLang="ja-JP" sz="1200">
            <a:solidFill>
              <a:schemeClr val="dk1"/>
            </a:solidFill>
            <a:effectLst/>
            <a:latin typeface="HGｺﾞｼｯｸM" panose="020B0609000000000000" pitchFamily="49" charset="-128"/>
            <a:ea typeface="HGｺﾞｼｯｸM" panose="020B0609000000000000" pitchFamily="49" charset="-128"/>
            <a:cs typeface="+mn-cs"/>
          </a:endParaRPr>
        </a:p>
        <a:p>
          <a:r>
            <a:rPr lang="en-US" altLang="ja-JP" sz="1200">
              <a:solidFill>
                <a:schemeClr val="dk1"/>
              </a:solidFill>
              <a:effectLst/>
              <a:latin typeface="HGｺﾞｼｯｸM" panose="020B0609000000000000" pitchFamily="49" charset="-128"/>
              <a:ea typeface="HGｺﾞｼｯｸM" panose="020B0609000000000000" pitchFamily="49" charset="-128"/>
              <a:cs typeface="+mn-cs"/>
            </a:rPr>
            <a:t>      </a:t>
          </a:r>
          <a:r>
            <a:rPr lang="ja-JP" altLang="ja-JP" sz="1200">
              <a:solidFill>
                <a:schemeClr val="dk1"/>
              </a:solidFill>
              <a:effectLst/>
              <a:latin typeface="HGｺﾞｼｯｸM" panose="020B0609000000000000" pitchFamily="49" charset="-128"/>
              <a:ea typeface="HGｺﾞｼｯｸM" panose="020B0609000000000000" pitchFamily="49" charset="-128"/>
              <a:cs typeface="+mn-cs"/>
            </a:rPr>
            <a:t>もそれぞれ１人としてカウントしていきます。</a:t>
          </a:r>
        </a:p>
        <a:p>
          <a:r>
            <a:rPr lang="ja-JP" altLang="ja-JP" sz="1200">
              <a:solidFill>
                <a:schemeClr val="dk1"/>
              </a:solidFill>
              <a:effectLst/>
              <a:latin typeface="HGｺﾞｼｯｸM" panose="020B0609000000000000" pitchFamily="49" charset="-128"/>
              <a:ea typeface="HGｺﾞｼｯｸM" panose="020B0609000000000000" pitchFamily="49" charset="-128"/>
              <a:cs typeface="+mn-cs"/>
            </a:rPr>
            <a:t>・例えば、　Ａ君（標準時間利用）は、４月～３月まで毎日利用</a:t>
          </a:r>
        </a:p>
        <a:p>
          <a:r>
            <a:rPr lang="ja-JP" altLang="ja-JP" sz="1200">
              <a:solidFill>
                <a:schemeClr val="dk1"/>
              </a:solidFill>
              <a:effectLst/>
              <a:latin typeface="HGｺﾞｼｯｸM" panose="020B0609000000000000" pitchFamily="49" charset="-128"/>
              <a:ea typeface="HGｺﾞｼｯｸM" panose="020B0609000000000000" pitchFamily="49" charset="-128"/>
              <a:cs typeface="+mn-cs"/>
            </a:rPr>
            <a:t>　　　　　　Ｂ君（標準時間利用）は、４月に１日だけ利用</a:t>
          </a:r>
        </a:p>
        <a:p>
          <a:r>
            <a:rPr lang="ja-JP" altLang="ja-JP" sz="1200">
              <a:solidFill>
                <a:schemeClr val="dk1"/>
              </a:solidFill>
              <a:effectLst/>
              <a:latin typeface="HGｺﾞｼｯｸM" panose="020B0609000000000000" pitchFamily="49" charset="-128"/>
              <a:ea typeface="HGｺﾞｼｯｸM" panose="020B0609000000000000" pitchFamily="49" charset="-128"/>
              <a:cs typeface="+mn-cs"/>
            </a:rPr>
            <a:t>　　　　　　Ｃ君（短時間利用）　は、４月に１日だけ利用</a:t>
          </a:r>
        </a:p>
        <a:p>
          <a:r>
            <a:rPr lang="ja-JP" altLang="ja-JP" sz="1200">
              <a:solidFill>
                <a:schemeClr val="dk1"/>
              </a:solidFill>
              <a:effectLst/>
              <a:latin typeface="HGｺﾞｼｯｸM" panose="020B0609000000000000" pitchFamily="49" charset="-128"/>
              <a:ea typeface="HGｺﾞｼｯｸM" panose="020B0609000000000000" pitchFamily="49" charset="-128"/>
              <a:cs typeface="+mn-cs"/>
            </a:rPr>
            <a:t>　　　　　→　標準時間は２人、短時間は１人となります。</a:t>
          </a:r>
        </a:p>
        <a:p>
          <a:r>
            <a:rPr lang="ja-JP" altLang="ja-JP" sz="1200">
              <a:solidFill>
                <a:schemeClr val="dk1"/>
              </a:solidFill>
              <a:effectLst/>
              <a:latin typeface="HGｺﾞｼｯｸM" panose="020B0609000000000000" pitchFamily="49" charset="-128"/>
              <a:ea typeface="HGｺﾞｼｯｸM" panose="020B0609000000000000" pitchFamily="49" charset="-128"/>
              <a:cs typeface="+mn-cs"/>
            </a:rPr>
            <a:t>・年度途中で認定区分が変わった場合は、４月１日時点での区分で</a:t>
          </a:r>
          <a:endParaRPr lang="en-US" altLang="ja-JP" sz="1200">
            <a:solidFill>
              <a:schemeClr val="dk1"/>
            </a:solidFill>
            <a:effectLst/>
            <a:latin typeface="HGｺﾞｼｯｸM" panose="020B0609000000000000" pitchFamily="49" charset="-128"/>
            <a:ea typeface="HGｺﾞｼｯｸM" panose="020B0609000000000000" pitchFamily="49" charset="-128"/>
            <a:cs typeface="+mn-cs"/>
          </a:endParaRPr>
        </a:p>
        <a:p>
          <a:r>
            <a:rPr lang="ja-JP" altLang="en-US" sz="1200">
              <a:solidFill>
                <a:schemeClr val="dk1"/>
              </a:solidFill>
              <a:effectLst/>
              <a:latin typeface="HGｺﾞｼｯｸM" panose="020B0609000000000000" pitchFamily="49" charset="-128"/>
              <a:ea typeface="HGｺﾞｼｯｸM" panose="020B0609000000000000" pitchFamily="49" charset="-128"/>
              <a:cs typeface="+mn-cs"/>
            </a:rPr>
            <a:t>　</a:t>
          </a:r>
          <a:r>
            <a:rPr lang="ja-JP" altLang="ja-JP" sz="1200">
              <a:solidFill>
                <a:schemeClr val="dk1"/>
              </a:solidFill>
              <a:effectLst/>
              <a:latin typeface="HGｺﾞｼｯｸM" panose="020B0609000000000000" pitchFamily="49" charset="-128"/>
              <a:ea typeface="HGｺﾞｼｯｸM" panose="020B0609000000000000" pitchFamily="49" charset="-128"/>
              <a:cs typeface="+mn-cs"/>
            </a:rPr>
            <a:t>整理してください。</a:t>
          </a:r>
          <a:endParaRPr kumimoji="1" lang="en-US" altLang="ja-JP" sz="1600">
            <a:latin typeface="HGｺﾞｼｯｸM" panose="020B0609000000000000" pitchFamily="49" charset="-128"/>
            <a:ea typeface="HGｺﾞｼｯｸM" panose="020B0609000000000000" pitchFamily="49" charset="-128"/>
          </a:endParaRPr>
        </a:p>
      </xdr:txBody>
    </xdr:sp>
    <xdr:clientData/>
  </xdr:twoCellAnchor>
  <xdr:twoCellAnchor>
    <xdr:from>
      <xdr:col>11</xdr:col>
      <xdr:colOff>1837764</xdr:colOff>
      <xdr:row>49</xdr:row>
      <xdr:rowOff>78439</xdr:rowOff>
    </xdr:from>
    <xdr:to>
      <xdr:col>11</xdr:col>
      <xdr:colOff>7093323</xdr:colOff>
      <xdr:row>53</xdr:row>
      <xdr:rowOff>33616</xdr:rowOff>
    </xdr:to>
    <xdr:sp macro="" textlink="">
      <xdr:nvSpPr>
        <xdr:cNvPr id="27" name="テキスト ボックス 26">
          <a:extLst>
            <a:ext uri="{FF2B5EF4-FFF2-40B4-BE49-F238E27FC236}">
              <a16:creationId xmlns:a16="http://schemas.microsoft.com/office/drawing/2014/main" id="{825CB1B8-99E8-4434-9DC2-773613D500BA}"/>
            </a:ext>
          </a:extLst>
        </xdr:cNvPr>
        <xdr:cNvSpPr txBox="1"/>
      </xdr:nvSpPr>
      <xdr:spPr>
        <a:xfrm>
          <a:off x="8359588" y="16035615"/>
          <a:ext cx="5255559" cy="1299883"/>
        </a:xfrm>
        <a:prstGeom prst="rect">
          <a:avLst/>
        </a:prstGeom>
        <a:solidFill>
          <a:schemeClr val="bg1"/>
        </a:solidFill>
        <a:ln w="19050" cmpd="sng">
          <a:solidFill>
            <a:schemeClr val="tx1"/>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400" b="1" u="sng">
              <a:solidFill>
                <a:srgbClr val="FF0000"/>
              </a:solidFill>
              <a:latin typeface="HG丸ｺﾞｼｯｸM-PRO" panose="020F0600000000000000" pitchFamily="50" charset="-128"/>
              <a:ea typeface="HG丸ｺﾞｼｯｸM-PRO" panose="020F0600000000000000" pitchFamily="50" charset="-128"/>
            </a:rPr>
            <a:t>提出日は</a:t>
          </a:r>
          <a:r>
            <a:rPr kumimoji="1" lang="en-US" altLang="ja-JP" sz="1400" b="1" u="sng">
              <a:solidFill>
                <a:srgbClr val="FF0000"/>
              </a:solidFill>
              <a:latin typeface="HG丸ｺﾞｼｯｸM-PRO" panose="020F0600000000000000" pitchFamily="50" charset="-128"/>
              <a:ea typeface="HG丸ｺﾞｼｯｸM-PRO" panose="020F0600000000000000" pitchFamily="50" charset="-128"/>
            </a:rPr>
            <a:t>3</a:t>
          </a:r>
          <a:r>
            <a:rPr kumimoji="1" lang="ja-JP" altLang="en-US" sz="1400" b="1" u="sng">
              <a:solidFill>
                <a:srgbClr val="FF0000"/>
              </a:solidFill>
              <a:latin typeface="HG丸ｺﾞｼｯｸM-PRO" panose="020F0600000000000000" pitchFamily="50" charset="-128"/>
              <a:ea typeface="HG丸ｺﾞｼｯｸM-PRO" panose="020F0600000000000000" pitchFamily="50" charset="-128"/>
            </a:rPr>
            <a:t>月</a:t>
          </a:r>
          <a:r>
            <a:rPr kumimoji="1" lang="en-US" altLang="ja-JP" sz="1400" b="1" u="sng">
              <a:solidFill>
                <a:srgbClr val="FF0000"/>
              </a:solidFill>
              <a:latin typeface="HG丸ｺﾞｼｯｸM-PRO" panose="020F0600000000000000" pitchFamily="50" charset="-128"/>
              <a:ea typeface="HG丸ｺﾞｼｯｸM-PRO" panose="020F0600000000000000" pitchFamily="50" charset="-128"/>
            </a:rPr>
            <a:t>15</a:t>
          </a:r>
          <a:r>
            <a:rPr kumimoji="1" lang="ja-JP" altLang="en-US" sz="1400" b="1" u="sng">
              <a:solidFill>
                <a:srgbClr val="FF0000"/>
              </a:solidFill>
              <a:latin typeface="HG丸ｺﾞｼｯｸM-PRO" panose="020F0600000000000000" pitchFamily="50" charset="-128"/>
              <a:ea typeface="HG丸ｺﾞｼｯｸM-PRO" panose="020F0600000000000000" pitchFamily="50" charset="-128"/>
            </a:rPr>
            <a:t>日が締め切り</a:t>
          </a:r>
          <a:r>
            <a:rPr kumimoji="1" lang="ja-JP" altLang="en-US" sz="1400">
              <a:latin typeface="HG丸ｺﾞｼｯｸM-PRO" panose="020F0600000000000000" pitchFamily="50" charset="-128"/>
              <a:ea typeface="HG丸ｺﾞｼｯｸM-PRO" panose="020F0600000000000000" pitchFamily="50" charset="-128"/>
            </a:rPr>
            <a:t>ですが、提出後に経費等が確定することにより補助額が変更となり、</a:t>
          </a:r>
          <a:r>
            <a:rPr kumimoji="1" lang="ja-JP" altLang="en-US" sz="1400" b="1" u="sng">
              <a:solidFill>
                <a:srgbClr val="FF0000"/>
              </a:solidFill>
              <a:latin typeface="HG丸ｺﾞｼｯｸM-PRO" panose="020F0600000000000000" pitchFamily="50" charset="-128"/>
              <a:ea typeface="HG丸ｺﾞｼｯｸM-PRO" panose="020F0600000000000000" pitchFamily="50" charset="-128"/>
            </a:rPr>
            <a:t>書類を差し替える場合、</a:t>
          </a:r>
          <a:r>
            <a:rPr kumimoji="1" lang="en-US" altLang="ja-JP" sz="1400" b="1" u="sng">
              <a:solidFill>
                <a:srgbClr val="FF0000"/>
              </a:solidFill>
              <a:latin typeface="HG丸ｺﾞｼｯｸM-PRO" panose="020F0600000000000000" pitchFamily="50" charset="-128"/>
              <a:ea typeface="HG丸ｺﾞｼｯｸM-PRO" panose="020F0600000000000000" pitchFamily="50" charset="-128"/>
            </a:rPr>
            <a:t>4</a:t>
          </a:r>
          <a:r>
            <a:rPr kumimoji="1" lang="ja-JP" altLang="en-US" sz="1400" b="1" u="sng">
              <a:solidFill>
                <a:srgbClr val="FF0000"/>
              </a:solidFill>
              <a:latin typeface="HG丸ｺﾞｼｯｸM-PRO" panose="020F0600000000000000" pitchFamily="50" charset="-128"/>
              <a:ea typeface="HG丸ｺﾞｼｯｸM-PRO" panose="020F0600000000000000" pitchFamily="50" charset="-128"/>
            </a:rPr>
            <a:t>月</a:t>
          </a:r>
          <a:r>
            <a:rPr kumimoji="1" lang="en-US" altLang="ja-JP" sz="1400" b="1" u="sng">
              <a:solidFill>
                <a:srgbClr val="FF0000"/>
              </a:solidFill>
              <a:latin typeface="HG丸ｺﾞｼｯｸM-PRO" panose="020F0600000000000000" pitchFamily="50" charset="-128"/>
              <a:ea typeface="HG丸ｺﾞｼｯｸM-PRO" panose="020F0600000000000000" pitchFamily="50" charset="-128"/>
            </a:rPr>
            <a:t>3</a:t>
          </a:r>
          <a:r>
            <a:rPr kumimoji="1" lang="ja-JP" altLang="en-US" sz="1400" b="1" u="sng">
              <a:solidFill>
                <a:srgbClr val="FF0000"/>
              </a:solidFill>
              <a:latin typeface="HG丸ｺﾞｼｯｸM-PRO" panose="020F0600000000000000" pitchFamily="50" charset="-128"/>
              <a:ea typeface="HG丸ｺﾞｼｯｸM-PRO" panose="020F0600000000000000" pitchFamily="50" charset="-128"/>
            </a:rPr>
            <a:t>日（水）までに紙媒体・データを必ず提出</a:t>
          </a:r>
          <a:r>
            <a:rPr kumimoji="1" lang="ja-JP" altLang="en-US" sz="1400">
              <a:latin typeface="HG丸ｺﾞｼｯｸM-PRO" panose="020F0600000000000000" pitchFamily="50" charset="-128"/>
              <a:ea typeface="HG丸ｺﾞｼｯｸM-PRO" panose="020F0600000000000000" pitchFamily="50" charset="-128"/>
            </a:rPr>
            <a:t>ください。期限までに提出されない場合、補助金をお支払いできない可能性がございますので、ご了承ください。</a:t>
          </a:r>
          <a:endParaRPr kumimoji="1" lang="en-US" altLang="ja-JP" sz="1400">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6</xdr:col>
      <xdr:colOff>89646</xdr:colOff>
      <xdr:row>42</xdr:row>
      <xdr:rowOff>3182471</xdr:rowOff>
    </xdr:from>
    <xdr:to>
      <xdr:col>11</xdr:col>
      <xdr:colOff>840438</xdr:colOff>
      <xdr:row>42</xdr:row>
      <xdr:rowOff>3385857</xdr:rowOff>
    </xdr:to>
    <xdr:sp macro="" textlink="">
      <xdr:nvSpPr>
        <xdr:cNvPr id="24" name="正方形/長方形 23">
          <a:hlinkClick xmlns:r="http://schemas.openxmlformats.org/officeDocument/2006/relationships" r:id="rId2"/>
          <a:extLst>
            <a:ext uri="{FF2B5EF4-FFF2-40B4-BE49-F238E27FC236}">
              <a16:creationId xmlns:a16="http://schemas.microsoft.com/office/drawing/2014/main" id="{E429ABB6-4E67-4907-AAE2-8C39481B5D56}"/>
            </a:ext>
          </a:extLst>
        </xdr:cNvPr>
        <xdr:cNvSpPr/>
      </xdr:nvSpPr>
      <xdr:spPr>
        <a:xfrm>
          <a:off x="4784911" y="13592736"/>
          <a:ext cx="2577351" cy="20338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rIns="0" rtlCol="0" anchor="ctr"/>
        <a:lstStyle/>
        <a:p>
          <a:pPr algn="ctr"/>
          <a:r>
            <a:rPr kumimoji="1" lang="ja-JP" altLang="en-US" sz="1400">
              <a:solidFill>
                <a:schemeClr val="tx1"/>
              </a:solidFill>
            </a:rPr>
            <a:t>（</a:t>
          </a:r>
          <a:r>
            <a:rPr kumimoji="1" lang="en-US" altLang="ja-JP" sz="1400">
              <a:solidFill>
                <a:schemeClr val="tx1"/>
              </a:solidFill>
            </a:rPr>
            <a:t>unei-josei@city.chiba.lg.jp</a:t>
          </a:r>
          <a:r>
            <a:rPr kumimoji="1" lang="ja-JP" altLang="en-US" sz="1400">
              <a:solidFill>
                <a:schemeClr val="tx1"/>
              </a:solidFill>
            </a:rPr>
            <a:t>宛て）</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22412</xdr:colOff>
      <xdr:row>0</xdr:row>
      <xdr:rowOff>71718</xdr:rowOff>
    </xdr:from>
    <xdr:to>
      <xdr:col>1</xdr:col>
      <xdr:colOff>1199030</xdr:colOff>
      <xdr:row>1</xdr:row>
      <xdr:rowOff>233643</xdr:rowOff>
    </xdr:to>
    <xdr:sp macro="" textlink="">
      <xdr:nvSpPr>
        <xdr:cNvPr id="2" name="Text Box 2">
          <a:extLst>
            <a:ext uri="{FF2B5EF4-FFF2-40B4-BE49-F238E27FC236}">
              <a16:creationId xmlns:a16="http://schemas.microsoft.com/office/drawing/2014/main" id="{1F94A25A-5BB2-4942-A101-856B06026BF5}"/>
            </a:ext>
          </a:extLst>
        </xdr:cNvPr>
        <xdr:cNvSpPr txBox="1">
          <a:spLocks noChangeArrowheads="1"/>
        </xdr:cNvSpPr>
      </xdr:nvSpPr>
      <xdr:spPr bwMode="auto">
        <a:xfrm>
          <a:off x="22412" y="71718"/>
          <a:ext cx="1333500" cy="442072"/>
        </a:xfrm>
        <a:prstGeom prst="rect">
          <a:avLst/>
        </a:prstGeom>
        <a:noFill/>
        <a:ln w="9525">
          <a:noFill/>
          <a:miter lim="800000"/>
          <a:headEnd/>
          <a:tailEnd/>
        </a:ln>
        <a:effectLst/>
      </xdr:spPr>
      <xdr:txBody>
        <a:bodyPr vertOverflow="clip" wrap="square" lIns="27432" tIns="18288" rIns="0" bIns="0" anchor="ctr" upright="1"/>
        <a:lstStyle/>
        <a:p>
          <a:pPr algn="ctr" rtl="0">
            <a:defRPr sz="1000"/>
          </a:pPr>
          <a:r>
            <a:rPr lang="ja-JP" altLang="en-US" sz="2400" b="0" i="0" strike="noStrike">
              <a:solidFill>
                <a:srgbClr val="000000"/>
              </a:solidFill>
              <a:latin typeface="ＭＳ Ｐゴシック"/>
              <a:ea typeface="ＭＳ Ｐゴシック"/>
            </a:rPr>
            <a:t>別紙３</a:t>
          </a:r>
          <a:endParaRPr lang="en-US" altLang="ja-JP" sz="2400" b="0" i="0" strike="noStrike">
            <a:solidFill>
              <a:srgbClr val="000000"/>
            </a:solidFill>
            <a:latin typeface="ＭＳ Ｐゴシック"/>
            <a:ea typeface="ＭＳ Ｐゴシック"/>
          </a:endParaRPr>
        </a:p>
        <a:p>
          <a:pPr algn="ctr" rtl="0">
            <a:lnSpc>
              <a:spcPts val="1300"/>
            </a:lnSpc>
            <a:defRPr sz="1000"/>
          </a:pPr>
          <a:endParaRPr lang="ja-JP" altLang="en-US" sz="1600" b="0" i="0" strike="noStrike">
            <a:solidFill>
              <a:srgbClr val="000000"/>
            </a:solidFill>
            <a:latin typeface="ＭＳ Ｐゴシック"/>
            <a:ea typeface="ＭＳ Ｐゴシック"/>
          </a:endParaRPr>
        </a:p>
      </xdr:txBody>
    </xdr:sp>
    <xdr:clientData/>
  </xdr:twoCellAnchor>
  <xdr:twoCellAnchor>
    <xdr:from>
      <xdr:col>0</xdr:col>
      <xdr:colOff>22412</xdr:colOff>
      <xdr:row>13</xdr:row>
      <xdr:rowOff>71718</xdr:rowOff>
    </xdr:from>
    <xdr:to>
      <xdr:col>1</xdr:col>
      <xdr:colOff>1199030</xdr:colOff>
      <xdr:row>14</xdr:row>
      <xdr:rowOff>233643</xdr:rowOff>
    </xdr:to>
    <xdr:sp macro="" textlink="">
      <xdr:nvSpPr>
        <xdr:cNvPr id="3" name="Text Box 2">
          <a:extLst>
            <a:ext uri="{FF2B5EF4-FFF2-40B4-BE49-F238E27FC236}">
              <a16:creationId xmlns:a16="http://schemas.microsoft.com/office/drawing/2014/main" id="{94EDE05D-4BB1-431B-9E48-ED93D029B40E}"/>
            </a:ext>
          </a:extLst>
        </xdr:cNvPr>
        <xdr:cNvSpPr txBox="1">
          <a:spLocks noChangeArrowheads="1"/>
        </xdr:cNvSpPr>
      </xdr:nvSpPr>
      <xdr:spPr bwMode="auto">
        <a:xfrm>
          <a:off x="22412" y="71718"/>
          <a:ext cx="1333500" cy="442072"/>
        </a:xfrm>
        <a:prstGeom prst="rect">
          <a:avLst/>
        </a:prstGeom>
        <a:noFill/>
        <a:ln w="9525">
          <a:noFill/>
          <a:miter lim="800000"/>
          <a:headEnd/>
          <a:tailEnd/>
        </a:ln>
        <a:effectLst/>
      </xdr:spPr>
      <xdr:txBody>
        <a:bodyPr vertOverflow="clip" wrap="square" lIns="27432" tIns="18288" rIns="0" bIns="0" anchor="ctr" upright="1"/>
        <a:lstStyle/>
        <a:p>
          <a:pPr algn="ctr" rtl="0">
            <a:defRPr sz="1000"/>
          </a:pPr>
          <a:r>
            <a:rPr lang="ja-JP" altLang="en-US" sz="2400" b="0" i="0" strike="noStrike">
              <a:solidFill>
                <a:srgbClr val="000000"/>
              </a:solidFill>
              <a:latin typeface="ＭＳ Ｐゴシック"/>
              <a:ea typeface="ＭＳ Ｐゴシック"/>
            </a:rPr>
            <a:t>別紙３</a:t>
          </a:r>
          <a:endParaRPr lang="en-US" altLang="ja-JP" sz="2400" b="0" i="0" strike="noStrike">
            <a:solidFill>
              <a:srgbClr val="000000"/>
            </a:solidFill>
            <a:latin typeface="ＭＳ Ｐゴシック"/>
            <a:ea typeface="ＭＳ Ｐゴシック"/>
          </a:endParaRPr>
        </a:p>
        <a:p>
          <a:pPr algn="ctr" rtl="0">
            <a:lnSpc>
              <a:spcPts val="1300"/>
            </a:lnSpc>
            <a:defRPr sz="1000"/>
          </a:pPr>
          <a:endParaRPr lang="ja-JP" altLang="en-US" sz="1600" b="0" i="0" strike="noStrike">
            <a:solidFill>
              <a:srgbClr val="000000"/>
            </a:solidFill>
            <a:latin typeface="ＭＳ Ｐゴシック"/>
            <a:ea typeface="ＭＳ Ｐゴシック"/>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104775</xdr:colOff>
      <xdr:row>0</xdr:row>
      <xdr:rowOff>38100</xdr:rowOff>
    </xdr:from>
    <xdr:to>
      <xdr:col>2</xdr:col>
      <xdr:colOff>142875</xdr:colOff>
      <xdr:row>1</xdr:row>
      <xdr:rowOff>273844</xdr:rowOff>
    </xdr:to>
    <xdr:sp macro="" textlink="">
      <xdr:nvSpPr>
        <xdr:cNvPr id="2" name="Text Box 2">
          <a:extLst>
            <a:ext uri="{FF2B5EF4-FFF2-40B4-BE49-F238E27FC236}">
              <a16:creationId xmlns:a16="http://schemas.microsoft.com/office/drawing/2014/main" id="{496A87FA-CF85-4391-8320-A154652BCA5D}"/>
            </a:ext>
          </a:extLst>
        </xdr:cNvPr>
        <xdr:cNvSpPr txBox="1">
          <a:spLocks noChangeArrowheads="1"/>
        </xdr:cNvSpPr>
      </xdr:nvSpPr>
      <xdr:spPr bwMode="auto">
        <a:xfrm>
          <a:off x="257175" y="38100"/>
          <a:ext cx="1466850" cy="511969"/>
        </a:xfrm>
        <a:prstGeom prst="rect">
          <a:avLst/>
        </a:prstGeom>
        <a:noFill/>
        <a:ln w="9525">
          <a:noFill/>
          <a:miter lim="800000"/>
          <a:headEnd/>
          <a:tailEnd/>
        </a:ln>
        <a:effectLst/>
      </xdr:spPr>
      <xdr:txBody>
        <a:bodyPr vertOverflow="clip" wrap="square" lIns="27432" tIns="18288" rIns="0" bIns="0" anchor="ctr" upright="1"/>
        <a:lstStyle/>
        <a:p>
          <a:pPr algn="ctr" rtl="0">
            <a:defRPr sz="1000"/>
          </a:pPr>
          <a:r>
            <a:rPr lang="ja-JP" altLang="en-US" sz="1800" b="0" i="0" strike="noStrike">
              <a:solidFill>
                <a:srgbClr val="000000"/>
              </a:solidFill>
              <a:latin typeface="ＭＳ Ｐゴシック"/>
              <a:ea typeface="ＭＳ Ｐゴシック"/>
            </a:rPr>
            <a:t>別紙３</a:t>
          </a:r>
          <a:endParaRPr lang="en-US" altLang="ja-JP" sz="1800" b="0" i="0" strike="noStrike">
            <a:solidFill>
              <a:srgbClr val="000000"/>
            </a:solidFill>
            <a:latin typeface="ＭＳ Ｐゴシック"/>
            <a:ea typeface="ＭＳ Ｐゴシック"/>
          </a:endParaRPr>
        </a:p>
        <a:p>
          <a:pPr algn="ctr" rtl="0">
            <a:lnSpc>
              <a:spcPts val="1300"/>
            </a:lnSpc>
            <a:defRPr sz="1000"/>
          </a:pPr>
          <a:endParaRPr lang="ja-JP" altLang="en-US" sz="1800" b="0" i="0" strike="noStrike">
            <a:solidFill>
              <a:srgbClr val="000000"/>
            </a:solidFill>
            <a:latin typeface="ＭＳ Ｐゴシック"/>
            <a:ea typeface="ＭＳ Ｐゴシック"/>
          </a:endParaRPr>
        </a:p>
      </xdr:txBody>
    </xdr:sp>
    <xdr:clientData/>
  </xdr:twoCellAnchor>
  <xdr:twoCellAnchor>
    <xdr:from>
      <xdr:col>15</xdr:col>
      <xdr:colOff>585107</xdr:colOff>
      <xdr:row>26</xdr:row>
      <xdr:rowOff>231321</xdr:rowOff>
    </xdr:from>
    <xdr:to>
      <xdr:col>20</xdr:col>
      <xdr:colOff>285750</xdr:colOff>
      <xdr:row>29</xdr:row>
      <xdr:rowOff>381000</xdr:rowOff>
    </xdr:to>
    <xdr:sp macro="" textlink="">
      <xdr:nvSpPr>
        <xdr:cNvPr id="3" name="吹き出し: 四角形 2">
          <a:extLst>
            <a:ext uri="{FF2B5EF4-FFF2-40B4-BE49-F238E27FC236}">
              <a16:creationId xmlns:a16="http://schemas.microsoft.com/office/drawing/2014/main" id="{8D3C0C76-2756-4795-87C5-1392F2BE3191}"/>
            </a:ext>
          </a:extLst>
        </xdr:cNvPr>
        <xdr:cNvSpPr/>
      </xdr:nvSpPr>
      <xdr:spPr bwMode="auto">
        <a:xfrm>
          <a:off x="11653157" y="9194346"/>
          <a:ext cx="3129643" cy="1330779"/>
        </a:xfrm>
        <a:prstGeom prst="wedgeRectCallout">
          <a:avLst/>
        </a:prstGeom>
        <a:noFill/>
        <a:ln w="9525" cap="flat" cmpd="sng" algn="ctr">
          <a:no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19</xdr:col>
      <xdr:colOff>571501</xdr:colOff>
      <xdr:row>25</xdr:row>
      <xdr:rowOff>163286</xdr:rowOff>
    </xdr:from>
    <xdr:to>
      <xdr:col>24</xdr:col>
      <xdr:colOff>272143</xdr:colOff>
      <xdr:row>32</xdr:row>
      <xdr:rowOff>81642</xdr:rowOff>
    </xdr:to>
    <xdr:sp macro="" textlink="">
      <xdr:nvSpPr>
        <xdr:cNvPr id="4" name="吹き出し: 四角形 3">
          <a:extLst>
            <a:ext uri="{FF2B5EF4-FFF2-40B4-BE49-F238E27FC236}">
              <a16:creationId xmlns:a16="http://schemas.microsoft.com/office/drawing/2014/main" id="{CAC90202-BD2D-42CC-9BC9-BF5B46D01330}"/>
            </a:ext>
          </a:extLst>
        </xdr:cNvPr>
        <xdr:cNvSpPr/>
      </xdr:nvSpPr>
      <xdr:spPr bwMode="auto">
        <a:xfrm>
          <a:off x="14369144" y="816429"/>
          <a:ext cx="3102428" cy="2735034"/>
        </a:xfrm>
        <a:prstGeom prst="wedgeRectCallout">
          <a:avLst>
            <a:gd name="adj1" fmla="val -43605"/>
            <a:gd name="adj2" fmla="val 67313"/>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l"/>
          <a:r>
            <a:rPr kumimoji="1" lang="en-US" altLang="ja-JP" sz="1200">
              <a:latin typeface="HGｺﾞｼｯｸM" panose="020B0609000000000000" pitchFamily="49" charset="-128"/>
              <a:ea typeface="HGｺﾞｼｯｸM" panose="020B0609000000000000" pitchFamily="49" charset="-128"/>
            </a:rPr>
            <a:t>【</a:t>
          </a:r>
          <a:r>
            <a:rPr kumimoji="1" lang="ja-JP" altLang="en-US" sz="1200">
              <a:latin typeface="HGｺﾞｼｯｸM" panose="020B0609000000000000" pitchFamily="49" charset="-128"/>
              <a:ea typeface="HGｺﾞｼｯｸM" panose="020B0609000000000000" pitchFamily="49" charset="-128"/>
            </a:rPr>
            <a:t>具体例</a:t>
          </a:r>
          <a:r>
            <a:rPr kumimoji="1" lang="en-US" altLang="ja-JP" sz="1200">
              <a:latin typeface="HGｺﾞｼｯｸM" panose="020B0609000000000000" pitchFamily="49" charset="-128"/>
              <a:ea typeface="HGｺﾞｼｯｸM" panose="020B0609000000000000" pitchFamily="49" charset="-128"/>
            </a:rPr>
            <a:t>】</a:t>
          </a:r>
        </a:p>
        <a:p>
          <a:pPr algn="l"/>
          <a:r>
            <a:rPr kumimoji="1" lang="ja-JP" altLang="en-US" sz="1200">
              <a:latin typeface="HGｺﾞｼｯｸM" panose="020B0609000000000000" pitchFamily="49" charset="-128"/>
              <a:ea typeface="HGｺﾞｼｯｸM" panose="020B0609000000000000" pitchFamily="49" charset="-128"/>
            </a:rPr>
            <a:t>・０歳児（標準・一般階層）</a:t>
          </a:r>
          <a:endParaRPr kumimoji="1" lang="en-US" altLang="ja-JP" sz="1200">
            <a:latin typeface="HGｺﾞｼｯｸM" panose="020B0609000000000000" pitchFamily="49" charset="-128"/>
            <a:ea typeface="HGｺﾞｼｯｸM" panose="020B0609000000000000" pitchFamily="49" charset="-128"/>
          </a:endParaRPr>
        </a:p>
        <a:p>
          <a:pPr algn="l"/>
          <a:r>
            <a:rPr kumimoji="1" lang="ja-JP" altLang="en-US" sz="1200">
              <a:latin typeface="HGｺﾞｼｯｸM" panose="020B0609000000000000" pitchFamily="49" charset="-128"/>
              <a:ea typeface="HGｺﾞｼｯｸM" panose="020B0609000000000000" pitchFamily="49" charset="-128"/>
            </a:rPr>
            <a:t>・延長保育の利用申し込みをしていない</a:t>
          </a:r>
          <a:endParaRPr kumimoji="1" lang="en-US" altLang="ja-JP" sz="1200">
            <a:latin typeface="HGｺﾞｼｯｸM" panose="020B0609000000000000" pitchFamily="49" charset="-128"/>
            <a:ea typeface="HGｺﾞｼｯｸM" panose="020B0609000000000000" pitchFamily="49" charset="-128"/>
          </a:endParaRPr>
        </a:p>
        <a:p>
          <a:pPr algn="l"/>
          <a:r>
            <a:rPr kumimoji="1" lang="ja-JP" altLang="en-US" sz="1200">
              <a:latin typeface="HGｺﾞｼｯｸM" panose="020B0609000000000000" pitchFamily="49" charset="-128"/>
              <a:ea typeface="HGｺﾞｼｯｸM" panose="020B0609000000000000" pitchFamily="49" charset="-128"/>
            </a:rPr>
            <a:t>・電車の遅延により</a:t>
          </a:r>
          <a:r>
            <a:rPr kumimoji="1" lang="en-US" altLang="ja-JP" sz="1200">
              <a:latin typeface="HGｺﾞｼｯｸM" panose="020B0609000000000000" pitchFamily="49" charset="-128"/>
              <a:ea typeface="HGｺﾞｼｯｸM" panose="020B0609000000000000" pitchFamily="49" charset="-128"/>
            </a:rPr>
            <a:t>18</a:t>
          </a:r>
          <a:r>
            <a:rPr kumimoji="1" lang="ja-JP" altLang="en-US" sz="1200">
              <a:latin typeface="HGｺﾞｼｯｸM" panose="020B0609000000000000" pitchFamily="49" charset="-128"/>
              <a:ea typeface="HGｺﾞｼｯｸM" panose="020B0609000000000000" pitchFamily="49" charset="-128"/>
            </a:rPr>
            <a:t>時を過ぎ、</a:t>
          </a:r>
          <a:endParaRPr kumimoji="1" lang="en-US" altLang="ja-JP" sz="1200">
            <a:latin typeface="HGｺﾞｼｯｸM" panose="020B0609000000000000" pitchFamily="49" charset="-128"/>
            <a:ea typeface="HGｺﾞｼｯｸM" panose="020B0609000000000000" pitchFamily="49" charset="-128"/>
          </a:endParaRPr>
        </a:p>
        <a:p>
          <a:pPr algn="l"/>
          <a:r>
            <a:rPr kumimoji="1" lang="ja-JP" altLang="en-US" sz="1200">
              <a:latin typeface="HGｺﾞｼｯｸM" panose="020B0609000000000000" pitchFamily="49" charset="-128"/>
              <a:ea typeface="HGｺﾞｼｯｸM" panose="020B0609000000000000" pitchFamily="49" charset="-128"/>
            </a:rPr>
            <a:t>　</a:t>
          </a:r>
          <a:r>
            <a:rPr kumimoji="1" lang="en-US" altLang="ja-JP" sz="1200">
              <a:latin typeface="HGｺﾞｼｯｸM" panose="020B0609000000000000" pitchFamily="49" charset="-128"/>
              <a:ea typeface="HGｺﾞｼｯｸM" panose="020B0609000000000000" pitchFamily="49" charset="-128"/>
            </a:rPr>
            <a:t>20</a:t>
          </a:r>
          <a:r>
            <a:rPr kumimoji="1" lang="ja-JP" altLang="en-US" sz="1200">
              <a:latin typeface="HGｺﾞｼｯｸM" panose="020B0609000000000000" pitchFamily="49" charset="-128"/>
              <a:ea typeface="HGｺﾞｼｯｸM" panose="020B0609000000000000" pitchFamily="49" charset="-128"/>
            </a:rPr>
            <a:t>時に迎えが来た場合</a:t>
          </a:r>
          <a:endParaRPr kumimoji="1" lang="en-US" altLang="ja-JP" sz="1200">
            <a:latin typeface="HGｺﾞｼｯｸM" panose="020B0609000000000000" pitchFamily="49" charset="-128"/>
            <a:ea typeface="HGｺﾞｼｯｸM" panose="020B0609000000000000" pitchFamily="49" charset="-128"/>
          </a:endParaRPr>
        </a:p>
        <a:p>
          <a:pPr algn="l"/>
          <a:endParaRPr kumimoji="1" lang="en-US" altLang="ja-JP" sz="1200">
            <a:latin typeface="HGｺﾞｼｯｸM" panose="020B0609000000000000" pitchFamily="49" charset="-128"/>
            <a:ea typeface="HGｺﾞｼｯｸM" panose="020B0609000000000000" pitchFamily="49" charset="-128"/>
          </a:endParaRPr>
        </a:p>
        <a:p>
          <a:pPr algn="l"/>
          <a:r>
            <a:rPr kumimoji="1" lang="ja-JP" altLang="en-US" sz="1200">
              <a:latin typeface="HGｺﾞｼｯｸM" panose="020B0609000000000000" pitchFamily="49" charset="-128"/>
              <a:ea typeface="HGｺﾞｼｯｸM" panose="020B0609000000000000" pitchFamily="49" charset="-128"/>
            </a:rPr>
            <a:t>→　</a:t>
          </a:r>
          <a:r>
            <a:rPr kumimoji="1" lang="ja-JP" altLang="en-US" sz="1200">
              <a:solidFill>
                <a:srgbClr val="FF0000"/>
              </a:solidFill>
              <a:latin typeface="HGｺﾞｼｯｸM" panose="020B0609000000000000" pitchFamily="49" charset="-128"/>
              <a:ea typeface="HGｺﾞｼｯｸM" panose="020B0609000000000000" pitchFamily="49" charset="-128"/>
            </a:rPr>
            <a:t>「０歳児」「一般」「２時間延長」</a:t>
          </a:r>
          <a:endParaRPr kumimoji="1" lang="en-US" altLang="ja-JP" sz="12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200">
              <a:solidFill>
                <a:srgbClr val="FF0000"/>
              </a:solidFill>
              <a:latin typeface="HGｺﾞｼｯｸM" panose="020B0609000000000000" pitchFamily="49" charset="-128"/>
              <a:ea typeface="HGｺﾞｼｯｸM" panose="020B0609000000000000" pitchFamily="49" charset="-128"/>
            </a:rPr>
            <a:t>　　の欄に「１」と入力</a:t>
          </a:r>
          <a:r>
            <a:rPr kumimoji="1" lang="ja-JP" altLang="en-US" sz="1200">
              <a:latin typeface="HGｺﾞｼｯｸM" panose="020B0609000000000000" pitchFamily="49" charset="-128"/>
              <a:ea typeface="HGｺﾞｼｯｸM" panose="020B0609000000000000" pitchFamily="49" charset="-128"/>
            </a:rPr>
            <a:t>ください。</a:t>
          </a:r>
          <a:endParaRPr kumimoji="1" lang="en-US" altLang="ja-JP" sz="1200">
            <a:latin typeface="HGｺﾞｼｯｸM" panose="020B0609000000000000" pitchFamily="49" charset="-128"/>
            <a:ea typeface="HGｺﾞｼｯｸM" panose="020B0609000000000000" pitchFamily="49" charset="-128"/>
          </a:endParaRPr>
        </a:p>
        <a:p>
          <a:pPr algn="l"/>
          <a:r>
            <a:rPr kumimoji="1" lang="ja-JP" altLang="en-US" sz="1200">
              <a:latin typeface="HGｺﾞｼｯｸM" panose="020B0609000000000000" pitchFamily="49" charset="-128"/>
              <a:ea typeface="HGｺﾞｼｯｸM" panose="020B0609000000000000" pitchFamily="49" charset="-128"/>
            </a:rPr>
            <a:t>　　なお、</a:t>
          </a:r>
          <a:r>
            <a:rPr kumimoji="1" lang="ja-JP" altLang="en-US" sz="1200">
              <a:solidFill>
                <a:srgbClr val="FF0000"/>
              </a:solidFill>
              <a:latin typeface="HGｺﾞｼｯｸM" panose="020B0609000000000000" pitchFamily="49" charset="-128"/>
              <a:ea typeface="HGｺﾞｼｯｸM" panose="020B0609000000000000" pitchFamily="49" charset="-128"/>
            </a:rPr>
            <a:t>同一人物が同月内に２回</a:t>
          </a:r>
          <a:endParaRPr kumimoji="1" lang="en-US" altLang="ja-JP" sz="12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200">
              <a:solidFill>
                <a:srgbClr val="FF0000"/>
              </a:solidFill>
              <a:latin typeface="HGｺﾞｼｯｸM" panose="020B0609000000000000" pitchFamily="49" charset="-128"/>
              <a:ea typeface="HGｺﾞｼｯｸM" panose="020B0609000000000000" pitchFamily="49" charset="-128"/>
            </a:rPr>
            <a:t>　　遅れた場合はそれぞれカウント</a:t>
          </a:r>
          <a:endParaRPr kumimoji="1" lang="en-US" altLang="ja-JP" sz="12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200">
              <a:latin typeface="HGｺﾞｼｯｸM" panose="020B0609000000000000" pitchFamily="49" charset="-128"/>
              <a:ea typeface="HGｺﾞｼｯｸM" panose="020B0609000000000000" pitchFamily="49" charset="-128"/>
            </a:rPr>
            <a:t>　　して構いません。</a:t>
          </a:r>
        </a:p>
      </xdr:txBody>
    </xdr:sp>
    <xdr:clientData/>
  </xdr:twoCellAnchor>
  <xdr:twoCellAnchor>
    <xdr:from>
      <xdr:col>14</xdr:col>
      <xdr:colOff>231323</xdr:colOff>
      <xdr:row>40</xdr:row>
      <xdr:rowOff>340178</xdr:rowOff>
    </xdr:from>
    <xdr:to>
      <xdr:col>18</xdr:col>
      <xdr:colOff>503464</xdr:colOff>
      <xdr:row>44</xdr:row>
      <xdr:rowOff>380999</xdr:rowOff>
    </xdr:to>
    <xdr:sp macro="" textlink="">
      <xdr:nvSpPr>
        <xdr:cNvPr id="6" name="吹き出し: 四角形 5">
          <a:extLst>
            <a:ext uri="{FF2B5EF4-FFF2-40B4-BE49-F238E27FC236}">
              <a16:creationId xmlns:a16="http://schemas.microsoft.com/office/drawing/2014/main" id="{C9BEBD53-A7B9-4E5F-B1E6-A215FBAAE861}"/>
            </a:ext>
          </a:extLst>
        </xdr:cNvPr>
        <xdr:cNvSpPr/>
      </xdr:nvSpPr>
      <xdr:spPr bwMode="auto">
        <a:xfrm>
          <a:off x="10613573" y="15122978"/>
          <a:ext cx="3015341" cy="1907721"/>
        </a:xfrm>
        <a:prstGeom prst="wedgeRectCallout">
          <a:avLst>
            <a:gd name="adj1" fmla="val -43605"/>
            <a:gd name="adj2" fmla="val 67313"/>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l"/>
          <a:r>
            <a:rPr kumimoji="1" lang="en-US" altLang="ja-JP" sz="1200">
              <a:latin typeface="HGｺﾞｼｯｸM" panose="020B0609000000000000" pitchFamily="49" charset="-128"/>
              <a:ea typeface="HGｺﾞｼｯｸM" panose="020B0609000000000000" pitchFamily="49" charset="-128"/>
            </a:rPr>
            <a:t>【</a:t>
          </a:r>
          <a:r>
            <a:rPr kumimoji="1" lang="ja-JP" altLang="en-US" sz="1200">
              <a:latin typeface="HGｺﾞｼｯｸM" panose="020B0609000000000000" pitchFamily="49" charset="-128"/>
              <a:ea typeface="HGｺﾞｼｯｸM" panose="020B0609000000000000" pitchFamily="49" charset="-128"/>
            </a:rPr>
            <a:t>具体例</a:t>
          </a:r>
          <a:r>
            <a:rPr kumimoji="1" lang="en-US" altLang="ja-JP" sz="1200">
              <a:latin typeface="HGｺﾞｼｯｸM" panose="020B0609000000000000" pitchFamily="49" charset="-128"/>
              <a:ea typeface="HGｺﾞｼｯｸM" panose="020B0609000000000000" pitchFamily="49" charset="-128"/>
            </a:rPr>
            <a:t>】</a:t>
          </a:r>
        </a:p>
        <a:p>
          <a:pPr algn="l"/>
          <a:r>
            <a:rPr kumimoji="1" lang="ja-JP" altLang="en-US" sz="1200">
              <a:latin typeface="HGｺﾞｼｯｸM" panose="020B0609000000000000" pitchFamily="49" charset="-128"/>
              <a:ea typeface="HGｺﾞｼｯｸM" panose="020B0609000000000000" pitchFamily="49" charset="-128"/>
            </a:rPr>
            <a:t>・０歳児（標準・一般階層）</a:t>
          </a:r>
          <a:endParaRPr kumimoji="1" lang="en-US" altLang="ja-JP" sz="1200">
            <a:latin typeface="HGｺﾞｼｯｸM" panose="020B0609000000000000" pitchFamily="49" charset="-128"/>
            <a:ea typeface="HGｺﾞｼｯｸM" panose="020B0609000000000000" pitchFamily="49" charset="-128"/>
          </a:endParaRPr>
        </a:p>
        <a:p>
          <a:pPr algn="l"/>
          <a:r>
            <a:rPr kumimoji="1" lang="ja-JP" altLang="en-US" sz="1200">
              <a:latin typeface="HGｺﾞｼｯｸM" panose="020B0609000000000000" pitchFamily="49" charset="-128"/>
              <a:ea typeface="HGｺﾞｼｯｸM" panose="020B0609000000000000" pitchFamily="49" charset="-128"/>
            </a:rPr>
            <a:t>・延長保育の利用申し込みをしていない</a:t>
          </a:r>
          <a:endParaRPr kumimoji="1" lang="en-US" altLang="ja-JP" sz="1200">
            <a:latin typeface="HGｺﾞｼｯｸM" panose="020B0609000000000000" pitchFamily="49" charset="-128"/>
            <a:ea typeface="HGｺﾞｼｯｸM" panose="020B0609000000000000" pitchFamily="49" charset="-128"/>
          </a:endParaRPr>
        </a:p>
        <a:p>
          <a:pPr algn="l"/>
          <a:r>
            <a:rPr kumimoji="1" lang="ja-JP" altLang="en-US" sz="1200">
              <a:latin typeface="HGｺﾞｼｯｸM" panose="020B0609000000000000" pitchFamily="49" charset="-128"/>
              <a:ea typeface="HGｺﾞｼｯｸM" panose="020B0609000000000000" pitchFamily="49" charset="-128"/>
            </a:rPr>
            <a:t>・電車の遅延</a:t>
          </a:r>
          <a:r>
            <a:rPr kumimoji="1" lang="ja-JP" altLang="en-US" sz="1200" b="1">
              <a:solidFill>
                <a:srgbClr val="FF0000"/>
              </a:solidFill>
              <a:latin typeface="HGｺﾞｼｯｸM" panose="020B0609000000000000" pitchFamily="49" charset="-128"/>
              <a:ea typeface="HGｺﾞｼｯｸM" panose="020B0609000000000000" pitchFamily="49" charset="-128"/>
            </a:rPr>
            <a:t>以外の理由</a:t>
          </a:r>
          <a:r>
            <a:rPr kumimoji="1" lang="ja-JP" altLang="en-US" sz="1200">
              <a:latin typeface="HGｺﾞｼｯｸM" panose="020B0609000000000000" pitchFamily="49" charset="-128"/>
              <a:ea typeface="HGｺﾞｼｯｸM" panose="020B0609000000000000" pitchFamily="49" charset="-128"/>
            </a:rPr>
            <a:t>で</a:t>
          </a:r>
          <a:r>
            <a:rPr kumimoji="1" lang="en-US" altLang="ja-JP" sz="1200">
              <a:latin typeface="HGｺﾞｼｯｸM" panose="020B0609000000000000" pitchFamily="49" charset="-128"/>
              <a:ea typeface="HGｺﾞｼｯｸM" panose="020B0609000000000000" pitchFamily="49" charset="-128"/>
            </a:rPr>
            <a:t>18</a:t>
          </a:r>
          <a:r>
            <a:rPr kumimoji="1" lang="ja-JP" altLang="en-US" sz="1200">
              <a:latin typeface="HGｺﾞｼｯｸM" panose="020B0609000000000000" pitchFamily="49" charset="-128"/>
              <a:ea typeface="HGｺﾞｼｯｸM" panose="020B0609000000000000" pitchFamily="49" charset="-128"/>
            </a:rPr>
            <a:t>時を過ぎ、</a:t>
          </a:r>
          <a:endParaRPr kumimoji="1" lang="en-US" altLang="ja-JP" sz="1200">
            <a:latin typeface="HGｺﾞｼｯｸM" panose="020B0609000000000000" pitchFamily="49" charset="-128"/>
            <a:ea typeface="HGｺﾞｼｯｸM" panose="020B0609000000000000" pitchFamily="49" charset="-128"/>
          </a:endParaRPr>
        </a:p>
        <a:p>
          <a:pPr algn="l"/>
          <a:r>
            <a:rPr kumimoji="1" lang="ja-JP" altLang="en-US" sz="1200">
              <a:latin typeface="HGｺﾞｼｯｸM" panose="020B0609000000000000" pitchFamily="49" charset="-128"/>
              <a:ea typeface="HGｺﾞｼｯｸM" panose="020B0609000000000000" pitchFamily="49" charset="-128"/>
            </a:rPr>
            <a:t>　</a:t>
          </a:r>
          <a:r>
            <a:rPr kumimoji="1" lang="en-US" altLang="ja-JP" sz="1200">
              <a:latin typeface="HGｺﾞｼｯｸM" panose="020B0609000000000000" pitchFamily="49" charset="-128"/>
              <a:ea typeface="HGｺﾞｼｯｸM" panose="020B0609000000000000" pitchFamily="49" charset="-128"/>
            </a:rPr>
            <a:t>20</a:t>
          </a:r>
          <a:r>
            <a:rPr kumimoji="1" lang="ja-JP" altLang="en-US" sz="1200">
              <a:latin typeface="HGｺﾞｼｯｸM" panose="020B0609000000000000" pitchFamily="49" charset="-128"/>
              <a:ea typeface="HGｺﾞｼｯｸM" panose="020B0609000000000000" pitchFamily="49" charset="-128"/>
            </a:rPr>
            <a:t>時に迎えが来た場合</a:t>
          </a:r>
          <a:endParaRPr kumimoji="1" lang="en-US" altLang="ja-JP" sz="1200">
            <a:latin typeface="HGｺﾞｼｯｸM" panose="020B0609000000000000" pitchFamily="49" charset="-128"/>
            <a:ea typeface="HGｺﾞｼｯｸM" panose="020B0609000000000000" pitchFamily="49" charset="-128"/>
          </a:endParaRPr>
        </a:p>
        <a:p>
          <a:pPr algn="l"/>
          <a:endParaRPr kumimoji="1" lang="en-US" altLang="ja-JP" sz="1200">
            <a:latin typeface="HGｺﾞｼｯｸM" panose="020B0609000000000000" pitchFamily="49" charset="-128"/>
            <a:ea typeface="HGｺﾞｼｯｸM" panose="020B0609000000000000" pitchFamily="49" charset="-128"/>
          </a:endParaRPr>
        </a:p>
        <a:p>
          <a:pPr algn="l"/>
          <a:r>
            <a:rPr kumimoji="1" lang="ja-JP" altLang="en-US" sz="1200">
              <a:latin typeface="HGｺﾞｼｯｸM" panose="020B0609000000000000" pitchFamily="49" charset="-128"/>
              <a:ea typeface="HGｺﾞｼｯｸM" panose="020B0609000000000000" pitchFamily="49" charset="-128"/>
            </a:rPr>
            <a:t>　→　</a:t>
          </a:r>
          <a:r>
            <a:rPr kumimoji="1" lang="ja-JP" altLang="en-US" sz="1200">
              <a:solidFill>
                <a:srgbClr val="FF0000"/>
              </a:solidFill>
              <a:latin typeface="HGｺﾞｼｯｸM" panose="020B0609000000000000" pitchFamily="49" charset="-128"/>
              <a:ea typeface="HGｺﾞｼｯｸM" panose="020B0609000000000000" pitchFamily="49" charset="-128"/>
            </a:rPr>
            <a:t>「０歳児」「一般」「２時間延長」</a:t>
          </a:r>
          <a:endParaRPr kumimoji="1" lang="en-US" altLang="ja-JP" sz="12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200">
              <a:solidFill>
                <a:srgbClr val="FF0000"/>
              </a:solidFill>
              <a:latin typeface="HGｺﾞｼｯｸM" panose="020B0609000000000000" pitchFamily="49" charset="-128"/>
              <a:ea typeface="HGｺﾞｼｯｸM" panose="020B0609000000000000" pitchFamily="49" charset="-128"/>
            </a:rPr>
            <a:t>　　　の欄に「１」と入力</a:t>
          </a:r>
          <a:r>
            <a:rPr kumimoji="1" lang="ja-JP" altLang="en-US" sz="1200">
              <a:latin typeface="HGｺﾞｼｯｸM" panose="020B0609000000000000" pitchFamily="49" charset="-128"/>
              <a:ea typeface="HGｺﾞｼｯｸM" panose="020B0609000000000000" pitchFamily="49" charset="-128"/>
            </a:rPr>
            <a:t>ください。</a:t>
          </a:r>
        </a:p>
      </xdr:txBody>
    </xdr:sp>
    <xdr:clientData/>
  </xdr:twoCellAnchor>
  <xdr:twoCellAnchor>
    <xdr:from>
      <xdr:col>1</xdr:col>
      <xdr:colOff>104775</xdr:colOff>
      <xdr:row>37</xdr:row>
      <xdr:rowOff>38100</xdr:rowOff>
    </xdr:from>
    <xdr:to>
      <xdr:col>2</xdr:col>
      <xdr:colOff>142875</xdr:colOff>
      <xdr:row>38</xdr:row>
      <xdr:rowOff>273844</xdr:rowOff>
    </xdr:to>
    <xdr:sp macro="" textlink="">
      <xdr:nvSpPr>
        <xdr:cNvPr id="7" name="Text Box 2">
          <a:extLst>
            <a:ext uri="{FF2B5EF4-FFF2-40B4-BE49-F238E27FC236}">
              <a16:creationId xmlns:a16="http://schemas.microsoft.com/office/drawing/2014/main" id="{5B6EFA0C-DCAF-4474-9FBF-13AD3701E98F}"/>
            </a:ext>
          </a:extLst>
        </xdr:cNvPr>
        <xdr:cNvSpPr txBox="1">
          <a:spLocks noChangeArrowheads="1"/>
        </xdr:cNvSpPr>
      </xdr:nvSpPr>
      <xdr:spPr bwMode="auto">
        <a:xfrm>
          <a:off x="254454" y="38100"/>
          <a:ext cx="1466850" cy="507887"/>
        </a:xfrm>
        <a:prstGeom prst="rect">
          <a:avLst/>
        </a:prstGeom>
        <a:noFill/>
        <a:ln w="9525">
          <a:noFill/>
          <a:miter lim="800000"/>
          <a:headEnd/>
          <a:tailEnd/>
        </a:ln>
        <a:effectLst/>
      </xdr:spPr>
      <xdr:txBody>
        <a:bodyPr vertOverflow="clip" wrap="square" lIns="27432" tIns="18288" rIns="0" bIns="0" anchor="ctr" upright="1"/>
        <a:lstStyle/>
        <a:p>
          <a:pPr algn="ctr" rtl="0">
            <a:defRPr sz="1000"/>
          </a:pPr>
          <a:r>
            <a:rPr lang="ja-JP" altLang="en-US" sz="1800" b="0" i="0" strike="noStrike">
              <a:solidFill>
                <a:srgbClr val="000000"/>
              </a:solidFill>
              <a:latin typeface="ＭＳ Ｐゴシック"/>
              <a:ea typeface="ＭＳ Ｐゴシック"/>
            </a:rPr>
            <a:t>別紙３</a:t>
          </a:r>
          <a:endParaRPr lang="en-US" altLang="ja-JP" sz="1800" b="0" i="0" strike="noStrike">
            <a:solidFill>
              <a:srgbClr val="000000"/>
            </a:solidFill>
            <a:latin typeface="ＭＳ Ｐゴシック"/>
            <a:ea typeface="ＭＳ Ｐゴシック"/>
          </a:endParaRPr>
        </a:p>
        <a:p>
          <a:pPr algn="ctr" rtl="0">
            <a:lnSpc>
              <a:spcPts val="1300"/>
            </a:lnSpc>
            <a:defRPr sz="1000"/>
          </a:pPr>
          <a:endParaRPr lang="ja-JP" altLang="en-US" sz="1800" b="0" i="0" strike="noStrike">
            <a:solidFill>
              <a:srgbClr val="000000"/>
            </a:solidFill>
            <a:latin typeface="ＭＳ Ｐゴシック"/>
            <a:ea typeface="ＭＳ Ｐゴシック"/>
          </a:endParaRPr>
        </a:p>
      </xdr:txBody>
    </xdr:sp>
    <xdr:clientData/>
  </xdr:twoCellAnchor>
  <xdr:twoCellAnchor>
    <xdr:from>
      <xdr:col>14</xdr:col>
      <xdr:colOff>231323</xdr:colOff>
      <xdr:row>53</xdr:row>
      <xdr:rowOff>340178</xdr:rowOff>
    </xdr:from>
    <xdr:to>
      <xdr:col>18</xdr:col>
      <xdr:colOff>503464</xdr:colOff>
      <xdr:row>57</xdr:row>
      <xdr:rowOff>380999</xdr:rowOff>
    </xdr:to>
    <xdr:sp macro="" textlink="">
      <xdr:nvSpPr>
        <xdr:cNvPr id="8" name="吹き出し: 四角形 7">
          <a:extLst>
            <a:ext uri="{FF2B5EF4-FFF2-40B4-BE49-F238E27FC236}">
              <a16:creationId xmlns:a16="http://schemas.microsoft.com/office/drawing/2014/main" id="{A6D29C0D-14FA-4B08-AD80-EA404FE0C074}"/>
            </a:ext>
          </a:extLst>
        </xdr:cNvPr>
        <xdr:cNvSpPr/>
      </xdr:nvSpPr>
      <xdr:spPr bwMode="auto">
        <a:xfrm>
          <a:off x="10627180" y="7211785"/>
          <a:ext cx="2993570" cy="1891393"/>
        </a:xfrm>
        <a:prstGeom prst="wedgeRectCallout">
          <a:avLst>
            <a:gd name="adj1" fmla="val -43605"/>
            <a:gd name="adj2" fmla="val 67313"/>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l"/>
          <a:r>
            <a:rPr kumimoji="1" lang="en-US" altLang="ja-JP" sz="1200">
              <a:latin typeface="HGｺﾞｼｯｸM" panose="020B0609000000000000" pitchFamily="49" charset="-128"/>
              <a:ea typeface="HGｺﾞｼｯｸM" panose="020B0609000000000000" pitchFamily="49" charset="-128"/>
            </a:rPr>
            <a:t>【</a:t>
          </a:r>
          <a:r>
            <a:rPr kumimoji="1" lang="ja-JP" altLang="en-US" sz="1200">
              <a:latin typeface="HGｺﾞｼｯｸM" panose="020B0609000000000000" pitchFamily="49" charset="-128"/>
              <a:ea typeface="HGｺﾞｼｯｸM" panose="020B0609000000000000" pitchFamily="49" charset="-128"/>
            </a:rPr>
            <a:t>具体例</a:t>
          </a:r>
          <a:r>
            <a:rPr kumimoji="1" lang="en-US" altLang="ja-JP" sz="1200">
              <a:latin typeface="HGｺﾞｼｯｸM" panose="020B0609000000000000" pitchFamily="49" charset="-128"/>
              <a:ea typeface="HGｺﾞｼｯｸM" panose="020B0609000000000000" pitchFamily="49" charset="-128"/>
            </a:rPr>
            <a:t>】</a:t>
          </a:r>
        </a:p>
        <a:p>
          <a:pPr algn="l"/>
          <a:r>
            <a:rPr kumimoji="1" lang="ja-JP" altLang="en-US" sz="1200">
              <a:latin typeface="HGｺﾞｼｯｸM" panose="020B0609000000000000" pitchFamily="49" charset="-128"/>
              <a:ea typeface="HGｺﾞｼｯｸM" panose="020B0609000000000000" pitchFamily="49" charset="-128"/>
            </a:rPr>
            <a:t>・０歳児（標準・一般階層）</a:t>
          </a:r>
          <a:endParaRPr kumimoji="1" lang="en-US" altLang="ja-JP" sz="1200">
            <a:latin typeface="HGｺﾞｼｯｸM" panose="020B0609000000000000" pitchFamily="49" charset="-128"/>
            <a:ea typeface="HGｺﾞｼｯｸM" panose="020B0609000000000000" pitchFamily="49" charset="-128"/>
          </a:endParaRPr>
        </a:p>
        <a:p>
          <a:pPr algn="l"/>
          <a:r>
            <a:rPr kumimoji="1" lang="ja-JP" altLang="en-US" sz="1200">
              <a:latin typeface="HGｺﾞｼｯｸM" panose="020B0609000000000000" pitchFamily="49" charset="-128"/>
              <a:ea typeface="HGｺﾞｼｯｸM" panose="020B0609000000000000" pitchFamily="49" charset="-128"/>
            </a:rPr>
            <a:t>・延長保育の利用申し込みをしていない</a:t>
          </a:r>
          <a:endParaRPr kumimoji="1" lang="en-US" altLang="ja-JP" sz="1200">
            <a:latin typeface="HGｺﾞｼｯｸM" panose="020B0609000000000000" pitchFamily="49" charset="-128"/>
            <a:ea typeface="HGｺﾞｼｯｸM" panose="020B0609000000000000" pitchFamily="49" charset="-128"/>
          </a:endParaRPr>
        </a:p>
        <a:p>
          <a:pPr algn="l"/>
          <a:r>
            <a:rPr kumimoji="1" lang="ja-JP" altLang="en-US" sz="1200">
              <a:latin typeface="HGｺﾞｼｯｸM" panose="020B0609000000000000" pitchFamily="49" charset="-128"/>
              <a:ea typeface="HGｺﾞｼｯｸM" panose="020B0609000000000000" pitchFamily="49" charset="-128"/>
            </a:rPr>
            <a:t>・電車の遅延</a:t>
          </a:r>
          <a:r>
            <a:rPr kumimoji="1" lang="ja-JP" altLang="en-US" sz="1200" b="1">
              <a:solidFill>
                <a:srgbClr val="FF0000"/>
              </a:solidFill>
              <a:latin typeface="HGｺﾞｼｯｸM" panose="020B0609000000000000" pitchFamily="49" charset="-128"/>
              <a:ea typeface="HGｺﾞｼｯｸM" panose="020B0609000000000000" pitchFamily="49" charset="-128"/>
            </a:rPr>
            <a:t>以外の理由</a:t>
          </a:r>
          <a:r>
            <a:rPr kumimoji="1" lang="ja-JP" altLang="en-US" sz="1200">
              <a:latin typeface="HGｺﾞｼｯｸM" panose="020B0609000000000000" pitchFamily="49" charset="-128"/>
              <a:ea typeface="HGｺﾞｼｯｸM" panose="020B0609000000000000" pitchFamily="49" charset="-128"/>
            </a:rPr>
            <a:t>で</a:t>
          </a:r>
          <a:r>
            <a:rPr kumimoji="1" lang="en-US" altLang="ja-JP" sz="1200">
              <a:latin typeface="HGｺﾞｼｯｸM" panose="020B0609000000000000" pitchFamily="49" charset="-128"/>
              <a:ea typeface="HGｺﾞｼｯｸM" panose="020B0609000000000000" pitchFamily="49" charset="-128"/>
            </a:rPr>
            <a:t>18</a:t>
          </a:r>
          <a:r>
            <a:rPr kumimoji="1" lang="ja-JP" altLang="en-US" sz="1200">
              <a:latin typeface="HGｺﾞｼｯｸM" panose="020B0609000000000000" pitchFamily="49" charset="-128"/>
              <a:ea typeface="HGｺﾞｼｯｸM" panose="020B0609000000000000" pitchFamily="49" charset="-128"/>
            </a:rPr>
            <a:t>時を過ぎ、</a:t>
          </a:r>
          <a:endParaRPr kumimoji="1" lang="en-US" altLang="ja-JP" sz="1200">
            <a:latin typeface="HGｺﾞｼｯｸM" panose="020B0609000000000000" pitchFamily="49" charset="-128"/>
            <a:ea typeface="HGｺﾞｼｯｸM" panose="020B0609000000000000" pitchFamily="49" charset="-128"/>
          </a:endParaRPr>
        </a:p>
        <a:p>
          <a:pPr algn="l"/>
          <a:r>
            <a:rPr kumimoji="1" lang="ja-JP" altLang="en-US" sz="1200">
              <a:latin typeface="HGｺﾞｼｯｸM" panose="020B0609000000000000" pitchFamily="49" charset="-128"/>
              <a:ea typeface="HGｺﾞｼｯｸM" panose="020B0609000000000000" pitchFamily="49" charset="-128"/>
            </a:rPr>
            <a:t>　</a:t>
          </a:r>
          <a:r>
            <a:rPr kumimoji="1" lang="en-US" altLang="ja-JP" sz="1200">
              <a:latin typeface="HGｺﾞｼｯｸM" panose="020B0609000000000000" pitchFamily="49" charset="-128"/>
              <a:ea typeface="HGｺﾞｼｯｸM" panose="020B0609000000000000" pitchFamily="49" charset="-128"/>
            </a:rPr>
            <a:t>20</a:t>
          </a:r>
          <a:r>
            <a:rPr kumimoji="1" lang="ja-JP" altLang="en-US" sz="1200">
              <a:latin typeface="HGｺﾞｼｯｸM" panose="020B0609000000000000" pitchFamily="49" charset="-128"/>
              <a:ea typeface="HGｺﾞｼｯｸM" panose="020B0609000000000000" pitchFamily="49" charset="-128"/>
            </a:rPr>
            <a:t>時に迎えが来た場合</a:t>
          </a:r>
          <a:endParaRPr kumimoji="1" lang="en-US" altLang="ja-JP" sz="1200">
            <a:latin typeface="HGｺﾞｼｯｸM" panose="020B0609000000000000" pitchFamily="49" charset="-128"/>
            <a:ea typeface="HGｺﾞｼｯｸM" panose="020B0609000000000000" pitchFamily="49" charset="-128"/>
          </a:endParaRPr>
        </a:p>
        <a:p>
          <a:pPr algn="l"/>
          <a:endParaRPr kumimoji="1" lang="en-US" altLang="ja-JP" sz="1200">
            <a:latin typeface="HGｺﾞｼｯｸM" panose="020B0609000000000000" pitchFamily="49" charset="-128"/>
            <a:ea typeface="HGｺﾞｼｯｸM" panose="020B0609000000000000" pitchFamily="49" charset="-128"/>
          </a:endParaRPr>
        </a:p>
        <a:p>
          <a:pPr algn="l"/>
          <a:r>
            <a:rPr kumimoji="1" lang="ja-JP" altLang="en-US" sz="1200">
              <a:latin typeface="HGｺﾞｼｯｸM" panose="020B0609000000000000" pitchFamily="49" charset="-128"/>
              <a:ea typeface="HGｺﾞｼｯｸM" panose="020B0609000000000000" pitchFamily="49" charset="-128"/>
            </a:rPr>
            <a:t>　→　</a:t>
          </a:r>
          <a:r>
            <a:rPr kumimoji="1" lang="ja-JP" altLang="en-US" sz="1200">
              <a:solidFill>
                <a:srgbClr val="FF0000"/>
              </a:solidFill>
              <a:latin typeface="HGｺﾞｼｯｸM" panose="020B0609000000000000" pitchFamily="49" charset="-128"/>
              <a:ea typeface="HGｺﾞｼｯｸM" panose="020B0609000000000000" pitchFamily="49" charset="-128"/>
            </a:rPr>
            <a:t>「０歳児」「一般」「２時間延長」</a:t>
          </a:r>
          <a:endParaRPr kumimoji="1" lang="en-US" altLang="ja-JP" sz="12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200">
              <a:solidFill>
                <a:srgbClr val="FF0000"/>
              </a:solidFill>
              <a:latin typeface="HGｺﾞｼｯｸM" panose="020B0609000000000000" pitchFamily="49" charset="-128"/>
              <a:ea typeface="HGｺﾞｼｯｸM" panose="020B0609000000000000" pitchFamily="49" charset="-128"/>
            </a:rPr>
            <a:t>　　　の欄に「１」と入力</a:t>
          </a:r>
          <a:r>
            <a:rPr kumimoji="1" lang="ja-JP" altLang="en-US" sz="1200">
              <a:latin typeface="HGｺﾞｼｯｸM" panose="020B0609000000000000" pitchFamily="49" charset="-128"/>
              <a:ea typeface="HGｺﾞｼｯｸM" panose="020B0609000000000000" pitchFamily="49" charset="-128"/>
            </a:rPr>
            <a:t>ください。</a:t>
          </a:r>
        </a:p>
      </xdr:txBody>
    </xdr:sp>
    <xdr:clientData/>
  </xdr:twoCellAnchor>
  <xdr:twoCellAnchor>
    <xdr:from>
      <xdr:col>1</xdr:col>
      <xdr:colOff>104775</xdr:colOff>
      <xdr:row>50</xdr:row>
      <xdr:rowOff>38100</xdr:rowOff>
    </xdr:from>
    <xdr:to>
      <xdr:col>2</xdr:col>
      <xdr:colOff>142875</xdr:colOff>
      <xdr:row>51</xdr:row>
      <xdr:rowOff>273844</xdr:rowOff>
    </xdr:to>
    <xdr:sp macro="" textlink="">
      <xdr:nvSpPr>
        <xdr:cNvPr id="9" name="Text Box 2">
          <a:extLst>
            <a:ext uri="{FF2B5EF4-FFF2-40B4-BE49-F238E27FC236}">
              <a16:creationId xmlns:a16="http://schemas.microsoft.com/office/drawing/2014/main" id="{9EEECB4A-774A-4F9B-A02C-536D2B59A9F0}"/>
            </a:ext>
          </a:extLst>
        </xdr:cNvPr>
        <xdr:cNvSpPr txBox="1">
          <a:spLocks noChangeArrowheads="1"/>
        </xdr:cNvSpPr>
      </xdr:nvSpPr>
      <xdr:spPr bwMode="auto">
        <a:xfrm>
          <a:off x="254454" y="5821136"/>
          <a:ext cx="1466850" cy="507887"/>
        </a:xfrm>
        <a:prstGeom prst="rect">
          <a:avLst/>
        </a:prstGeom>
        <a:noFill/>
        <a:ln w="9525">
          <a:noFill/>
          <a:miter lim="800000"/>
          <a:headEnd/>
          <a:tailEnd/>
        </a:ln>
        <a:effectLst/>
      </xdr:spPr>
      <xdr:txBody>
        <a:bodyPr vertOverflow="clip" wrap="square" lIns="27432" tIns="18288" rIns="0" bIns="0" anchor="ctr" upright="1"/>
        <a:lstStyle/>
        <a:p>
          <a:pPr algn="ctr" rtl="0">
            <a:defRPr sz="1000"/>
          </a:pPr>
          <a:r>
            <a:rPr lang="ja-JP" altLang="en-US" sz="1800" b="0" i="0" strike="noStrike">
              <a:solidFill>
                <a:srgbClr val="000000"/>
              </a:solidFill>
              <a:latin typeface="ＭＳ Ｐゴシック"/>
              <a:ea typeface="ＭＳ Ｐゴシック"/>
            </a:rPr>
            <a:t>別紙３</a:t>
          </a:r>
          <a:endParaRPr lang="en-US" altLang="ja-JP" sz="1800" b="0" i="0" strike="noStrike">
            <a:solidFill>
              <a:srgbClr val="000000"/>
            </a:solidFill>
            <a:latin typeface="ＭＳ Ｐゴシック"/>
            <a:ea typeface="ＭＳ Ｐゴシック"/>
          </a:endParaRPr>
        </a:p>
        <a:p>
          <a:pPr algn="ctr" rtl="0">
            <a:lnSpc>
              <a:spcPts val="1300"/>
            </a:lnSpc>
            <a:defRPr sz="1000"/>
          </a:pPr>
          <a:endParaRPr lang="ja-JP" altLang="en-US" sz="1800" b="0" i="0" strike="noStrike">
            <a:solidFill>
              <a:srgbClr val="000000"/>
            </a:solidFill>
            <a:latin typeface="ＭＳ Ｐゴシック"/>
            <a:ea typeface="ＭＳ Ｐゴシック"/>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42335</xdr:colOff>
      <xdr:row>3</xdr:row>
      <xdr:rowOff>31751</xdr:rowOff>
    </xdr:from>
    <xdr:to>
      <xdr:col>64</xdr:col>
      <xdr:colOff>74084</xdr:colOff>
      <xdr:row>3</xdr:row>
      <xdr:rowOff>344715</xdr:rowOff>
    </xdr:to>
    <xdr:sp macro="" textlink="">
      <xdr:nvSpPr>
        <xdr:cNvPr id="6" name="テキスト ボックス 5">
          <a:extLst>
            <a:ext uri="{FF2B5EF4-FFF2-40B4-BE49-F238E27FC236}">
              <a16:creationId xmlns:a16="http://schemas.microsoft.com/office/drawing/2014/main" id="{707F4304-D74B-43A4-A98B-36A86853D7BF}"/>
            </a:ext>
          </a:extLst>
        </xdr:cNvPr>
        <xdr:cNvSpPr txBox="1"/>
      </xdr:nvSpPr>
      <xdr:spPr>
        <a:xfrm>
          <a:off x="211668" y="825501"/>
          <a:ext cx="10117666" cy="312964"/>
        </a:xfrm>
        <a:prstGeom prst="rect">
          <a:avLst/>
        </a:prstGeom>
        <a:solidFill>
          <a:srgbClr val="FFC000"/>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ctr"/>
        <a:lstStyle/>
        <a:p>
          <a:pPr algn="ctr"/>
          <a:r>
            <a:rPr lang="ja-JP" altLang="ja-JP" sz="1400" b="1">
              <a:solidFill>
                <a:srgbClr val="FF0000"/>
              </a:solidFill>
              <a:effectLst/>
              <a:latin typeface="+mn-lt"/>
              <a:ea typeface="+mn-ea"/>
              <a:cs typeface="+mn-cs"/>
            </a:rPr>
            <a:t>入力済みの各月の月例報告書</a:t>
          </a:r>
          <a:r>
            <a:rPr lang="ja-JP" altLang="ja-JP" sz="1400" b="1">
              <a:solidFill>
                <a:schemeClr val="dk1"/>
              </a:solidFill>
              <a:effectLst/>
              <a:latin typeface="+mn-lt"/>
              <a:ea typeface="+mn-ea"/>
              <a:cs typeface="+mn-cs"/>
            </a:rPr>
            <a:t>の以下の部分（１～</a:t>
          </a:r>
          <a:r>
            <a:rPr lang="ja-JP" altLang="en-US" sz="1400" b="1">
              <a:solidFill>
                <a:schemeClr val="dk1"/>
              </a:solidFill>
              <a:effectLst/>
              <a:latin typeface="+mn-lt"/>
              <a:ea typeface="+mn-ea"/>
              <a:cs typeface="+mn-cs"/>
            </a:rPr>
            <a:t>２４</a:t>
          </a:r>
          <a:r>
            <a:rPr lang="ja-JP" altLang="ja-JP" sz="1400" b="1">
              <a:solidFill>
                <a:schemeClr val="dk1"/>
              </a:solidFill>
              <a:effectLst/>
              <a:latin typeface="+mn-lt"/>
              <a:ea typeface="+mn-ea"/>
              <a:cs typeface="+mn-cs"/>
            </a:rPr>
            <a:t>）を、</a:t>
          </a:r>
          <a:r>
            <a:rPr lang="ja-JP" altLang="ja-JP" sz="1400" b="1" u="sng">
              <a:solidFill>
                <a:srgbClr val="FF0000"/>
              </a:solidFill>
              <a:effectLst/>
              <a:latin typeface="+mn-lt"/>
              <a:ea typeface="+mn-ea"/>
              <a:cs typeface="+mn-cs"/>
            </a:rPr>
            <a:t>月毎に</a:t>
          </a:r>
          <a:r>
            <a:rPr lang="ja-JP" altLang="ja-JP" sz="1400" b="1" u="none">
              <a:solidFill>
                <a:schemeClr val="dk1"/>
              </a:solidFill>
              <a:effectLst/>
              <a:latin typeface="+mn-lt"/>
              <a:ea typeface="+mn-ea"/>
              <a:cs typeface="+mn-cs"/>
            </a:rPr>
            <a:t>、</a:t>
          </a:r>
          <a:r>
            <a:rPr lang="ja-JP" altLang="ja-JP" sz="1400" b="1">
              <a:solidFill>
                <a:srgbClr val="FF0000"/>
              </a:solidFill>
              <a:effectLst/>
              <a:latin typeface="+mn-lt"/>
              <a:ea typeface="+mn-ea"/>
              <a:cs typeface="+mn-cs"/>
            </a:rPr>
            <a:t>それぞれ対応する欄</a:t>
          </a:r>
          <a:r>
            <a:rPr lang="ja-JP" altLang="en-US" sz="1400" b="1">
              <a:solidFill>
                <a:srgbClr val="FF0000"/>
              </a:solidFill>
              <a:effectLst/>
              <a:latin typeface="+mn-lt"/>
              <a:ea typeface="+mn-ea"/>
              <a:cs typeface="+mn-cs"/>
            </a:rPr>
            <a:t>（黄色セル）に</a:t>
          </a:r>
          <a:r>
            <a:rPr lang="ja-JP" altLang="ja-JP" sz="1400" b="1">
              <a:solidFill>
                <a:srgbClr val="FF0000"/>
              </a:solidFill>
              <a:effectLst/>
              <a:latin typeface="+mn-lt"/>
              <a:ea typeface="+mn-ea"/>
              <a:cs typeface="+mn-cs"/>
            </a:rPr>
            <a:t>転記</a:t>
          </a:r>
          <a:r>
            <a:rPr lang="ja-JP" altLang="ja-JP" sz="1400" b="1">
              <a:solidFill>
                <a:schemeClr val="dk1"/>
              </a:solidFill>
              <a:effectLst/>
              <a:latin typeface="+mn-lt"/>
              <a:ea typeface="+mn-ea"/>
              <a:cs typeface="+mn-cs"/>
            </a:rPr>
            <a:t>してください </a:t>
          </a:r>
        </a:p>
      </xdr:txBody>
    </xdr:sp>
    <xdr:clientData/>
  </xdr:twoCellAnchor>
  <mc:AlternateContent xmlns:mc="http://schemas.openxmlformats.org/markup-compatibility/2006">
    <mc:Choice xmlns:a14="http://schemas.microsoft.com/office/drawing/2010/main" Requires="a14">
      <xdr:twoCellAnchor editAs="oneCell">
        <xdr:from>
          <xdr:col>15</xdr:col>
          <xdr:colOff>10584</xdr:colOff>
          <xdr:row>3</xdr:row>
          <xdr:rowOff>338667</xdr:rowOff>
        </xdr:from>
        <xdr:to>
          <xdr:col>42</xdr:col>
          <xdr:colOff>95250</xdr:colOff>
          <xdr:row>3</xdr:row>
          <xdr:rowOff>2219310</xdr:rowOff>
        </xdr:to>
        <xdr:pic>
          <xdr:nvPicPr>
            <xdr:cNvPr id="7" name="図 6">
              <a:extLst>
                <a:ext uri="{FF2B5EF4-FFF2-40B4-BE49-F238E27FC236}">
                  <a16:creationId xmlns:a16="http://schemas.microsoft.com/office/drawing/2014/main" id="{6E2658B0-7EAD-4789-A1DF-21A0E1188EEC}"/>
                </a:ext>
              </a:extLst>
            </xdr:cNvPr>
            <xdr:cNvPicPr>
              <a:picLocks noChangeAspect="1" noChangeArrowheads="1"/>
              <a:extLst>
                <a:ext uri="{84589F7E-364E-4C9E-8A38-B11213B215E9}">
                  <a14:cameraTool cellRange="別紙３!$B$1:$H$12" spid="_x0000_s10576"/>
                </a:ext>
              </a:extLst>
            </xdr:cNvPicPr>
          </xdr:nvPicPr>
          <xdr:blipFill>
            <a:blip xmlns:r="http://schemas.openxmlformats.org/officeDocument/2006/relationships" r:embed="rId1"/>
            <a:srcRect/>
            <a:stretch>
              <a:fillRect/>
            </a:stretch>
          </xdr:blipFill>
          <xdr:spPr bwMode="auto">
            <a:xfrm>
              <a:off x="2487084" y="1132417"/>
              <a:ext cx="4370916" cy="188064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3</xdr:col>
      <xdr:colOff>127000</xdr:colOff>
      <xdr:row>3</xdr:row>
      <xdr:rowOff>1439333</xdr:rowOff>
    </xdr:from>
    <xdr:to>
      <xdr:col>21</xdr:col>
      <xdr:colOff>42334</xdr:colOff>
      <xdr:row>6</xdr:row>
      <xdr:rowOff>63500</xdr:rowOff>
    </xdr:to>
    <xdr:cxnSp macro="">
      <xdr:nvCxnSpPr>
        <xdr:cNvPr id="8" name="直線矢印コネクタ 7">
          <a:extLst>
            <a:ext uri="{FF2B5EF4-FFF2-40B4-BE49-F238E27FC236}">
              <a16:creationId xmlns:a16="http://schemas.microsoft.com/office/drawing/2014/main" id="{F19EFDB6-802E-4842-ABEF-9C8B2B42DE13}"/>
            </a:ext>
          </a:extLst>
        </xdr:cNvPr>
        <xdr:cNvCxnSpPr/>
      </xdr:nvCxnSpPr>
      <xdr:spPr>
        <a:xfrm flipH="1">
          <a:off x="698500" y="2233083"/>
          <a:ext cx="2772834" cy="1344084"/>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137583</xdr:colOff>
      <xdr:row>3</xdr:row>
      <xdr:rowOff>1464733</xdr:rowOff>
    </xdr:from>
    <xdr:to>
      <xdr:col>24</xdr:col>
      <xdr:colOff>141817</xdr:colOff>
      <xdr:row>6</xdr:row>
      <xdr:rowOff>42333</xdr:rowOff>
    </xdr:to>
    <xdr:cxnSp macro="">
      <xdr:nvCxnSpPr>
        <xdr:cNvPr id="11" name="直線矢印コネクタ 10">
          <a:extLst>
            <a:ext uri="{FF2B5EF4-FFF2-40B4-BE49-F238E27FC236}">
              <a16:creationId xmlns:a16="http://schemas.microsoft.com/office/drawing/2014/main" id="{0EAE0D9A-B769-43A5-A101-DF73A3EEC994}"/>
            </a:ext>
          </a:extLst>
        </xdr:cNvPr>
        <xdr:cNvCxnSpPr/>
      </xdr:nvCxnSpPr>
      <xdr:spPr>
        <a:xfrm flipH="1">
          <a:off x="1026583" y="2258483"/>
          <a:ext cx="3020484" cy="1297517"/>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137583</xdr:colOff>
      <xdr:row>3</xdr:row>
      <xdr:rowOff>508000</xdr:rowOff>
    </xdr:from>
    <xdr:to>
      <xdr:col>58</xdr:col>
      <xdr:colOff>137582</xdr:colOff>
      <xdr:row>3</xdr:row>
      <xdr:rowOff>1333500</xdr:rowOff>
    </xdr:to>
    <xdr:sp macro="" textlink="">
      <xdr:nvSpPr>
        <xdr:cNvPr id="13" name="吹き出し: 四角形 12">
          <a:extLst>
            <a:ext uri="{FF2B5EF4-FFF2-40B4-BE49-F238E27FC236}">
              <a16:creationId xmlns:a16="http://schemas.microsoft.com/office/drawing/2014/main" id="{992B68ED-D0E3-48DD-9D53-32198A2895FC}"/>
            </a:ext>
          </a:extLst>
        </xdr:cNvPr>
        <xdr:cNvSpPr/>
      </xdr:nvSpPr>
      <xdr:spPr>
        <a:xfrm>
          <a:off x="7059083" y="1301750"/>
          <a:ext cx="2381249" cy="825500"/>
        </a:xfrm>
        <a:prstGeom prst="wedgeRectCallout">
          <a:avLst>
            <a:gd name="adj1" fmla="val -50488"/>
            <a:gd name="adj2" fmla="val 74440"/>
          </a:avLst>
        </a:prstGeom>
        <a:solidFill>
          <a:srgbClr val="FFC000"/>
        </a:solidFill>
        <a:ln w="9525"/>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l"/>
          <a:r>
            <a:rPr kumimoji="1" lang="ja-JP" altLang="en-US" sz="1200">
              <a:solidFill>
                <a:schemeClr val="tx1"/>
              </a:solidFill>
              <a:latin typeface="HGｺﾞｼｯｸM" panose="020B0609000000000000" pitchFamily="49" charset="-128"/>
              <a:ea typeface="HGｺﾞｼｯｸM" panose="020B0609000000000000" pitchFamily="49" charset="-128"/>
            </a:rPr>
            <a:t>３　以降も１、２と同様に、表の数字と対応する値を入力ください。</a:t>
          </a:r>
        </a:p>
      </xdr:txBody>
    </xdr: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145677</xdr:colOff>
          <xdr:row>3</xdr:row>
          <xdr:rowOff>401816</xdr:rowOff>
        </xdr:from>
        <xdr:to>
          <xdr:col>34</xdr:col>
          <xdr:colOff>100853</xdr:colOff>
          <xdr:row>3</xdr:row>
          <xdr:rowOff>2249486</xdr:rowOff>
        </xdr:to>
        <xdr:pic>
          <xdr:nvPicPr>
            <xdr:cNvPr id="6" name="図 5">
              <a:extLst>
                <a:ext uri="{FF2B5EF4-FFF2-40B4-BE49-F238E27FC236}">
                  <a16:creationId xmlns:a16="http://schemas.microsoft.com/office/drawing/2014/main" id="{63573A99-759C-4A9B-9E14-C7479492D5AB}"/>
                </a:ext>
              </a:extLst>
            </xdr:cNvPr>
            <xdr:cNvPicPr>
              <a:picLocks noChangeAspect="1" noChangeArrowheads="1"/>
              <a:extLst>
                <a:ext uri="{84589F7E-364E-4C9E-8A38-B11213B215E9}">
                  <a14:cameraTool cellRange="別紙３!$B$14:$H$22" spid="_x0000_s35146"/>
                </a:ext>
              </a:extLst>
            </xdr:cNvPicPr>
          </xdr:nvPicPr>
          <xdr:blipFill>
            <a:blip xmlns:r="http://schemas.openxmlformats.org/officeDocument/2006/relationships" r:embed="rId1"/>
            <a:srcRect/>
            <a:stretch>
              <a:fillRect/>
            </a:stretch>
          </xdr:blipFill>
          <xdr:spPr bwMode="auto">
            <a:xfrm>
              <a:off x="2655795" y="1365522"/>
              <a:ext cx="4392705" cy="1847670"/>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0</xdr:col>
      <xdr:colOff>47626</xdr:colOff>
      <xdr:row>3</xdr:row>
      <xdr:rowOff>28575</xdr:rowOff>
    </xdr:from>
    <xdr:to>
      <xdr:col>52</xdr:col>
      <xdr:colOff>95250</xdr:colOff>
      <xdr:row>3</xdr:row>
      <xdr:rowOff>341539</xdr:rowOff>
    </xdr:to>
    <xdr:sp macro="" textlink="">
      <xdr:nvSpPr>
        <xdr:cNvPr id="3" name="テキスト ボックス 2">
          <a:extLst>
            <a:ext uri="{FF2B5EF4-FFF2-40B4-BE49-F238E27FC236}">
              <a16:creationId xmlns:a16="http://schemas.microsoft.com/office/drawing/2014/main" id="{572E7D26-168B-453E-ACBD-7AB704337A95}"/>
            </a:ext>
          </a:extLst>
        </xdr:cNvPr>
        <xdr:cNvSpPr txBox="1"/>
      </xdr:nvSpPr>
      <xdr:spPr>
        <a:xfrm>
          <a:off x="47626" y="981075"/>
          <a:ext cx="9934574" cy="312964"/>
        </a:xfrm>
        <a:prstGeom prst="rect">
          <a:avLst/>
        </a:prstGeom>
        <a:solidFill>
          <a:srgbClr val="FFC000"/>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ctr"/>
        <a:lstStyle/>
        <a:p>
          <a:pPr algn="ctr"/>
          <a:r>
            <a:rPr lang="ja-JP" altLang="ja-JP" sz="1400" b="1">
              <a:solidFill>
                <a:srgbClr val="FF0000"/>
              </a:solidFill>
              <a:effectLst/>
              <a:latin typeface="+mn-lt"/>
              <a:ea typeface="+mn-ea"/>
              <a:cs typeface="+mn-cs"/>
            </a:rPr>
            <a:t>入力済みの各月の月例報告書</a:t>
          </a:r>
          <a:r>
            <a:rPr lang="ja-JP" altLang="ja-JP" sz="1400" b="1">
              <a:solidFill>
                <a:schemeClr val="dk1"/>
              </a:solidFill>
              <a:effectLst/>
              <a:latin typeface="+mn-lt"/>
              <a:ea typeface="+mn-ea"/>
              <a:cs typeface="+mn-cs"/>
            </a:rPr>
            <a:t>の以下の部分（</a:t>
          </a:r>
          <a:r>
            <a:rPr lang="ja-JP" altLang="en-US" sz="1400" b="1">
              <a:solidFill>
                <a:schemeClr val="dk1"/>
              </a:solidFill>
              <a:effectLst/>
              <a:latin typeface="+mn-lt"/>
              <a:ea typeface="+mn-ea"/>
              <a:cs typeface="+mn-cs"/>
            </a:rPr>
            <a:t>２５</a:t>
          </a:r>
          <a:r>
            <a:rPr lang="ja-JP" altLang="ja-JP" sz="1400" b="1">
              <a:solidFill>
                <a:schemeClr val="dk1"/>
              </a:solidFill>
              <a:effectLst/>
              <a:latin typeface="+mn-lt"/>
              <a:ea typeface="+mn-ea"/>
              <a:cs typeface="+mn-cs"/>
            </a:rPr>
            <a:t>～</a:t>
          </a:r>
          <a:r>
            <a:rPr lang="ja-JP" altLang="en-US" sz="1400" b="1">
              <a:solidFill>
                <a:schemeClr val="dk1"/>
              </a:solidFill>
              <a:effectLst/>
              <a:latin typeface="+mn-lt"/>
              <a:ea typeface="+mn-ea"/>
              <a:cs typeface="+mn-cs"/>
            </a:rPr>
            <a:t>４２</a:t>
          </a:r>
          <a:r>
            <a:rPr lang="ja-JP" altLang="ja-JP" sz="1400" b="1">
              <a:solidFill>
                <a:schemeClr val="dk1"/>
              </a:solidFill>
              <a:effectLst/>
              <a:latin typeface="+mn-lt"/>
              <a:ea typeface="+mn-ea"/>
              <a:cs typeface="+mn-cs"/>
            </a:rPr>
            <a:t>）を、</a:t>
          </a:r>
          <a:r>
            <a:rPr lang="ja-JP" altLang="ja-JP" sz="1400" b="1" u="sng">
              <a:solidFill>
                <a:srgbClr val="FF0000"/>
              </a:solidFill>
              <a:effectLst/>
              <a:latin typeface="+mn-lt"/>
              <a:ea typeface="+mn-ea"/>
              <a:cs typeface="+mn-cs"/>
            </a:rPr>
            <a:t>月毎に</a:t>
          </a:r>
          <a:r>
            <a:rPr lang="ja-JP" altLang="ja-JP" sz="1400" b="1" u="none">
              <a:solidFill>
                <a:schemeClr val="dk1"/>
              </a:solidFill>
              <a:effectLst/>
              <a:latin typeface="+mn-lt"/>
              <a:ea typeface="+mn-ea"/>
              <a:cs typeface="+mn-cs"/>
            </a:rPr>
            <a:t>、</a:t>
          </a:r>
          <a:r>
            <a:rPr lang="ja-JP" altLang="ja-JP" sz="1400" b="1">
              <a:solidFill>
                <a:srgbClr val="FF0000"/>
              </a:solidFill>
              <a:effectLst/>
              <a:latin typeface="+mn-lt"/>
              <a:ea typeface="+mn-ea"/>
              <a:cs typeface="+mn-cs"/>
            </a:rPr>
            <a:t>それぞれ対応する欄</a:t>
          </a:r>
          <a:r>
            <a:rPr lang="ja-JP" altLang="en-US" sz="1400" b="1">
              <a:solidFill>
                <a:srgbClr val="FF0000"/>
              </a:solidFill>
              <a:effectLst/>
              <a:latin typeface="+mn-lt"/>
              <a:ea typeface="+mn-ea"/>
              <a:cs typeface="+mn-cs"/>
            </a:rPr>
            <a:t>（黄色セル）に</a:t>
          </a:r>
          <a:r>
            <a:rPr lang="ja-JP" altLang="ja-JP" sz="1400" b="1">
              <a:solidFill>
                <a:srgbClr val="FF0000"/>
              </a:solidFill>
              <a:effectLst/>
              <a:latin typeface="+mn-lt"/>
              <a:ea typeface="+mn-ea"/>
              <a:cs typeface="+mn-cs"/>
            </a:rPr>
            <a:t>転記</a:t>
          </a:r>
          <a:r>
            <a:rPr lang="ja-JP" altLang="ja-JP" sz="1400" b="1">
              <a:solidFill>
                <a:schemeClr val="dk1"/>
              </a:solidFill>
              <a:effectLst/>
              <a:latin typeface="+mn-lt"/>
              <a:ea typeface="+mn-ea"/>
              <a:cs typeface="+mn-cs"/>
            </a:rPr>
            <a:t>してください </a:t>
          </a:r>
        </a:p>
      </xdr:txBody>
    </xdr:sp>
    <xdr:clientData/>
  </xdr:twoCellAnchor>
  <xdr:twoCellAnchor>
    <xdr:from>
      <xdr:col>3</xdr:col>
      <xdr:colOff>95250</xdr:colOff>
      <xdr:row>3</xdr:row>
      <xdr:rowOff>1514475</xdr:rowOff>
    </xdr:from>
    <xdr:to>
      <xdr:col>17</xdr:col>
      <xdr:colOff>48684</xdr:colOff>
      <xdr:row>6</xdr:row>
      <xdr:rowOff>38100</xdr:rowOff>
    </xdr:to>
    <xdr:cxnSp macro="">
      <xdr:nvCxnSpPr>
        <xdr:cNvPr id="4" name="直線矢印コネクタ 3">
          <a:extLst>
            <a:ext uri="{FF2B5EF4-FFF2-40B4-BE49-F238E27FC236}">
              <a16:creationId xmlns:a16="http://schemas.microsoft.com/office/drawing/2014/main" id="{802EDE52-90F3-43AB-96D0-0EF4F1C7E859}"/>
            </a:ext>
          </a:extLst>
        </xdr:cNvPr>
        <xdr:cNvCxnSpPr/>
      </xdr:nvCxnSpPr>
      <xdr:spPr>
        <a:xfrm flipH="1">
          <a:off x="781050" y="2466975"/>
          <a:ext cx="2753784" cy="1295400"/>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104775</xdr:colOff>
      <xdr:row>3</xdr:row>
      <xdr:rowOff>1543050</xdr:rowOff>
    </xdr:from>
    <xdr:to>
      <xdr:col>20</xdr:col>
      <xdr:colOff>29634</xdr:colOff>
      <xdr:row>6</xdr:row>
      <xdr:rowOff>57150</xdr:rowOff>
    </xdr:to>
    <xdr:cxnSp macro="">
      <xdr:nvCxnSpPr>
        <xdr:cNvPr id="5" name="直線矢印コネクタ 4">
          <a:extLst>
            <a:ext uri="{FF2B5EF4-FFF2-40B4-BE49-F238E27FC236}">
              <a16:creationId xmlns:a16="http://schemas.microsoft.com/office/drawing/2014/main" id="{A9941488-3E74-477E-8DB8-6F676B7EB6E6}"/>
            </a:ext>
          </a:extLst>
        </xdr:cNvPr>
        <xdr:cNvCxnSpPr/>
      </xdr:nvCxnSpPr>
      <xdr:spPr>
        <a:xfrm flipH="1">
          <a:off x="1190625" y="2495550"/>
          <a:ext cx="2925234" cy="1285875"/>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56029</xdr:colOff>
      <xdr:row>3</xdr:row>
      <xdr:rowOff>504265</xdr:rowOff>
    </xdr:from>
    <xdr:to>
      <xdr:col>48</xdr:col>
      <xdr:colOff>61631</xdr:colOff>
      <xdr:row>3</xdr:row>
      <xdr:rowOff>1329765</xdr:rowOff>
    </xdr:to>
    <xdr:sp macro="" textlink="">
      <xdr:nvSpPr>
        <xdr:cNvPr id="7" name="吹き出し: 四角形 6">
          <a:extLst>
            <a:ext uri="{FF2B5EF4-FFF2-40B4-BE49-F238E27FC236}">
              <a16:creationId xmlns:a16="http://schemas.microsoft.com/office/drawing/2014/main" id="{81C8DFCA-4022-4D4F-89E5-42E1B9166098}"/>
            </a:ext>
          </a:extLst>
        </xdr:cNvPr>
        <xdr:cNvSpPr/>
      </xdr:nvSpPr>
      <xdr:spPr>
        <a:xfrm>
          <a:off x="7003676" y="1467971"/>
          <a:ext cx="2381249" cy="825500"/>
        </a:xfrm>
        <a:prstGeom prst="wedgeRectCallout">
          <a:avLst>
            <a:gd name="adj1" fmla="val -50488"/>
            <a:gd name="adj2" fmla="val 74440"/>
          </a:avLst>
        </a:prstGeom>
        <a:solidFill>
          <a:srgbClr val="FFC000"/>
        </a:solidFill>
        <a:ln w="9525"/>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l"/>
          <a:r>
            <a:rPr kumimoji="1" lang="ja-JP" altLang="en-US" sz="1200">
              <a:solidFill>
                <a:schemeClr val="tx1"/>
              </a:solidFill>
              <a:latin typeface="HGｺﾞｼｯｸM" panose="020B0609000000000000" pitchFamily="49" charset="-128"/>
              <a:ea typeface="HGｺﾞｼｯｸM" panose="020B0609000000000000" pitchFamily="49" charset="-128"/>
            </a:rPr>
            <a:t>２７　以降も２５、２６と同様に、表の数字と対応する値を入力ください。</a:t>
          </a:r>
        </a:p>
      </xdr:txBody>
    </xdr: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69274</xdr:colOff>
          <xdr:row>2</xdr:row>
          <xdr:rowOff>571499</xdr:rowOff>
        </xdr:from>
        <xdr:to>
          <xdr:col>27</xdr:col>
          <xdr:colOff>138547</xdr:colOff>
          <xdr:row>2</xdr:row>
          <xdr:rowOff>4360934</xdr:rowOff>
        </xdr:to>
        <xdr:pic>
          <xdr:nvPicPr>
            <xdr:cNvPr id="6" name="図 5">
              <a:extLst>
                <a:ext uri="{FF2B5EF4-FFF2-40B4-BE49-F238E27FC236}">
                  <a16:creationId xmlns:a16="http://schemas.microsoft.com/office/drawing/2014/main" id="{18DE4136-C86A-4C17-8A56-C6A0FEF766F5}"/>
                </a:ext>
              </a:extLst>
            </xdr:cNvPr>
            <xdr:cNvPicPr>
              <a:picLocks noChangeAspect="1" noChangeArrowheads="1"/>
              <a:extLst>
                <a:ext uri="{84589F7E-364E-4C9E-8A38-B11213B215E9}">
                  <a14:cameraTool cellRange="'別紙３ (2)'!$B$1:$N$36" spid="_x0000_s62722"/>
                </a:ext>
              </a:extLst>
            </xdr:cNvPicPr>
          </xdr:nvPicPr>
          <xdr:blipFill>
            <a:blip xmlns:r="http://schemas.openxmlformats.org/officeDocument/2006/relationships" r:embed="rId1"/>
            <a:srcRect/>
            <a:stretch>
              <a:fillRect/>
            </a:stretch>
          </xdr:blipFill>
          <xdr:spPr bwMode="auto">
            <a:xfrm>
              <a:off x="5074229" y="1402772"/>
              <a:ext cx="7273636" cy="3789435"/>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0</xdr:col>
      <xdr:colOff>163284</xdr:colOff>
      <xdr:row>2</xdr:row>
      <xdr:rowOff>81641</xdr:rowOff>
    </xdr:from>
    <xdr:to>
      <xdr:col>49</xdr:col>
      <xdr:colOff>0</xdr:colOff>
      <xdr:row>2</xdr:row>
      <xdr:rowOff>489856</xdr:rowOff>
    </xdr:to>
    <xdr:sp macro="" textlink="">
      <xdr:nvSpPr>
        <xdr:cNvPr id="3" name="テキスト ボックス 2">
          <a:extLst>
            <a:ext uri="{FF2B5EF4-FFF2-40B4-BE49-F238E27FC236}">
              <a16:creationId xmlns:a16="http://schemas.microsoft.com/office/drawing/2014/main" id="{E3D4EB48-12E1-41DC-82BB-05E67D849589}"/>
            </a:ext>
          </a:extLst>
        </xdr:cNvPr>
        <xdr:cNvSpPr txBox="1"/>
      </xdr:nvSpPr>
      <xdr:spPr>
        <a:xfrm>
          <a:off x="163284" y="919841"/>
          <a:ext cx="21829941" cy="408215"/>
        </a:xfrm>
        <a:prstGeom prst="rect">
          <a:avLst/>
        </a:prstGeom>
        <a:solidFill>
          <a:srgbClr val="FFC000"/>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ctr"/>
        <a:lstStyle/>
        <a:p>
          <a:pPr algn="ctr"/>
          <a:r>
            <a:rPr lang="ja-JP" altLang="ja-JP" sz="1800" b="1">
              <a:solidFill>
                <a:srgbClr val="FF0000"/>
              </a:solidFill>
              <a:effectLst/>
              <a:latin typeface="+mn-lt"/>
              <a:ea typeface="+mn-ea"/>
              <a:cs typeface="+mn-cs"/>
            </a:rPr>
            <a:t>入力済みの各月の月例報告書</a:t>
          </a:r>
          <a:r>
            <a:rPr lang="ja-JP" altLang="ja-JP" sz="1800" b="1">
              <a:solidFill>
                <a:schemeClr val="dk1"/>
              </a:solidFill>
              <a:effectLst/>
              <a:latin typeface="+mn-lt"/>
              <a:ea typeface="+mn-ea"/>
              <a:cs typeface="+mn-cs"/>
            </a:rPr>
            <a:t>の以下の部分（</a:t>
          </a:r>
          <a:r>
            <a:rPr lang="ja-JP" altLang="en-US" sz="1800" b="1">
              <a:solidFill>
                <a:schemeClr val="dk1"/>
              </a:solidFill>
              <a:effectLst/>
              <a:latin typeface="+mn-lt"/>
              <a:ea typeface="+mn-ea"/>
              <a:cs typeface="+mn-cs"/>
            </a:rPr>
            <a:t>ａ</a:t>
          </a:r>
          <a:r>
            <a:rPr lang="ja-JP" altLang="ja-JP" sz="1800" b="1">
              <a:solidFill>
                <a:schemeClr val="dk1"/>
              </a:solidFill>
              <a:effectLst/>
              <a:latin typeface="+mn-lt"/>
              <a:ea typeface="+mn-ea"/>
              <a:cs typeface="+mn-cs"/>
            </a:rPr>
            <a:t>～</a:t>
          </a:r>
          <a:r>
            <a:rPr lang="en-US" altLang="ja-JP" sz="1800" b="1">
              <a:solidFill>
                <a:schemeClr val="dk1"/>
              </a:solidFill>
              <a:effectLst/>
              <a:latin typeface="+mn-lt"/>
              <a:ea typeface="+mn-ea"/>
              <a:cs typeface="+mn-cs"/>
            </a:rPr>
            <a:t>av</a:t>
          </a:r>
          <a:r>
            <a:rPr lang="ja-JP" altLang="ja-JP" sz="1800" b="1">
              <a:solidFill>
                <a:schemeClr val="dk1"/>
              </a:solidFill>
              <a:effectLst/>
              <a:latin typeface="+mn-lt"/>
              <a:ea typeface="+mn-ea"/>
              <a:cs typeface="+mn-cs"/>
            </a:rPr>
            <a:t>）を、</a:t>
          </a:r>
          <a:r>
            <a:rPr lang="ja-JP" altLang="ja-JP" sz="1800" b="1" u="sng">
              <a:solidFill>
                <a:srgbClr val="FF0000"/>
              </a:solidFill>
              <a:effectLst/>
              <a:latin typeface="+mn-lt"/>
              <a:ea typeface="+mn-ea"/>
              <a:cs typeface="+mn-cs"/>
            </a:rPr>
            <a:t>月毎に</a:t>
          </a:r>
          <a:r>
            <a:rPr lang="ja-JP" altLang="ja-JP" sz="1800" b="1" u="none">
              <a:solidFill>
                <a:schemeClr val="dk1"/>
              </a:solidFill>
              <a:effectLst/>
              <a:latin typeface="+mn-lt"/>
              <a:ea typeface="+mn-ea"/>
              <a:cs typeface="+mn-cs"/>
            </a:rPr>
            <a:t>、</a:t>
          </a:r>
          <a:r>
            <a:rPr lang="ja-JP" altLang="ja-JP" sz="1800" b="1">
              <a:solidFill>
                <a:srgbClr val="FF0000"/>
              </a:solidFill>
              <a:effectLst/>
              <a:latin typeface="+mn-lt"/>
              <a:ea typeface="+mn-ea"/>
              <a:cs typeface="+mn-cs"/>
            </a:rPr>
            <a:t>それぞれ対応する欄</a:t>
          </a:r>
          <a:r>
            <a:rPr lang="ja-JP" altLang="en-US" sz="1800" b="1">
              <a:solidFill>
                <a:srgbClr val="FF0000"/>
              </a:solidFill>
              <a:effectLst/>
              <a:latin typeface="+mn-lt"/>
              <a:ea typeface="+mn-ea"/>
              <a:cs typeface="+mn-cs"/>
            </a:rPr>
            <a:t>（黄色セル）に</a:t>
          </a:r>
          <a:r>
            <a:rPr lang="ja-JP" altLang="ja-JP" sz="1800" b="1">
              <a:solidFill>
                <a:srgbClr val="FF0000"/>
              </a:solidFill>
              <a:effectLst/>
              <a:latin typeface="+mn-lt"/>
              <a:ea typeface="+mn-ea"/>
              <a:cs typeface="+mn-cs"/>
            </a:rPr>
            <a:t>転記</a:t>
          </a:r>
          <a:r>
            <a:rPr lang="ja-JP" altLang="ja-JP" sz="1800" b="1">
              <a:solidFill>
                <a:schemeClr val="dk1"/>
              </a:solidFill>
              <a:effectLst/>
              <a:latin typeface="+mn-lt"/>
              <a:ea typeface="+mn-ea"/>
              <a:cs typeface="+mn-cs"/>
            </a:rPr>
            <a:t>してください </a:t>
          </a:r>
        </a:p>
      </xdr:txBody>
    </xdr:sp>
    <xdr:clientData/>
  </xdr:twoCellAnchor>
  <xdr:twoCellAnchor>
    <xdr:from>
      <xdr:col>1</xdr:col>
      <xdr:colOff>421822</xdr:colOff>
      <xdr:row>2</xdr:row>
      <xdr:rowOff>2597727</xdr:rowOff>
    </xdr:from>
    <xdr:to>
      <xdr:col>15</xdr:col>
      <xdr:colOff>346364</xdr:colOff>
      <xdr:row>7</xdr:row>
      <xdr:rowOff>27214</xdr:rowOff>
    </xdr:to>
    <xdr:cxnSp macro="">
      <xdr:nvCxnSpPr>
        <xdr:cNvPr id="4" name="直線矢印コネクタ 3">
          <a:extLst>
            <a:ext uri="{FF2B5EF4-FFF2-40B4-BE49-F238E27FC236}">
              <a16:creationId xmlns:a16="http://schemas.microsoft.com/office/drawing/2014/main" id="{373DB313-0DA0-4909-B605-5C5697633D3B}"/>
            </a:ext>
          </a:extLst>
        </xdr:cNvPr>
        <xdr:cNvCxnSpPr/>
      </xdr:nvCxnSpPr>
      <xdr:spPr>
        <a:xfrm flipH="1">
          <a:off x="924049" y="3429000"/>
          <a:ext cx="6228360" cy="3040578"/>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408218</xdr:colOff>
      <xdr:row>2</xdr:row>
      <xdr:rowOff>2667000</xdr:rowOff>
    </xdr:from>
    <xdr:to>
      <xdr:col>16</xdr:col>
      <xdr:colOff>415637</xdr:colOff>
      <xdr:row>7</xdr:row>
      <xdr:rowOff>27214</xdr:rowOff>
    </xdr:to>
    <xdr:cxnSp macro="">
      <xdr:nvCxnSpPr>
        <xdr:cNvPr id="5" name="直線矢印コネクタ 4">
          <a:extLst>
            <a:ext uri="{FF2B5EF4-FFF2-40B4-BE49-F238E27FC236}">
              <a16:creationId xmlns:a16="http://schemas.microsoft.com/office/drawing/2014/main" id="{55CA7DD7-9A49-4056-8145-CC10028AE5E6}"/>
            </a:ext>
          </a:extLst>
        </xdr:cNvPr>
        <xdr:cNvCxnSpPr/>
      </xdr:nvCxnSpPr>
      <xdr:spPr>
        <a:xfrm flipH="1">
          <a:off x="1360718" y="3498273"/>
          <a:ext cx="6311237" cy="2971305"/>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17317</xdr:colOff>
      <xdr:row>2</xdr:row>
      <xdr:rowOff>1333500</xdr:rowOff>
    </xdr:from>
    <xdr:to>
      <xdr:col>33</xdr:col>
      <xdr:colOff>406975</xdr:colOff>
      <xdr:row>2</xdr:row>
      <xdr:rowOff>2503715</xdr:rowOff>
    </xdr:to>
    <xdr:sp macro="" textlink="">
      <xdr:nvSpPr>
        <xdr:cNvPr id="7" name="吹き出し: 四角形 6">
          <a:extLst>
            <a:ext uri="{FF2B5EF4-FFF2-40B4-BE49-F238E27FC236}">
              <a16:creationId xmlns:a16="http://schemas.microsoft.com/office/drawing/2014/main" id="{EFEAEAA3-4E48-47FA-AA48-DA6C4C901EAA}"/>
            </a:ext>
          </a:extLst>
        </xdr:cNvPr>
        <xdr:cNvSpPr/>
      </xdr:nvSpPr>
      <xdr:spPr>
        <a:xfrm>
          <a:off x="13127181" y="2164773"/>
          <a:ext cx="2190749" cy="1170215"/>
        </a:xfrm>
        <a:prstGeom prst="wedgeRectCallout">
          <a:avLst>
            <a:gd name="adj1" fmla="val -93345"/>
            <a:gd name="adj2" fmla="val 68626"/>
          </a:avLst>
        </a:prstGeom>
        <a:solidFill>
          <a:srgbClr val="FFC000"/>
        </a:solidFill>
        <a:ln w="9525"/>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kumimoji="1" lang="ja-JP" altLang="en-US" sz="1400">
              <a:solidFill>
                <a:schemeClr val="tx1"/>
              </a:solidFill>
              <a:latin typeface="HGｺﾞｼｯｸM" panose="020B0609000000000000" pitchFamily="49" charset="-128"/>
              <a:ea typeface="HGｺﾞｼｯｸM" panose="020B0609000000000000" pitchFamily="49" charset="-128"/>
            </a:rPr>
            <a:t>ｃ　以降もａ、ｂと同様に表のアルファベットと対応する数字を入力ください。</a:t>
          </a:r>
        </a:p>
      </xdr:txBody>
    </xdr: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335</xdr:colOff>
          <xdr:row>2</xdr:row>
          <xdr:rowOff>484909</xdr:rowOff>
        </xdr:from>
        <xdr:to>
          <xdr:col>26</xdr:col>
          <xdr:colOff>390525</xdr:colOff>
          <xdr:row>2</xdr:row>
          <xdr:rowOff>4156363</xdr:rowOff>
        </xdr:to>
        <xdr:pic>
          <xdr:nvPicPr>
            <xdr:cNvPr id="7" name="図 6">
              <a:extLst>
                <a:ext uri="{FF2B5EF4-FFF2-40B4-BE49-F238E27FC236}">
                  <a16:creationId xmlns:a16="http://schemas.microsoft.com/office/drawing/2014/main" id="{9024E06D-4B80-422E-A49E-8F66EBB1186F}"/>
                </a:ext>
              </a:extLst>
            </xdr:cNvPr>
            <xdr:cNvPicPr>
              <a:picLocks noChangeAspect="1" noChangeArrowheads="1"/>
              <a:extLst>
                <a:ext uri="{84589F7E-364E-4C9E-8A38-B11213B215E9}">
                  <a14:cameraTool cellRange="'別紙３ (2)'!$B$38:$N$49" spid="_x0000_s63747"/>
                </a:ext>
              </a:extLst>
            </xdr:cNvPicPr>
          </xdr:nvPicPr>
          <xdr:blipFill>
            <a:blip xmlns:r="http://schemas.openxmlformats.org/officeDocument/2006/relationships" r:embed="rId1"/>
            <a:srcRect/>
            <a:stretch>
              <a:fillRect/>
            </a:stretch>
          </xdr:blipFill>
          <xdr:spPr bwMode="auto">
            <a:xfrm>
              <a:off x="4555017" y="1316182"/>
              <a:ext cx="7594553" cy="3671454"/>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0</xdr:col>
      <xdr:colOff>163284</xdr:colOff>
      <xdr:row>2</xdr:row>
      <xdr:rowOff>81641</xdr:rowOff>
    </xdr:from>
    <xdr:to>
      <xdr:col>61</xdr:col>
      <xdr:colOff>544285</xdr:colOff>
      <xdr:row>2</xdr:row>
      <xdr:rowOff>489856</xdr:rowOff>
    </xdr:to>
    <xdr:sp macro="" textlink="">
      <xdr:nvSpPr>
        <xdr:cNvPr id="3" name="テキスト ボックス 2">
          <a:extLst>
            <a:ext uri="{FF2B5EF4-FFF2-40B4-BE49-F238E27FC236}">
              <a16:creationId xmlns:a16="http://schemas.microsoft.com/office/drawing/2014/main" id="{C79BF665-9877-4DDC-99E6-8BEB62CA7BA6}"/>
            </a:ext>
          </a:extLst>
        </xdr:cNvPr>
        <xdr:cNvSpPr txBox="1"/>
      </xdr:nvSpPr>
      <xdr:spPr>
        <a:xfrm>
          <a:off x="163284" y="919841"/>
          <a:ext cx="30603826" cy="408215"/>
        </a:xfrm>
        <a:prstGeom prst="rect">
          <a:avLst/>
        </a:prstGeom>
        <a:solidFill>
          <a:srgbClr val="FFC000"/>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ctr"/>
        <a:lstStyle/>
        <a:p>
          <a:pPr algn="ctr"/>
          <a:r>
            <a:rPr lang="ja-JP" altLang="ja-JP" sz="1800" b="1">
              <a:solidFill>
                <a:srgbClr val="FF0000"/>
              </a:solidFill>
              <a:effectLst/>
              <a:latin typeface="+mn-lt"/>
              <a:ea typeface="+mn-ea"/>
              <a:cs typeface="+mn-cs"/>
            </a:rPr>
            <a:t>入力済みの各月の月例報告書</a:t>
          </a:r>
          <a:r>
            <a:rPr lang="ja-JP" altLang="ja-JP" sz="1800" b="1">
              <a:solidFill>
                <a:schemeClr val="dk1"/>
              </a:solidFill>
              <a:effectLst/>
              <a:latin typeface="+mn-lt"/>
              <a:ea typeface="+mn-ea"/>
              <a:cs typeface="+mn-cs"/>
            </a:rPr>
            <a:t>の以下の部分（</a:t>
          </a:r>
          <a:r>
            <a:rPr lang="ja-JP" altLang="en-US" sz="1800" b="1">
              <a:solidFill>
                <a:schemeClr val="dk1"/>
              </a:solidFill>
              <a:effectLst/>
              <a:latin typeface="+mn-lt"/>
              <a:ea typeface="+mn-ea"/>
              <a:cs typeface="+mn-cs"/>
            </a:rPr>
            <a:t>ａ</a:t>
          </a:r>
          <a:r>
            <a:rPr lang="ja-JP" altLang="ja-JP" sz="1800" b="1">
              <a:solidFill>
                <a:schemeClr val="dk1"/>
              </a:solidFill>
              <a:effectLst/>
              <a:latin typeface="+mn-lt"/>
              <a:ea typeface="+mn-ea"/>
              <a:cs typeface="+mn-cs"/>
            </a:rPr>
            <a:t>～</a:t>
          </a:r>
          <a:r>
            <a:rPr lang="en-US" altLang="ja-JP" sz="1800" b="1">
              <a:solidFill>
                <a:schemeClr val="dk1"/>
              </a:solidFill>
              <a:effectLst/>
              <a:latin typeface="+mn-lt"/>
              <a:ea typeface="+mn-ea"/>
              <a:cs typeface="+mn-cs"/>
            </a:rPr>
            <a:t>av</a:t>
          </a:r>
          <a:r>
            <a:rPr lang="ja-JP" altLang="ja-JP" sz="1800" b="1">
              <a:solidFill>
                <a:schemeClr val="dk1"/>
              </a:solidFill>
              <a:effectLst/>
              <a:latin typeface="+mn-lt"/>
              <a:ea typeface="+mn-ea"/>
              <a:cs typeface="+mn-cs"/>
            </a:rPr>
            <a:t>）を、</a:t>
          </a:r>
          <a:r>
            <a:rPr lang="ja-JP" altLang="ja-JP" sz="1800" b="1" u="sng">
              <a:solidFill>
                <a:srgbClr val="FF0000"/>
              </a:solidFill>
              <a:effectLst/>
              <a:latin typeface="+mn-lt"/>
              <a:ea typeface="+mn-ea"/>
              <a:cs typeface="+mn-cs"/>
            </a:rPr>
            <a:t>月毎に</a:t>
          </a:r>
          <a:r>
            <a:rPr lang="ja-JP" altLang="ja-JP" sz="1800" b="1" u="none">
              <a:solidFill>
                <a:schemeClr val="dk1"/>
              </a:solidFill>
              <a:effectLst/>
              <a:latin typeface="+mn-lt"/>
              <a:ea typeface="+mn-ea"/>
              <a:cs typeface="+mn-cs"/>
            </a:rPr>
            <a:t>、</a:t>
          </a:r>
          <a:r>
            <a:rPr lang="ja-JP" altLang="ja-JP" sz="1800" b="1">
              <a:solidFill>
                <a:srgbClr val="FF0000"/>
              </a:solidFill>
              <a:effectLst/>
              <a:latin typeface="+mn-lt"/>
              <a:ea typeface="+mn-ea"/>
              <a:cs typeface="+mn-cs"/>
            </a:rPr>
            <a:t>それぞれ対応する欄</a:t>
          </a:r>
          <a:r>
            <a:rPr lang="ja-JP" altLang="en-US" sz="1800" b="1">
              <a:solidFill>
                <a:srgbClr val="FF0000"/>
              </a:solidFill>
              <a:effectLst/>
              <a:latin typeface="+mn-lt"/>
              <a:ea typeface="+mn-ea"/>
              <a:cs typeface="+mn-cs"/>
            </a:rPr>
            <a:t>（黄色セル）に</a:t>
          </a:r>
          <a:r>
            <a:rPr lang="ja-JP" altLang="ja-JP" sz="1800" b="1">
              <a:solidFill>
                <a:srgbClr val="FF0000"/>
              </a:solidFill>
              <a:effectLst/>
              <a:latin typeface="+mn-lt"/>
              <a:ea typeface="+mn-ea"/>
              <a:cs typeface="+mn-cs"/>
            </a:rPr>
            <a:t>転記</a:t>
          </a:r>
          <a:r>
            <a:rPr lang="ja-JP" altLang="ja-JP" sz="1800" b="1">
              <a:solidFill>
                <a:schemeClr val="dk1"/>
              </a:solidFill>
              <a:effectLst/>
              <a:latin typeface="+mn-lt"/>
              <a:ea typeface="+mn-ea"/>
              <a:cs typeface="+mn-cs"/>
            </a:rPr>
            <a:t>してください </a:t>
          </a:r>
        </a:p>
      </xdr:txBody>
    </xdr:sp>
    <xdr:clientData/>
  </xdr:twoCellAnchor>
  <xdr:twoCellAnchor>
    <xdr:from>
      <xdr:col>1</xdr:col>
      <xdr:colOff>421823</xdr:colOff>
      <xdr:row>2</xdr:row>
      <xdr:rowOff>2364441</xdr:rowOff>
    </xdr:from>
    <xdr:to>
      <xdr:col>15</xdr:col>
      <xdr:colOff>67235</xdr:colOff>
      <xdr:row>7</xdr:row>
      <xdr:rowOff>27214</xdr:rowOff>
    </xdr:to>
    <xdr:cxnSp macro="">
      <xdr:nvCxnSpPr>
        <xdr:cNvPr id="4" name="直線矢印コネクタ 3">
          <a:extLst>
            <a:ext uri="{FF2B5EF4-FFF2-40B4-BE49-F238E27FC236}">
              <a16:creationId xmlns:a16="http://schemas.microsoft.com/office/drawing/2014/main" id="{5369EB77-DFAC-4162-8581-CAAA6F311BA6}"/>
            </a:ext>
          </a:extLst>
        </xdr:cNvPr>
        <xdr:cNvCxnSpPr/>
      </xdr:nvCxnSpPr>
      <xdr:spPr>
        <a:xfrm flipH="1">
          <a:off x="926648" y="3202641"/>
          <a:ext cx="5912862" cy="3149173"/>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408217</xdr:colOff>
      <xdr:row>2</xdr:row>
      <xdr:rowOff>2431677</xdr:rowOff>
    </xdr:from>
    <xdr:to>
      <xdr:col>16</xdr:col>
      <xdr:colOff>22412</xdr:colOff>
      <xdr:row>7</xdr:row>
      <xdr:rowOff>27214</xdr:rowOff>
    </xdr:to>
    <xdr:cxnSp macro="">
      <xdr:nvCxnSpPr>
        <xdr:cNvPr id="5" name="直線矢印コネクタ 4">
          <a:extLst>
            <a:ext uri="{FF2B5EF4-FFF2-40B4-BE49-F238E27FC236}">
              <a16:creationId xmlns:a16="http://schemas.microsoft.com/office/drawing/2014/main" id="{60898613-B530-4A35-8EDF-886573188D8A}"/>
            </a:ext>
          </a:extLst>
        </xdr:cNvPr>
        <xdr:cNvCxnSpPr/>
      </xdr:nvCxnSpPr>
      <xdr:spPr>
        <a:xfrm flipH="1">
          <a:off x="1360717" y="3269877"/>
          <a:ext cx="5881645" cy="3081937"/>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242455</xdr:colOff>
      <xdr:row>2</xdr:row>
      <xdr:rowOff>1229591</xdr:rowOff>
    </xdr:from>
    <xdr:to>
      <xdr:col>33</xdr:col>
      <xdr:colOff>181840</xdr:colOff>
      <xdr:row>2</xdr:row>
      <xdr:rowOff>2399806</xdr:rowOff>
    </xdr:to>
    <xdr:sp macro="" textlink="">
      <xdr:nvSpPr>
        <xdr:cNvPr id="6" name="吹き出し: 四角形 5">
          <a:extLst>
            <a:ext uri="{FF2B5EF4-FFF2-40B4-BE49-F238E27FC236}">
              <a16:creationId xmlns:a16="http://schemas.microsoft.com/office/drawing/2014/main" id="{ECD3056C-8AC7-483A-BCF6-D73D0F79B76B}"/>
            </a:ext>
          </a:extLst>
        </xdr:cNvPr>
        <xdr:cNvSpPr/>
      </xdr:nvSpPr>
      <xdr:spPr>
        <a:xfrm>
          <a:off x="12902046" y="2060864"/>
          <a:ext cx="2190749" cy="1170215"/>
        </a:xfrm>
        <a:prstGeom prst="wedgeRectCallout">
          <a:avLst>
            <a:gd name="adj1" fmla="val -93345"/>
            <a:gd name="adj2" fmla="val 68626"/>
          </a:avLst>
        </a:prstGeom>
        <a:solidFill>
          <a:srgbClr val="FFC000"/>
        </a:solidFill>
        <a:ln w="9525"/>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kumimoji="1" lang="ja-JP" altLang="en-US" sz="1400">
              <a:solidFill>
                <a:schemeClr val="tx1"/>
              </a:solidFill>
              <a:latin typeface="HGｺﾞｼｯｸM" panose="020B0609000000000000" pitchFamily="49" charset="-128"/>
              <a:ea typeface="HGｺﾞｼｯｸM" panose="020B0609000000000000" pitchFamily="49" charset="-128"/>
            </a:rPr>
            <a:t>ｃ　以降もａ、ｂと同様に表のアルファベットと対応する数字を入力ください。</a:t>
          </a:r>
        </a:p>
      </xdr:txBody>
    </xdr: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190501</xdr:colOff>
          <xdr:row>2</xdr:row>
          <xdr:rowOff>606136</xdr:rowOff>
        </xdr:from>
        <xdr:to>
          <xdr:col>27</xdr:col>
          <xdr:colOff>155865</xdr:colOff>
          <xdr:row>2</xdr:row>
          <xdr:rowOff>4359349</xdr:rowOff>
        </xdr:to>
        <xdr:pic>
          <xdr:nvPicPr>
            <xdr:cNvPr id="7" name="図 6">
              <a:extLst>
                <a:ext uri="{FF2B5EF4-FFF2-40B4-BE49-F238E27FC236}">
                  <a16:creationId xmlns:a16="http://schemas.microsoft.com/office/drawing/2014/main" id="{EC40D96B-46C6-4E1C-A97F-DDCD9F988489}"/>
                </a:ext>
              </a:extLst>
            </xdr:cNvPr>
            <xdr:cNvPicPr>
              <a:picLocks noChangeAspect="1" noChangeArrowheads="1"/>
              <a:extLst>
                <a:ext uri="{84589F7E-364E-4C9E-8A38-B11213B215E9}">
                  <a14:cameraTool cellRange="'別紙３ (2)'!$B$51:$N$62" spid="_x0000_s82021"/>
                </a:ext>
              </a:extLst>
            </xdr:cNvPicPr>
          </xdr:nvPicPr>
          <xdr:blipFill>
            <a:blip xmlns:r="http://schemas.openxmlformats.org/officeDocument/2006/relationships" r:embed="rId1"/>
            <a:srcRect/>
            <a:stretch>
              <a:fillRect/>
            </a:stretch>
          </xdr:blipFill>
          <xdr:spPr bwMode="auto">
            <a:xfrm>
              <a:off x="4294910" y="1437409"/>
              <a:ext cx="8070273" cy="375321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0</xdr:col>
      <xdr:colOff>163284</xdr:colOff>
      <xdr:row>2</xdr:row>
      <xdr:rowOff>81641</xdr:rowOff>
    </xdr:from>
    <xdr:to>
      <xdr:col>61</xdr:col>
      <xdr:colOff>544285</xdr:colOff>
      <xdr:row>2</xdr:row>
      <xdr:rowOff>489856</xdr:rowOff>
    </xdr:to>
    <xdr:sp macro="" textlink="">
      <xdr:nvSpPr>
        <xdr:cNvPr id="3" name="テキスト ボックス 2">
          <a:extLst>
            <a:ext uri="{FF2B5EF4-FFF2-40B4-BE49-F238E27FC236}">
              <a16:creationId xmlns:a16="http://schemas.microsoft.com/office/drawing/2014/main" id="{3F02E950-D1DD-47D8-9C17-E168AFCD4236}"/>
            </a:ext>
          </a:extLst>
        </xdr:cNvPr>
        <xdr:cNvSpPr txBox="1"/>
      </xdr:nvSpPr>
      <xdr:spPr>
        <a:xfrm>
          <a:off x="163284" y="919841"/>
          <a:ext cx="30603826" cy="408215"/>
        </a:xfrm>
        <a:prstGeom prst="rect">
          <a:avLst/>
        </a:prstGeom>
        <a:solidFill>
          <a:srgbClr val="FFC000"/>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ctr"/>
        <a:lstStyle/>
        <a:p>
          <a:pPr algn="ctr"/>
          <a:r>
            <a:rPr lang="ja-JP" altLang="ja-JP" sz="1800" b="1">
              <a:solidFill>
                <a:srgbClr val="FF0000"/>
              </a:solidFill>
              <a:effectLst/>
              <a:latin typeface="+mn-lt"/>
              <a:ea typeface="+mn-ea"/>
              <a:cs typeface="+mn-cs"/>
            </a:rPr>
            <a:t>入力済みの各月の月例報告書</a:t>
          </a:r>
          <a:r>
            <a:rPr lang="ja-JP" altLang="ja-JP" sz="1800" b="1">
              <a:solidFill>
                <a:schemeClr val="dk1"/>
              </a:solidFill>
              <a:effectLst/>
              <a:latin typeface="+mn-lt"/>
              <a:ea typeface="+mn-ea"/>
              <a:cs typeface="+mn-cs"/>
            </a:rPr>
            <a:t>の以下の部分（</a:t>
          </a:r>
          <a:r>
            <a:rPr lang="ja-JP" altLang="en-US" sz="1800" b="1">
              <a:solidFill>
                <a:schemeClr val="dk1"/>
              </a:solidFill>
              <a:effectLst/>
              <a:latin typeface="+mn-lt"/>
              <a:ea typeface="+mn-ea"/>
              <a:cs typeface="+mn-cs"/>
            </a:rPr>
            <a:t>ａ</a:t>
          </a:r>
          <a:r>
            <a:rPr lang="ja-JP" altLang="ja-JP" sz="1800" b="1">
              <a:solidFill>
                <a:schemeClr val="dk1"/>
              </a:solidFill>
              <a:effectLst/>
              <a:latin typeface="+mn-lt"/>
              <a:ea typeface="+mn-ea"/>
              <a:cs typeface="+mn-cs"/>
            </a:rPr>
            <a:t>～</a:t>
          </a:r>
          <a:r>
            <a:rPr lang="en-US" altLang="ja-JP" sz="1800" b="1">
              <a:solidFill>
                <a:schemeClr val="dk1"/>
              </a:solidFill>
              <a:effectLst/>
              <a:latin typeface="+mn-lt"/>
              <a:ea typeface="+mn-ea"/>
              <a:cs typeface="+mn-cs"/>
            </a:rPr>
            <a:t>av</a:t>
          </a:r>
          <a:r>
            <a:rPr lang="ja-JP" altLang="ja-JP" sz="1800" b="1">
              <a:solidFill>
                <a:schemeClr val="dk1"/>
              </a:solidFill>
              <a:effectLst/>
              <a:latin typeface="+mn-lt"/>
              <a:ea typeface="+mn-ea"/>
              <a:cs typeface="+mn-cs"/>
            </a:rPr>
            <a:t>）を、</a:t>
          </a:r>
          <a:r>
            <a:rPr lang="ja-JP" altLang="ja-JP" sz="1800" b="1" u="sng">
              <a:solidFill>
                <a:srgbClr val="FF0000"/>
              </a:solidFill>
              <a:effectLst/>
              <a:latin typeface="+mn-lt"/>
              <a:ea typeface="+mn-ea"/>
              <a:cs typeface="+mn-cs"/>
            </a:rPr>
            <a:t>月毎に</a:t>
          </a:r>
          <a:r>
            <a:rPr lang="ja-JP" altLang="ja-JP" sz="1800" b="1" u="none">
              <a:solidFill>
                <a:schemeClr val="dk1"/>
              </a:solidFill>
              <a:effectLst/>
              <a:latin typeface="+mn-lt"/>
              <a:ea typeface="+mn-ea"/>
              <a:cs typeface="+mn-cs"/>
            </a:rPr>
            <a:t>、</a:t>
          </a:r>
          <a:r>
            <a:rPr lang="ja-JP" altLang="ja-JP" sz="1800" b="1">
              <a:solidFill>
                <a:srgbClr val="FF0000"/>
              </a:solidFill>
              <a:effectLst/>
              <a:latin typeface="+mn-lt"/>
              <a:ea typeface="+mn-ea"/>
              <a:cs typeface="+mn-cs"/>
            </a:rPr>
            <a:t>それぞれ対応する欄</a:t>
          </a:r>
          <a:r>
            <a:rPr lang="ja-JP" altLang="en-US" sz="1800" b="1">
              <a:solidFill>
                <a:srgbClr val="FF0000"/>
              </a:solidFill>
              <a:effectLst/>
              <a:latin typeface="+mn-lt"/>
              <a:ea typeface="+mn-ea"/>
              <a:cs typeface="+mn-cs"/>
            </a:rPr>
            <a:t>（黄色セル）に</a:t>
          </a:r>
          <a:r>
            <a:rPr lang="ja-JP" altLang="ja-JP" sz="1800" b="1">
              <a:solidFill>
                <a:srgbClr val="FF0000"/>
              </a:solidFill>
              <a:effectLst/>
              <a:latin typeface="+mn-lt"/>
              <a:ea typeface="+mn-ea"/>
              <a:cs typeface="+mn-cs"/>
            </a:rPr>
            <a:t>転記</a:t>
          </a:r>
          <a:r>
            <a:rPr lang="ja-JP" altLang="ja-JP" sz="1800" b="1">
              <a:solidFill>
                <a:schemeClr val="dk1"/>
              </a:solidFill>
              <a:effectLst/>
              <a:latin typeface="+mn-lt"/>
              <a:ea typeface="+mn-ea"/>
              <a:cs typeface="+mn-cs"/>
            </a:rPr>
            <a:t>してください </a:t>
          </a:r>
        </a:p>
      </xdr:txBody>
    </xdr:sp>
    <xdr:clientData/>
  </xdr:twoCellAnchor>
  <xdr:twoCellAnchor>
    <xdr:from>
      <xdr:col>1</xdr:col>
      <xdr:colOff>421823</xdr:colOff>
      <xdr:row>2</xdr:row>
      <xdr:rowOff>2615045</xdr:rowOff>
    </xdr:from>
    <xdr:to>
      <xdr:col>14</xdr:col>
      <xdr:colOff>363682</xdr:colOff>
      <xdr:row>7</xdr:row>
      <xdr:rowOff>27214</xdr:rowOff>
    </xdr:to>
    <xdr:cxnSp macro="">
      <xdr:nvCxnSpPr>
        <xdr:cNvPr id="4" name="直線矢印コネクタ 3">
          <a:extLst>
            <a:ext uri="{FF2B5EF4-FFF2-40B4-BE49-F238E27FC236}">
              <a16:creationId xmlns:a16="http://schemas.microsoft.com/office/drawing/2014/main" id="{6A3D2748-7639-41D3-9838-BCB4A52B75D6}"/>
            </a:ext>
          </a:extLst>
        </xdr:cNvPr>
        <xdr:cNvCxnSpPr/>
      </xdr:nvCxnSpPr>
      <xdr:spPr>
        <a:xfrm flipH="1">
          <a:off x="924050" y="3446318"/>
          <a:ext cx="5795405" cy="2884714"/>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408218</xdr:colOff>
      <xdr:row>2</xdr:row>
      <xdr:rowOff>2597727</xdr:rowOff>
    </xdr:from>
    <xdr:to>
      <xdr:col>16</xdr:col>
      <xdr:colOff>34637</xdr:colOff>
      <xdr:row>7</xdr:row>
      <xdr:rowOff>27214</xdr:rowOff>
    </xdr:to>
    <xdr:cxnSp macro="">
      <xdr:nvCxnSpPr>
        <xdr:cNvPr id="5" name="直線矢印コネクタ 4">
          <a:extLst>
            <a:ext uri="{FF2B5EF4-FFF2-40B4-BE49-F238E27FC236}">
              <a16:creationId xmlns:a16="http://schemas.microsoft.com/office/drawing/2014/main" id="{47AA8BAE-B8DF-4CC1-B614-BDE528FC6008}"/>
            </a:ext>
          </a:extLst>
        </xdr:cNvPr>
        <xdr:cNvCxnSpPr/>
      </xdr:nvCxnSpPr>
      <xdr:spPr>
        <a:xfrm flipH="1">
          <a:off x="1360718" y="3429000"/>
          <a:ext cx="5930237" cy="2902032"/>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103909</xdr:colOff>
      <xdr:row>2</xdr:row>
      <xdr:rowOff>1125681</xdr:rowOff>
    </xdr:from>
    <xdr:to>
      <xdr:col>34</xdr:col>
      <xdr:colOff>43295</xdr:colOff>
      <xdr:row>2</xdr:row>
      <xdr:rowOff>2295896</xdr:rowOff>
    </xdr:to>
    <xdr:sp macro="" textlink="">
      <xdr:nvSpPr>
        <xdr:cNvPr id="6" name="吹き出し: 四角形 5">
          <a:extLst>
            <a:ext uri="{FF2B5EF4-FFF2-40B4-BE49-F238E27FC236}">
              <a16:creationId xmlns:a16="http://schemas.microsoft.com/office/drawing/2014/main" id="{E7760869-82DC-4968-9514-E208860BB90A}"/>
            </a:ext>
          </a:extLst>
        </xdr:cNvPr>
        <xdr:cNvSpPr/>
      </xdr:nvSpPr>
      <xdr:spPr>
        <a:xfrm>
          <a:off x="13213773" y="1956954"/>
          <a:ext cx="2190749" cy="1170215"/>
        </a:xfrm>
        <a:prstGeom prst="wedgeRectCallout">
          <a:avLst>
            <a:gd name="adj1" fmla="val -93345"/>
            <a:gd name="adj2" fmla="val 68626"/>
          </a:avLst>
        </a:prstGeom>
        <a:solidFill>
          <a:srgbClr val="FFC000"/>
        </a:solidFill>
        <a:ln w="9525"/>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kumimoji="1" lang="ja-JP" altLang="en-US" sz="1400">
              <a:solidFill>
                <a:schemeClr val="tx1"/>
              </a:solidFill>
              <a:latin typeface="HGｺﾞｼｯｸM" panose="020B0609000000000000" pitchFamily="49" charset="-128"/>
              <a:ea typeface="HGｺﾞｼｯｸM" panose="020B0609000000000000" pitchFamily="49" charset="-128"/>
            </a:rPr>
            <a:t>ｃ　以降もａ、ｂと同様に表のアルファベットと対応する数字を入力ください。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fi132x01\F18105000_&#12371;&#12393;&#12418;&#26410;&#26469;&#23616;&#12371;&#12393;&#12418;&#26410;&#26469;&#37096;&#20445;&#32946;&#36939;&#21942;&#35506;\09&#20445;&#32946;&#20418;\&#8251;&#21508;&#20418;&#21729;\&#27743;&#19978;&#12501;&#12457;&#12523;&#12480;\01%20&#24310;&#38263;&#20445;&#32946;\02%20&#27665;&#38291;\01%20&#21508;&#22290;&#37197;&#24067;&#29992;\01&#12288;&#29694;&#24180;\&#65320;22\01&#20132;&#20184;&#30003;&#35531;\&#24310;&#38263;&#35036;&#21161;&#37329;1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h-p00n-fls01\F18202000_&#12371;&#12393;&#12418;&#26410;&#26469;&#23616;&#24188;&#20816;&#25945;&#32946;&#12539;&#20445;&#32946;&#37096;&#24188;&#20445;&#36939;&#21942;&#35506;\09&#20445;&#32946;&#20418;\06%20&#27665;&#38291;&#20445;&#32946;&#22290;&#35036;&#21161;&#37329;&#38306;&#20418;\04%20&#24310;&#38263;&#20445;&#32946;\02%20&#27665;&#38291;&#65288;&#35036;&#21161;&#37329;&#38306;&#20418;&#65289;\01%20&#24180;&#24230;&#21029;&#8592;&#12288;&#8592;&#12288;&#8592;&#12288;&#8592;\R2\01%20&#26045;&#35373;&#22411;\02%20%20&#27010;&#31639;&#25173;&#12356;&#65288;&#65298;&#22238;&#30446;&#65289;\&#12304;&#24310;&#38263;&#20445;&#32946;&#12305;&#31532;&#20108;&#26399;&#20998;&#21106;&#35531;&#27714;&#29992;&#12487;&#12540;&#12479;&#65288;&#26045;&#35373;&#22411;&#65289;1125&#24046;&#12375;&#26367;&#12360;.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h-p00n-fls01\F18105000_&#12371;&#12393;&#12418;&#26410;&#26469;&#23616;&#12371;&#12393;&#12418;&#26410;&#26469;&#37096;&#24188;&#20445;&#36939;&#21942;&#35506;\09&#20445;&#32946;&#20418;\06%20&#27665;&#38291;&#20445;&#32946;&#22290;&#35036;&#21161;&#37329;&#38306;&#20418;\04%20&#24310;&#38263;&#20445;&#32946;\02%20&#27665;&#38291;&#65288;&#35036;&#21161;&#37329;&#38306;&#20418;&#65289;\01%20&#24180;&#24230;&#21029;&#8592;&#12288;&#8592;&#12288;&#8592;&#12288;&#8592;\&#65320;&#65299;&#65296;\01&#12288;&#26045;&#35373;&#22411;\01%20&#26376;&#20363;&#22577;&#21578;&#26360;\&#9312;&#27161;&#28310;&#26178;&#38291;7&#26178;-18&#26178;&#12289;&#30701;&#26178;&#38291;9-17&#26178;&#65286;8&#26178;&#21322;-16&#26178;&#21322;\&#21029;&#32025;&#65297;&#65374;&#6530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fi132x01\F18105000_&#12371;&#12393;&#12418;&#26410;&#26469;&#23616;&#12371;&#12393;&#12418;&#26410;&#26469;&#37096;&#20445;&#32946;&#36939;&#21942;&#35506;\09&#20445;&#32946;&#20418;\&#8251;&#21508;&#20418;&#21729;\&#27743;&#19978;&#12501;&#12457;&#12523;&#12480;\01%20&#24310;&#38263;&#20445;&#32946;\02%20&#27665;&#38291;\01%20&#21508;&#22290;&#37197;&#24067;&#29992;\01&#12288;&#29694;&#24180;\&#65320;22\01&#20132;&#20184;&#30003;&#35531;\&#65320;22&#12288;&#20132;&#20184;&#30003;&#35531;.xls"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2-3%20&#26376;&#20363;&#22577;&#21578;&#26360;&#65288;&#35352;&#20837;&#20363;&#65298;&#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1-1"/>
      <sheetName val="別紙1-2"/>
      <sheetName val="記入表(1)"/>
      <sheetName val="記入表(2)"/>
      <sheetName val="記入表(3)"/>
      <sheetName val="記入表(4)"/>
      <sheetName val="別紙2-1"/>
      <sheetName val="別紙2-2"/>
      <sheetName val="別紙3-1"/>
      <sheetName val="別紙3-2"/>
      <sheetName val="別紙3-3"/>
      <sheetName val="ﾃﾞｰﾀ入力(1)"/>
      <sheetName val="ﾃﾞｰﾀ入力(2)"/>
      <sheetName val="ﾃﾞｰﾀ入力(3)"/>
      <sheetName val="別紙4-1"/>
      <sheetName val="別紙4-2"/>
      <sheetName val="決定通知"/>
      <sheetName val="別紙5"/>
      <sheetName val="別紙6"/>
      <sheetName val="別紙7"/>
      <sheetName val="別紙8"/>
    </sheetNames>
    <sheetDataSet>
      <sheetData sheetId="0"/>
      <sheetData sheetId="1"/>
      <sheetData sheetId="2"/>
      <sheetData sheetId="3"/>
      <sheetData sheetId="4"/>
      <sheetData sheetId="5"/>
      <sheetData sheetId="6"/>
      <sheetData sheetId="7"/>
      <sheetData sheetId="8"/>
      <sheetData sheetId="9"/>
      <sheetData sheetId="10"/>
      <sheetData sheetId="11">
        <row r="7">
          <cell r="A7">
            <v>302</v>
          </cell>
          <cell r="B7" t="str">
            <v>院内</v>
          </cell>
          <cell r="C7">
            <v>1</v>
          </cell>
          <cell r="D7">
            <v>8</v>
          </cell>
          <cell r="E7">
            <v>8</v>
          </cell>
          <cell r="F7">
            <v>15</v>
          </cell>
          <cell r="G7">
            <v>32</v>
          </cell>
          <cell r="H7">
            <v>4</v>
          </cell>
          <cell r="I7">
            <v>0</v>
          </cell>
          <cell r="J7">
            <v>7</v>
          </cell>
          <cell r="K7">
            <v>4</v>
          </cell>
          <cell r="L7">
            <v>11</v>
          </cell>
          <cell r="M7">
            <v>22</v>
          </cell>
          <cell r="N7">
            <v>2</v>
          </cell>
          <cell r="O7">
            <v>0</v>
          </cell>
          <cell r="P7">
            <v>1</v>
          </cell>
          <cell r="Q7">
            <v>2</v>
          </cell>
          <cell r="R7">
            <v>10</v>
          </cell>
          <cell r="S7">
            <v>13</v>
          </cell>
          <cell r="T7">
            <v>1</v>
          </cell>
          <cell r="U7">
            <v>8</v>
          </cell>
          <cell r="V7">
            <v>0</v>
          </cell>
          <cell r="W7">
            <v>0</v>
          </cell>
          <cell r="X7">
            <v>8</v>
          </cell>
          <cell r="Y7">
            <v>21</v>
          </cell>
          <cell r="Z7">
            <v>0</v>
          </cell>
          <cell r="AA7">
            <v>0</v>
          </cell>
          <cell r="AB7">
            <v>21</v>
          </cell>
          <cell r="AC7">
            <v>29</v>
          </cell>
          <cell r="AD7">
            <v>1</v>
          </cell>
          <cell r="AE7">
            <v>5</v>
          </cell>
          <cell r="AF7">
            <v>5</v>
          </cell>
          <cell r="AG7">
            <v>4</v>
          </cell>
          <cell r="AH7">
            <v>15</v>
          </cell>
          <cell r="AI7">
            <v>2</v>
          </cell>
          <cell r="AJ7">
            <v>2</v>
          </cell>
          <cell r="AK7">
            <v>0</v>
          </cell>
          <cell r="AL7">
            <v>1</v>
          </cell>
          <cell r="AM7">
            <v>3</v>
          </cell>
          <cell r="AN7">
            <v>7</v>
          </cell>
          <cell r="AO7">
            <v>0</v>
          </cell>
          <cell r="AP7">
            <v>1</v>
          </cell>
          <cell r="AQ7">
            <v>8</v>
          </cell>
          <cell r="AR7">
            <v>11</v>
          </cell>
        </row>
        <row r="8">
          <cell r="A8">
            <v>303</v>
          </cell>
          <cell r="B8" t="str">
            <v>旭ヶ丘</v>
          </cell>
          <cell r="C8">
            <v>1</v>
          </cell>
          <cell r="D8">
            <v>10</v>
          </cell>
          <cell r="E8">
            <v>2</v>
          </cell>
          <cell r="F8">
            <v>13</v>
          </cell>
          <cell r="G8">
            <v>26</v>
          </cell>
          <cell r="H8">
            <v>7</v>
          </cell>
          <cell r="I8">
            <v>1</v>
          </cell>
          <cell r="J8">
            <v>11</v>
          </cell>
          <cell r="K8">
            <v>6</v>
          </cell>
          <cell r="L8">
            <v>21</v>
          </cell>
          <cell r="M8">
            <v>39</v>
          </cell>
          <cell r="N8">
            <v>7</v>
          </cell>
          <cell r="O8">
            <v>1</v>
          </cell>
          <cell r="P8">
            <v>5</v>
          </cell>
          <cell r="Q8">
            <v>4</v>
          </cell>
          <cell r="R8">
            <v>15</v>
          </cell>
          <cell r="S8">
            <v>25</v>
          </cell>
          <cell r="T8">
            <v>7</v>
          </cell>
          <cell r="U8">
            <v>6</v>
          </cell>
          <cell r="V8">
            <v>0</v>
          </cell>
          <cell r="W8">
            <v>0</v>
          </cell>
          <cell r="X8">
            <v>6</v>
          </cell>
          <cell r="Y8">
            <v>16</v>
          </cell>
          <cell r="Z8">
            <v>3</v>
          </cell>
          <cell r="AA8">
            <v>1</v>
          </cell>
          <cell r="AB8">
            <v>20</v>
          </cell>
          <cell r="AC8">
            <v>26</v>
          </cell>
          <cell r="AD8">
            <v>0</v>
          </cell>
          <cell r="AE8">
            <v>2</v>
          </cell>
          <cell r="AF8">
            <v>1</v>
          </cell>
          <cell r="AG8">
            <v>3</v>
          </cell>
          <cell r="AH8">
            <v>6</v>
          </cell>
          <cell r="AI8">
            <v>4</v>
          </cell>
          <cell r="AJ8">
            <v>0</v>
          </cell>
          <cell r="AK8">
            <v>0</v>
          </cell>
          <cell r="AL8">
            <v>0</v>
          </cell>
          <cell r="AM8">
            <v>0</v>
          </cell>
          <cell r="AN8">
            <v>2</v>
          </cell>
          <cell r="AO8">
            <v>1</v>
          </cell>
          <cell r="AP8">
            <v>0</v>
          </cell>
          <cell r="AQ8">
            <v>3</v>
          </cell>
          <cell r="AR8">
            <v>3</v>
          </cell>
        </row>
        <row r="9">
          <cell r="A9">
            <v>304</v>
          </cell>
          <cell r="B9" t="str">
            <v>稲毛</v>
          </cell>
          <cell r="C9">
            <v>3</v>
          </cell>
          <cell r="D9">
            <v>14</v>
          </cell>
          <cell r="E9">
            <v>4</v>
          </cell>
          <cell r="F9">
            <v>7</v>
          </cell>
          <cell r="G9">
            <v>28</v>
          </cell>
          <cell r="H9">
            <v>5</v>
          </cell>
          <cell r="I9">
            <v>2</v>
          </cell>
          <cell r="J9">
            <v>20</v>
          </cell>
          <cell r="K9">
            <v>9</v>
          </cell>
          <cell r="L9">
            <v>23</v>
          </cell>
          <cell r="M9">
            <v>54</v>
          </cell>
          <cell r="N9">
            <v>3</v>
          </cell>
          <cell r="O9">
            <v>3</v>
          </cell>
          <cell r="P9">
            <v>12</v>
          </cell>
          <cell r="Q9">
            <v>5</v>
          </cell>
          <cell r="R9">
            <v>9</v>
          </cell>
          <cell r="S9">
            <v>29</v>
          </cell>
          <cell r="T9">
            <v>2</v>
          </cell>
          <cell r="U9">
            <v>13</v>
          </cell>
          <cell r="V9">
            <v>0</v>
          </cell>
          <cell r="W9">
            <v>1</v>
          </cell>
          <cell r="X9">
            <v>14</v>
          </cell>
          <cell r="Y9">
            <v>14</v>
          </cell>
          <cell r="Z9">
            <v>0</v>
          </cell>
          <cell r="AA9">
            <v>2</v>
          </cell>
          <cell r="AB9">
            <v>16</v>
          </cell>
          <cell r="AC9">
            <v>30</v>
          </cell>
          <cell r="AD9">
            <v>2</v>
          </cell>
          <cell r="AE9">
            <v>1</v>
          </cell>
          <cell r="AF9">
            <v>1</v>
          </cell>
          <cell r="AG9">
            <v>2</v>
          </cell>
          <cell r="AH9">
            <v>6</v>
          </cell>
          <cell r="AI9">
            <v>2</v>
          </cell>
          <cell r="AJ9">
            <v>11</v>
          </cell>
          <cell r="AK9">
            <v>0</v>
          </cell>
          <cell r="AL9">
            <v>0</v>
          </cell>
          <cell r="AM9">
            <v>11</v>
          </cell>
          <cell r="AN9">
            <v>6</v>
          </cell>
          <cell r="AO9">
            <v>0</v>
          </cell>
          <cell r="AP9">
            <v>1</v>
          </cell>
          <cell r="AQ9">
            <v>7</v>
          </cell>
          <cell r="AR9">
            <v>18</v>
          </cell>
        </row>
        <row r="10">
          <cell r="A10">
            <v>305</v>
          </cell>
          <cell r="B10" t="str">
            <v>みどり学園附属</v>
          </cell>
          <cell r="C10">
            <v>2</v>
          </cell>
          <cell r="D10">
            <v>6</v>
          </cell>
          <cell r="E10">
            <v>1</v>
          </cell>
          <cell r="F10">
            <v>5</v>
          </cell>
          <cell r="G10">
            <v>14</v>
          </cell>
          <cell r="H10">
            <v>6</v>
          </cell>
          <cell r="I10">
            <v>2</v>
          </cell>
          <cell r="J10">
            <v>6</v>
          </cell>
          <cell r="K10">
            <v>4</v>
          </cell>
          <cell r="L10">
            <v>7</v>
          </cell>
          <cell r="M10">
            <v>19</v>
          </cell>
          <cell r="N10">
            <v>3</v>
          </cell>
          <cell r="O10">
            <v>0</v>
          </cell>
          <cell r="P10">
            <v>6</v>
          </cell>
          <cell r="Q10">
            <v>3</v>
          </cell>
          <cell r="R10">
            <v>5</v>
          </cell>
          <cell r="S10">
            <v>14</v>
          </cell>
          <cell r="T10">
            <v>0</v>
          </cell>
          <cell r="U10">
            <v>6</v>
          </cell>
          <cell r="V10">
            <v>0</v>
          </cell>
          <cell r="W10">
            <v>2</v>
          </cell>
          <cell r="X10">
            <v>8</v>
          </cell>
          <cell r="Y10">
            <v>10</v>
          </cell>
          <cell r="Z10">
            <v>0</v>
          </cell>
          <cell r="AA10">
            <v>0</v>
          </cell>
          <cell r="AB10">
            <v>10</v>
          </cell>
          <cell r="AC10">
            <v>18</v>
          </cell>
          <cell r="AD10">
            <v>0</v>
          </cell>
          <cell r="AE10">
            <v>1</v>
          </cell>
          <cell r="AF10">
            <v>0</v>
          </cell>
          <cell r="AG10">
            <v>2</v>
          </cell>
          <cell r="AH10">
            <v>3</v>
          </cell>
          <cell r="AI10">
            <v>2</v>
          </cell>
          <cell r="AJ10">
            <v>1</v>
          </cell>
          <cell r="AK10">
            <v>0</v>
          </cell>
          <cell r="AL10">
            <v>0</v>
          </cell>
          <cell r="AM10">
            <v>1</v>
          </cell>
          <cell r="AN10">
            <v>5</v>
          </cell>
          <cell r="AO10">
            <v>0</v>
          </cell>
          <cell r="AP10">
            <v>0</v>
          </cell>
          <cell r="AQ10">
            <v>5</v>
          </cell>
          <cell r="AR10">
            <v>6</v>
          </cell>
        </row>
        <row r="11">
          <cell r="A11">
            <v>306</v>
          </cell>
          <cell r="B11" t="str">
            <v>ちどり</v>
          </cell>
          <cell r="C11">
            <v>1</v>
          </cell>
          <cell r="D11">
            <v>27</v>
          </cell>
          <cell r="E11">
            <v>14</v>
          </cell>
          <cell r="F11">
            <v>32</v>
          </cell>
          <cell r="G11">
            <v>74</v>
          </cell>
          <cell r="H11">
            <v>7</v>
          </cell>
          <cell r="I11">
            <v>1</v>
          </cell>
          <cell r="J11">
            <v>4</v>
          </cell>
          <cell r="K11">
            <v>2</v>
          </cell>
          <cell r="L11">
            <v>3</v>
          </cell>
          <cell r="M11">
            <v>10</v>
          </cell>
          <cell r="N11">
            <v>0</v>
          </cell>
          <cell r="O11">
            <v>1</v>
          </cell>
          <cell r="P11">
            <v>11</v>
          </cell>
          <cell r="Q11">
            <v>8</v>
          </cell>
          <cell r="R11">
            <v>16</v>
          </cell>
          <cell r="S11">
            <v>36</v>
          </cell>
          <cell r="T11">
            <v>3</v>
          </cell>
          <cell r="U11">
            <v>17</v>
          </cell>
          <cell r="V11">
            <v>0</v>
          </cell>
          <cell r="W11">
            <v>0</v>
          </cell>
          <cell r="X11">
            <v>17</v>
          </cell>
          <cell r="Y11">
            <v>17</v>
          </cell>
          <cell r="Z11">
            <v>0</v>
          </cell>
          <cell r="AA11">
            <v>2</v>
          </cell>
          <cell r="AB11">
            <v>19</v>
          </cell>
          <cell r="AC11">
            <v>36</v>
          </cell>
          <cell r="AD11">
            <v>1</v>
          </cell>
          <cell r="AE11">
            <v>11</v>
          </cell>
          <cell r="AF11">
            <v>4</v>
          </cell>
          <cell r="AG11">
            <v>13</v>
          </cell>
          <cell r="AH11">
            <v>29</v>
          </cell>
          <cell r="AI11">
            <v>5</v>
          </cell>
          <cell r="AJ11">
            <v>7</v>
          </cell>
          <cell r="AK11">
            <v>0</v>
          </cell>
          <cell r="AL11">
            <v>0</v>
          </cell>
          <cell r="AM11">
            <v>7</v>
          </cell>
          <cell r="AN11">
            <v>10</v>
          </cell>
          <cell r="AO11">
            <v>0</v>
          </cell>
          <cell r="AP11">
            <v>3</v>
          </cell>
          <cell r="AQ11">
            <v>13</v>
          </cell>
          <cell r="AR11">
            <v>20</v>
          </cell>
        </row>
        <row r="12">
          <cell r="A12">
            <v>307</v>
          </cell>
          <cell r="B12" t="str">
            <v>今井</v>
          </cell>
          <cell r="C12">
            <v>3</v>
          </cell>
          <cell r="D12">
            <v>12</v>
          </cell>
          <cell r="E12">
            <v>4</v>
          </cell>
          <cell r="F12">
            <v>10</v>
          </cell>
          <cell r="G12">
            <v>29</v>
          </cell>
          <cell r="H12">
            <v>7</v>
          </cell>
          <cell r="I12">
            <v>0</v>
          </cell>
          <cell r="J12">
            <v>12</v>
          </cell>
          <cell r="K12">
            <v>8</v>
          </cell>
          <cell r="L12">
            <v>14</v>
          </cell>
          <cell r="M12">
            <v>34</v>
          </cell>
          <cell r="N12">
            <v>2</v>
          </cell>
          <cell r="O12">
            <v>4</v>
          </cell>
          <cell r="P12">
            <v>7</v>
          </cell>
          <cell r="Q12">
            <v>4</v>
          </cell>
          <cell r="R12">
            <v>5</v>
          </cell>
          <cell r="S12">
            <v>20</v>
          </cell>
          <cell r="T12">
            <v>10</v>
          </cell>
          <cell r="U12">
            <v>21</v>
          </cell>
          <cell r="V12">
            <v>0</v>
          </cell>
          <cell r="W12">
            <v>1</v>
          </cell>
          <cell r="X12">
            <v>22</v>
          </cell>
          <cell r="Y12">
            <v>25</v>
          </cell>
          <cell r="Z12">
            <v>0</v>
          </cell>
          <cell r="AA12">
            <v>0</v>
          </cell>
          <cell r="AB12">
            <v>25</v>
          </cell>
          <cell r="AC12">
            <v>47</v>
          </cell>
          <cell r="AD12">
            <v>0</v>
          </cell>
          <cell r="AE12">
            <v>0</v>
          </cell>
          <cell r="AF12">
            <v>0</v>
          </cell>
          <cell r="AG12">
            <v>0</v>
          </cell>
          <cell r="AH12">
            <v>0</v>
          </cell>
          <cell r="AI12">
            <v>2</v>
          </cell>
          <cell r="AJ12">
            <v>4</v>
          </cell>
          <cell r="AK12">
            <v>0</v>
          </cell>
          <cell r="AL12">
            <v>0</v>
          </cell>
          <cell r="AM12">
            <v>4</v>
          </cell>
          <cell r="AN12">
            <v>6</v>
          </cell>
          <cell r="AO12">
            <v>0</v>
          </cell>
          <cell r="AP12">
            <v>0</v>
          </cell>
          <cell r="AQ12">
            <v>6</v>
          </cell>
          <cell r="AR12">
            <v>10</v>
          </cell>
        </row>
        <row r="13">
          <cell r="A13">
            <v>308</v>
          </cell>
          <cell r="B13" t="str">
            <v>若竹</v>
          </cell>
          <cell r="C13">
            <v>2</v>
          </cell>
          <cell r="D13">
            <v>7</v>
          </cell>
          <cell r="E13">
            <v>7</v>
          </cell>
          <cell r="F13">
            <v>13</v>
          </cell>
          <cell r="G13">
            <v>29</v>
          </cell>
          <cell r="H13">
            <v>6</v>
          </cell>
          <cell r="I13">
            <v>3</v>
          </cell>
          <cell r="J13">
            <v>12</v>
          </cell>
          <cell r="K13">
            <v>9</v>
          </cell>
          <cell r="L13">
            <v>22</v>
          </cell>
          <cell r="M13">
            <v>46</v>
          </cell>
          <cell r="N13">
            <v>0</v>
          </cell>
          <cell r="O13">
            <v>2</v>
          </cell>
          <cell r="P13">
            <v>13</v>
          </cell>
          <cell r="Q13">
            <v>7</v>
          </cell>
          <cell r="R13">
            <v>22</v>
          </cell>
          <cell r="S13">
            <v>44</v>
          </cell>
          <cell r="T13">
            <v>8</v>
          </cell>
          <cell r="U13">
            <v>18</v>
          </cell>
          <cell r="V13">
            <v>0</v>
          </cell>
          <cell r="W13">
            <v>1</v>
          </cell>
          <cell r="X13">
            <v>19</v>
          </cell>
          <cell r="Y13">
            <v>28</v>
          </cell>
          <cell r="Z13">
            <v>0</v>
          </cell>
          <cell r="AA13">
            <v>1</v>
          </cell>
          <cell r="AB13">
            <v>29</v>
          </cell>
          <cell r="AC13">
            <v>48</v>
          </cell>
          <cell r="AD13">
            <v>0</v>
          </cell>
          <cell r="AE13">
            <v>3</v>
          </cell>
          <cell r="AF13">
            <v>5</v>
          </cell>
          <cell r="AG13">
            <v>6</v>
          </cell>
          <cell r="AH13">
            <v>14</v>
          </cell>
          <cell r="AI13">
            <v>9</v>
          </cell>
          <cell r="AJ13">
            <v>6</v>
          </cell>
          <cell r="AK13">
            <v>0</v>
          </cell>
          <cell r="AL13">
            <v>2</v>
          </cell>
          <cell r="AM13">
            <v>8</v>
          </cell>
          <cell r="AN13">
            <v>11</v>
          </cell>
          <cell r="AO13">
            <v>0</v>
          </cell>
          <cell r="AP13">
            <v>7</v>
          </cell>
          <cell r="AQ13">
            <v>18</v>
          </cell>
          <cell r="AR13">
            <v>26</v>
          </cell>
        </row>
        <row r="14">
          <cell r="A14">
            <v>309</v>
          </cell>
          <cell r="B14" t="str">
            <v>千葉寺</v>
          </cell>
          <cell r="C14">
            <v>6</v>
          </cell>
          <cell r="D14">
            <v>22</v>
          </cell>
          <cell r="E14">
            <v>10</v>
          </cell>
          <cell r="F14">
            <v>16</v>
          </cell>
          <cell r="G14">
            <v>54</v>
          </cell>
          <cell r="H14">
            <v>5</v>
          </cell>
          <cell r="I14">
            <v>4</v>
          </cell>
          <cell r="J14">
            <v>17</v>
          </cell>
          <cell r="K14">
            <v>9</v>
          </cell>
          <cell r="L14">
            <v>12</v>
          </cell>
          <cell r="M14">
            <v>42</v>
          </cell>
          <cell r="N14">
            <v>2</v>
          </cell>
          <cell r="O14">
            <v>1</v>
          </cell>
          <cell r="P14">
            <v>11</v>
          </cell>
          <cell r="Q14">
            <v>6</v>
          </cell>
          <cell r="R14">
            <v>9</v>
          </cell>
          <cell r="S14">
            <v>27</v>
          </cell>
          <cell r="T14">
            <v>7</v>
          </cell>
          <cell r="U14">
            <v>20</v>
          </cell>
          <cell r="V14">
            <v>0</v>
          </cell>
          <cell r="W14">
            <v>0</v>
          </cell>
          <cell r="X14">
            <v>20</v>
          </cell>
          <cell r="Y14">
            <v>12</v>
          </cell>
          <cell r="Z14">
            <v>0</v>
          </cell>
          <cell r="AA14">
            <v>1</v>
          </cell>
          <cell r="AB14">
            <v>13</v>
          </cell>
          <cell r="AC14">
            <v>33</v>
          </cell>
          <cell r="AD14">
            <v>0</v>
          </cell>
          <cell r="AE14">
            <v>5</v>
          </cell>
          <cell r="AF14">
            <v>1</v>
          </cell>
          <cell r="AG14">
            <v>4</v>
          </cell>
          <cell r="AH14">
            <v>10</v>
          </cell>
          <cell r="AI14">
            <v>4</v>
          </cell>
          <cell r="AJ14">
            <v>6</v>
          </cell>
          <cell r="AK14">
            <v>0</v>
          </cell>
          <cell r="AL14">
            <v>1</v>
          </cell>
          <cell r="AM14">
            <v>7</v>
          </cell>
          <cell r="AN14">
            <v>6</v>
          </cell>
          <cell r="AO14">
            <v>0</v>
          </cell>
          <cell r="AP14">
            <v>3</v>
          </cell>
          <cell r="AQ14">
            <v>9</v>
          </cell>
          <cell r="AR14">
            <v>16</v>
          </cell>
        </row>
        <row r="15">
          <cell r="A15">
            <v>310</v>
          </cell>
          <cell r="B15" t="str">
            <v>慈光</v>
          </cell>
          <cell r="C15">
            <v>1</v>
          </cell>
          <cell r="D15">
            <v>5</v>
          </cell>
          <cell r="E15">
            <v>5</v>
          </cell>
          <cell r="F15">
            <v>6</v>
          </cell>
          <cell r="G15">
            <v>17</v>
          </cell>
          <cell r="H15">
            <v>4</v>
          </cell>
          <cell r="I15">
            <v>0</v>
          </cell>
          <cell r="J15">
            <v>6</v>
          </cell>
          <cell r="K15">
            <v>8</v>
          </cell>
          <cell r="L15">
            <v>8</v>
          </cell>
          <cell r="M15">
            <v>22</v>
          </cell>
          <cell r="N15">
            <v>5</v>
          </cell>
          <cell r="O15">
            <v>1</v>
          </cell>
          <cell r="P15">
            <v>4</v>
          </cell>
          <cell r="Q15">
            <v>7</v>
          </cell>
          <cell r="R15">
            <v>6</v>
          </cell>
          <cell r="S15">
            <v>18</v>
          </cell>
          <cell r="T15">
            <v>2</v>
          </cell>
          <cell r="U15">
            <v>4</v>
          </cell>
          <cell r="V15">
            <v>0</v>
          </cell>
          <cell r="W15">
            <v>0</v>
          </cell>
          <cell r="X15">
            <v>4</v>
          </cell>
          <cell r="Y15">
            <v>16</v>
          </cell>
          <cell r="Z15">
            <v>0</v>
          </cell>
          <cell r="AA15">
            <v>1</v>
          </cell>
          <cell r="AB15">
            <v>17</v>
          </cell>
          <cell r="AC15">
            <v>21</v>
          </cell>
          <cell r="AD15">
            <v>0</v>
          </cell>
          <cell r="AE15">
            <v>1</v>
          </cell>
          <cell r="AF15">
            <v>1</v>
          </cell>
          <cell r="AG15">
            <v>1</v>
          </cell>
          <cell r="AH15">
            <v>3</v>
          </cell>
          <cell r="AI15">
            <v>2</v>
          </cell>
          <cell r="AJ15">
            <v>2</v>
          </cell>
          <cell r="AK15">
            <v>0</v>
          </cell>
          <cell r="AL15">
            <v>0</v>
          </cell>
          <cell r="AM15">
            <v>2</v>
          </cell>
          <cell r="AN15">
            <v>3</v>
          </cell>
          <cell r="AO15">
            <v>0</v>
          </cell>
          <cell r="AP15">
            <v>1</v>
          </cell>
          <cell r="AQ15">
            <v>4</v>
          </cell>
          <cell r="AR15">
            <v>6</v>
          </cell>
        </row>
        <row r="16">
          <cell r="A16">
            <v>311</v>
          </cell>
          <cell r="B16" t="str">
            <v>若梅</v>
          </cell>
          <cell r="C16">
            <v>1</v>
          </cell>
          <cell r="D16">
            <v>17</v>
          </cell>
          <cell r="E16">
            <v>6</v>
          </cell>
          <cell r="F16">
            <v>14</v>
          </cell>
          <cell r="G16">
            <v>38</v>
          </cell>
          <cell r="H16">
            <v>3</v>
          </cell>
          <cell r="I16">
            <v>5</v>
          </cell>
          <cell r="J16">
            <v>9</v>
          </cell>
          <cell r="K16">
            <v>11</v>
          </cell>
          <cell r="L16">
            <v>13</v>
          </cell>
          <cell r="M16">
            <v>38</v>
          </cell>
          <cell r="N16">
            <v>14</v>
          </cell>
          <cell r="O16">
            <v>2</v>
          </cell>
          <cell r="P16">
            <v>27</v>
          </cell>
          <cell r="Q16">
            <v>11</v>
          </cell>
          <cell r="R16">
            <v>22</v>
          </cell>
          <cell r="S16">
            <v>62</v>
          </cell>
          <cell r="T16">
            <v>9</v>
          </cell>
          <cell r="U16">
            <v>28</v>
          </cell>
          <cell r="V16">
            <v>0</v>
          </cell>
          <cell r="W16">
            <v>0</v>
          </cell>
          <cell r="X16">
            <v>28</v>
          </cell>
          <cell r="Y16">
            <v>24</v>
          </cell>
          <cell r="Z16">
            <v>0</v>
          </cell>
          <cell r="AA16">
            <v>0</v>
          </cell>
          <cell r="AB16">
            <v>24</v>
          </cell>
          <cell r="AC16">
            <v>52</v>
          </cell>
          <cell r="AD16">
            <v>1</v>
          </cell>
          <cell r="AE16">
            <v>8</v>
          </cell>
          <cell r="AF16">
            <v>2</v>
          </cell>
          <cell r="AG16">
            <v>7</v>
          </cell>
          <cell r="AH16">
            <v>18</v>
          </cell>
          <cell r="AI16">
            <v>9</v>
          </cell>
          <cell r="AJ16">
            <v>10</v>
          </cell>
          <cell r="AK16">
            <v>0</v>
          </cell>
          <cell r="AL16">
            <v>0</v>
          </cell>
          <cell r="AM16">
            <v>10</v>
          </cell>
          <cell r="AN16">
            <v>15</v>
          </cell>
          <cell r="AO16">
            <v>0</v>
          </cell>
          <cell r="AP16">
            <v>2</v>
          </cell>
          <cell r="AQ16">
            <v>17</v>
          </cell>
          <cell r="AR16">
            <v>27</v>
          </cell>
        </row>
        <row r="17">
          <cell r="A17">
            <v>312</v>
          </cell>
          <cell r="B17" t="str">
            <v>ﾁｭｰﾘｯﾌﾟ</v>
          </cell>
          <cell r="C17">
            <v>3</v>
          </cell>
          <cell r="D17">
            <v>15</v>
          </cell>
          <cell r="E17">
            <v>8</v>
          </cell>
          <cell r="F17">
            <v>11</v>
          </cell>
          <cell r="G17">
            <v>37</v>
          </cell>
          <cell r="H17">
            <v>9</v>
          </cell>
          <cell r="I17">
            <v>3</v>
          </cell>
          <cell r="J17">
            <v>14</v>
          </cell>
          <cell r="K17">
            <v>12</v>
          </cell>
          <cell r="L17">
            <v>12</v>
          </cell>
          <cell r="M17">
            <v>41</v>
          </cell>
          <cell r="N17">
            <v>9</v>
          </cell>
          <cell r="O17">
            <v>1</v>
          </cell>
          <cell r="P17">
            <v>18</v>
          </cell>
          <cell r="Q17">
            <v>7</v>
          </cell>
          <cell r="R17">
            <v>17</v>
          </cell>
          <cell r="S17">
            <v>43</v>
          </cell>
          <cell r="T17">
            <v>7</v>
          </cell>
          <cell r="U17">
            <v>22</v>
          </cell>
          <cell r="V17">
            <v>0</v>
          </cell>
          <cell r="W17">
            <v>0</v>
          </cell>
          <cell r="X17">
            <v>22</v>
          </cell>
          <cell r="Y17">
            <v>27</v>
          </cell>
          <cell r="Z17">
            <v>0</v>
          </cell>
          <cell r="AA17">
            <v>2</v>
          </cell>
          <cell r="AB17">
            <v>29</v>
          </cell>
          <cell r="AC17">
            <v>51</v>
          </cell>
          <cell r="AD17">
            <v>0</v>
          </cell>
          <cell r="AE17">
            <v>3</v>
          </cell>
          <cell r="AF17">
            <v>1</v>
          </cell>
          <cell r="AG17">
            <v>7</v>
          </cell>
          <cell r="AH17">
            <v>11</v>
          </cell>
          <cell r="AI17">
            <v>2</v>
          </cell>
          <cell r="AJ17">
            <v>8</v>
          </cell>
          <cell r="AK17">
            <v>0</v>
          </cell>
          <cell r="AL17">
            <v>1</v>
          </cell>
          <cell r="AM17">
            <v>9</v>
          </cell>
          <cell r="AN17">
            <v>6</v>
          </cell>
          <cell r="AO17">
            <v>0</v>
          </cell>
          <cell r="AP17">
            <v>4</v>
          </cell>
          <cell r="AQ17">
            <v>10</v>
          </cell>
          <cell r="AR17">
            <v>19</v>
          </cell>
        </row>
        <row r="18">
          <cell r="A18">
            <v>313</v>
          </cell>
          <cell r="B18" t="str">
            <v>幕張海浜</v>
          </cell>
          <cell r="C18">
            <v>0</v>
          </cell>
          <cell r="D18">
            <v>8</v>
          </cell>
          <cell r="E18">
            <v>8</v>
          </cell>
          <cell r="F18">
            <v>12</v>
          </cell>
          <cell r="G18">
            <v>28</v>
          </cell>
          <cell r="H18">
            <v>5</v>
          </cell>
          <cell r="I18">
            <v>3</v>
          </cell>
          <cell r="J18">
            <v>10</v>
          </cell>
          <cell r="K18">
            <v>6</v>
          </cell>
          <cell r="L18">
            <v>13</v>
          </cell>
          <cell r="M18">
            <v>32</v>
          </cell>
          <cell r="N18">
            <v>10</v>
          </cell>
          <cell r="O18">
            <v>1</v>
          </cell>
          <cell r="P18">
            <v>12</v>
          </cell>
          <cell r="Q18">
            <v>5</v>
          </cell>
          <cell r="R18">
            <v>9</v>
          </cell>
          <cell r="S18">
            <v>27</v>
          </cell>
          <cell r="T18">
            <v>6</v>
          </cell>
          <cell r="U18">
            <v>23</v>
          </cell>
          <cell r="V18">
            <v>0</v>
          </cell>
          <cell r="W18">
            <v>1</v>
          </cell>
          <cell r="X18">
            <v>24</v>
          </cell>
          <cell r="Y18">
            <v>27</v>
          </cell>
          <cell r="Z18">
            <v>0</v>
          </cell>
          <cell r="AA18">
            <v>2</v>
          </cell>
          <cell r="AB18">
            <v>29</v>
          </cell>
          <cell r="AC18">
            <v>53</v>
          </cell>
          <cell r="AD18">
            <v>1</v>
          </cell>
          <cell r="AE18">
            <v>5</v>
          </cell>
          <cell r="AF18">
            <v>3</v>
          </cell>
          <cell r="AG18">
            <v>9</v>
          </cell>
          <cell r="AH18">
            <v>18</v>
          </cell>
          <cell r="AI18">
            <v>3</v>
          </cell>
          <cell r="AJ18">
            <v>6</v>
          </cell>
          <cell r="AK18">
            <v>0</v>
          </cell>
          <cell r="AL18">
            <v>1</v>
          </cell>
          <cell r="AM18">
            <v>7</v>
          </cell>
          <cell r="AN18">
            <v>14</v>
          </cell>
          <cell r="AO18">
            <v>0</v>
          </cell>
          <cell r="AP18">
            <v>1</v>
          </cell>
          <cell r="AQ18">
            <v>15</v>
          </cell>
          <cell r="AR18">
            <v>22</v>
          </cell>
        </row>
        <row r="19">
          <cell r="A19">
            <v>314</v>
          </cell>
          <cell r="B19" t="str">
            <v>みつわ台</v>
          </cell>
          <cell r="C19">
            <v>3</v>
          </cell>
          <cell r="D19">
            <v>11</v>
          </cell>
          <cell r="E19">
            <v>6</v>
          </cell>
          <cell r="F19">
            <v>18</v>
          </cell>
          <cell r="G19">
            <v>38</v>
          </cell>
          <cell r="H19">
            <v>7</v>
          </cell>
          <cell r="I19">
            <v>2</v>
          </cell>
          <cell r="J19">
            <v>13</v>
          </cell>
          <cell r="K19">
            <v>10</v>
          </cell>
          <cell r="L19">
            <v>24</v>
          </cell>
          <cell r="M19">
            <v>49</v>
          </cell>
          <cell r="N19">
            <v>3</v>
          </cell>
          <cell r="O19">
            <v>1</v>
          </cell>
          <cell r="P19">
            <v>8</v>
          </cell>
          <cell r="Q19">
            <v>5</v>
          </cell>
          <cell r="R19">
            <v>20</v>
          </cell>
          <cell r="S19">
            <v>34</v>
          </cell>
          <cell r="T19">
            <v>1</v>
          </cell>
          <cell r="U19">
            <v>13</v>
          </cell>
          <cell r="V19">
            <v>0</v>
          </cell>
          <cell r="W19">
            <v>2</v>
          </cell>
          <cell r="X19">
            <v>15</v>
          </cell>
          <cell r="Y19">
            <v>30</v>
          </cell>
          <cell r="Z19">
            <v>0</v>
          </cell>
          <cell r="AA19">
            <v>2</v>
          </cell>
          <cell r="AB19">
            <v>32</v>
          </cell>
          <cell r="AC19">
            <v>47</v>
          </cell>
          <cell r="AD19">
            <v>0</v>
          </cell>
          <cell r="AE19">
            <v>0</v>
          </cell>
          <cell r="AF19">
            <v>3</v>
          </cell>
          <cell r="AG19">
            <v>5</v>
          </cell>
          <cell r="AH19">
            <v>8</v>
          </cell>
          <cell r="AI19">
            <v>3</v>
          </cell>
          <cell r="AJ19">
            <v>2</v>
          </cell>
          <cell r="AK19">
            <v>0</v>
          </cell>
          <cell r="AL19">
            <v>0</v>
          </cell>
          <cell r="AM19">
            <v>2</v>
          </cell>
          <cell r="AN19">
            <v>7</v>
          </cell>
          <cell r="AO19">
            <v>0</v>
          </cell>
          <cell r="AP19">
            <v>0</v>
          </cell>
          <cell r="AQ19">
            <v>7</v>
          </cell>
          <cell r="AR19">
            <v>9</v>
          </cell>
        </row>
        <row r="20">
          <cell r="A20">
            <v>315</v>
          </cell>
          <cell r="B20" t="str">
            <v>まどか</v>
          </cell>
          <cell r="C20">
            <v>2</v>
          </cell>
          <cell r="D20">
            <v>8</v>
          </cell>
          <cell r="E20">
            <v>1</v>
          </cell>
          <cell r="F20">
            <v>8</v>
          </cell>
          <cell r="G20">
            <v>19</v>
          </cell>
          <cell r="H20">
            <v>5</v>
          </cell>
          <cell r="I20">
            <v>0</v>
          </cell>
          <cell r="J20">
            <v>4</v>
          </cell>
          <cell r="K20">
            <v>4</v>
          </cell>
          <cell r="L20">
            <v>11</v>
          </cell>
          <cell r="M20">
            <v>19</v>
          </cell>
          <cell r="N20">
            <v>0</v>
          </cell>
          <cell r="O20">
            <v>1</v>
          </cell>
          <cell r="P20">
            <v>10</v>
          </cell>
          <cell r="Q20">
            <v>1</v>
          </cell>
          <cell r="R20">
            <v>11</v>
          </cell>
          <cell r="S20">
            <v>23</v>
          </cell>
          <cell r="T20">
            <v>1</v>
          </cell>
          <cell r="U20">
            <v>15</v>
          </cell>
          <cell r="V20">
            <v>0</v>
          </cell>
          <cell r="W20">
            <v>0</v>
          </cell>
          <cell r="X20">
            <v>15</v>
          </cell>
          <cell r="Y20">
            <v>19</v>
          </cell>
          <cell r="Z20">
            <v>0</v>
          </cell>
          <cell r="AA20">
            <v>0</v>
          </cell>
          <cell r="AB20">
            <v>19</v>
          </cell>
          <cell r="AC20">
            <v>34</v>
          </cell>
          <cell r="AD20">
            <v>1</v>
          </cell>
          <cell r="AE20">
            <v>1</v>
          </cell>
          <cell r="AF20">
            <v>0</v>
          </cell>
          <cell r="AG20">
            <v>0</v>
          </cell>
          <cell r="AH20">
            <v>2</v>
          </cell>
          <cell r="AI20">
            <v>6</v>
          </cell>
          <cell r="AJ20">
            <v>0</v>
          </cell>
          <cell r="AK20">
            <v>0</v>
          </cell>
          <cell r="AL20">
            <v>0</v>
          </cell>
          <cell r="AM20">
            <v>0</v>
          </cell>
          <cell r="AN20">
            <v>0</v>
          </cell>
          <cell r="AO20">
            <v>0</v>
          </cell>
          <cell r="AP20">
            <v>0</v>
          </cell>
          <cell r="AQ20">
            <v>0</v>
          </cell>
          <cell r="AR20">
            <v>0</v>
          </cell>
        </row>
        <row r="21">
          <cell r="A21">
            <v>316</v>
          </cell>
          <cell r="B21" t="str">
            <v>わかくさ</v>
          </cell>
          <cell r="C21">
            <v>0</v>
          </cell>
          <cell r="D21">
            <v>7</v>
          </cell>
          <cell r="E21">
            <v>4</v>
          </cell>
          <cell r="F21">
            <v>18</v>
          </cell>
          <cell r="G21">
            <v>29</v>
          </cell>
          <cell r="H21">
            <v>6</v>
          </cell>
          <cell r="I21">
            <v>2</v>
          </cell>
          <cell r="J21">
            <v>12</v>
          </cell>
          <cell r="K21">
            <v>12</v>
          </cell>
          <cell r="L21">
            <v>24</v>
          </cell>
          <cell r="M21">
            <v>50</v>
          </cell>
          <cell r="N21">
            <v>4</v>
          </cell>
          <cell r="O21">
            <v>0</v>
          </cell>
          <cell r="P21">
            <v>3</v>
          </cell>
          <cell r="Q21">
            <v>4</v>
          </cell>
          <cell r="R21">
            <v>15</v>
          </cell>
          <cell r="S21">
            <v>22</v>
          </cell>
          <cell r="T21">
            <v>3</v>
          </cell>
          <cell r="U21">
            <v>3</v>
          </cell>
          <cell r="V21">
            <v>0</v>
          </cell>
          <cell r="W21">
            <v>0</v>
          </cell>
          <cell r="X21">
            <v>3</v>
          </cell>
          <cell r="Y21">
            <v>22</v>
          </cell>
          <cell r="Z21">
            <v>0</v>
          </cell>
          <cell r="AA21">
            <v>0</v>
          </cell>
          <cell r="AB21">
            <v>22</v>
          </cell>
          <cell r="AC21">
            <v>25</v>
          </cell>
          <cell r="AD21">
            <v>0</v>
          </cell>
          <cell r="AE21">
            <v>0</v>
          </cell>
          <cell r="AF21">
            <v>2</v>
          </cell>
          <cell r="AG21">
            <v>2</v>
          </cell>
          <cell r="AH21">
            <v>4</v>
          </cell>
          <cell r="AI21">
            <v>2</v>
          </cell>
          <cell r="AJ21">
            <v>4</v>
          </cell>
          <cell r="AK21">
            <v>0</v>
          </cell>
          <cell r="AL21">
            <v>0</v>
          </cell>
          <cell r="AM21">
            <v>4</v>
          </cell>
          <cell r="AN21">
            <v>4</v>
          </cell>
          <cell r="AO21">
            <v>0</v>
          </cell>
          <cell r="AP21">
            <v>0</v>
          </cell>
          <cell r="AQ21">
            <v>4</v>
          </cell>
          <cell r="AR21">
            <v>8</v>
          </cell>
        </row>
        <row r="22">
          <cell r="A22">
            <v>317</v>
          </cell>
          <cell r="B22" t="str">
            <v>たいよう</v>
          </cell>
          <cell r="C22">
            <v>3</v>
          </cell>
          <cell r="D22">
            <v>11</v>
          </cell>
          <cell r="E22">
            <v>7</v>
          </cell>
          <cell r="F22">
            <v>9</v>
          </cell>
          <cell r="G22">
            <v>30</v>
          </cell>
          <cell r="H22">
            <v>5</v>
          </cell>
          <cell r="I22">
            <v>3</v>
          </cell>
          <cell r="J22">
            <v>9</v>
          </cell>
          <cell r="K22">
            <v>9</v>
          </cell>
          <cell r="L22">
            <v>17</v>
          </cell>
          <cell r="M22">
            <v>38</v>
          </cell>
          <cell r="N22">
            <v>2</v>
          </cell>
          <cell r="O22">
            <v>3</v>
          </cell>
          <cell r="P22">
            <v>11</v>
          </cell>
          <cell r="Q22">
            <v>5</v>
          </cell>
          <cell r="R22">
            <v>15</v>
          </cell>
          <cell r="S22">
            <v>34</v>
          </cell>
          <cell r="T22">
            <v>7</v>
          </cell>
          <cell r="U22">
            <v>15</v>
          </cell>
          <cell r="V22">
            <v>0</v>
          </cell>
          <cell r="W22">
            <v>3</v>
          </cell>
          <cell r="X22">
            <v>18</v>
          </cell>
          <cell r="Y22">
            <v>20</v>
          </cell>
          <cell r="Z22">
            <v>0</v>
          </cell>
          <cell r="AA22">
            <v>4</v>
          </cell>
          <cell r="AB22">
            <v>24</v>
          </cell>
          <cell r="AC22">
            <v>42</v>
          </cell>
          <cell r="AD22">
            <v>0</v>
          </cell>
          <cell r="AE22">
            <v>0</v>
          </cell>
          <cell r="AF22">
            <v>0</v>
          </cell>
          <cell r="AG22">
            <v>1</v>
          </cell>
          <cell r="AH22">
            <v>1</v>
          </cell>
          <cell r="AI22">
            <v>1</v>
          </cell>
          <cell r="AJ22">
            <v>2</v>
          </cell>
          <cell r="AK22">
            <v>0</v>
          </cell>
          <cell r="AL22">
            <v>0</v>
          </cell>
          <cell r="AM22">
            <v>2</v>
          </cell>
          <cell r="AN22">
            <v>2</v>
          </cell>
          <cell r="AO22">
            <v>0</v>
          </cell>
          <cell r="AP22">
            <v>0</v>
          </cell>
          <cell r="AQ22">
            <v>2</v>
          </cell>
          <cell r="AR22">
            <v>4</v>
          </cell>
        </row>
        <row r="23">
          <cell r="A23">
            <v>318</v>
          </cell>
          <cell r="B23" t="str">
            <v>松ヶ丘</v>
          </cell>
          <cell r="C23">
            <v>2</v>
          </cell>
          <cell r="D23">
            <v>3</v>
          </cell>
          <cell r="E23">
            <v>4</v>
          </cell>
          <cell r="F23">
            <v>12</v>
          </cell>
          <cell r="G23">
            <v>21</v>
          </cell>
          <cell r="H23">
            <v>2</v>
          </cell>
          <cell r="I23">
            <v>4</v>
          </cell>
          <cell r="J23">
            <v>7</v>
          </cell>
          <cell r="K23">
            <v>8</v>
          </cell>
          <cell r="L23">
            <v>18</v>
          </cell>
          <cell r="M23">
            <v>37</v>
          </cell>
          <cell r="N23">
            <v>3</v>
          </cell>
          <cell r="O23">
            <v>1</v>
          </cell>
          <cell r="P23">
            <v>6</v>
          </cell>
          <cell r="Q23">
            <v>6</v>
          </cell>
          <cell r="R23">
            <v>7</v>
          </cell>
          <cell r="S23">
            <v>20</v>
          </cell>
          <cell r="T23">
            <v>2</v>
          </cell>
          <cell r="U23">
            <v>7</v>
          </cell>
          <cell r="V23">
            <v>0</v>
          </cell>
          <cell r="W23">
            <v>1</v>
          </cell>
          <cell r="X23">
            <v>8</v>
          </cell>
          <cell r="Y23">
            <v>17</v>
          </cell>
          <cell r="Z23">
            <v>2</v>
          </cell>
          <cell r="AA23">
            <v>0</v>
          </cell>
          <cell r="AB23">
            <v>19</v>
          </cell>
          <cell r="AC23">
            <v>27</v>
          </cell>
          <cell r="AD23">
            <v>0</v>
          </cell>
          <cell r="AE23">
            <v>3</v>
          </cell>
          <cell r="AF23">
            <v>2</v>
          </cell>
          <cell r="AG23">
            <v>0</v>
          </cell>
          <cell r="AH23">
            <v>5</v>
          </cell>
          <cell r="AI23">
            <v>2</v>
          </cell>
          <cell r="AJ23">
            <v>4</v>
          </cell>
          <cell r="AK23">
            <v>1</v>
          </cell>
          <cell r="AL23">
            <v>0</v>
          </cell>
          <cell r="AM23">
            <v>5</v>
          </cell>
          <cell r="AN23">
            <v>5</v>
          </cell>
          <cell r="AO23">
            <v>1</v>
          </cell>
          <cell r="AP23">
            <v>2</v>
          </cell>
          <cell r="AQ23">
            <v>8</v>
          </cell>
          <cell r="AR23">
            <v>13</v>
          </cell>
        </row>
        <row r="24">
          <cell r="A24">
            <v>319</v>
          </cell>
          <cell r="B24" t="str">
            <v>作草部</v>
          </cell>
          <cell r="C24">
            <v>0</v>
          </cell>
          <cell r="D24">
            <v>9</v>
          </cell>
          <cell r="E24">
            <v>8</v>
          </cell>
          <cell r="F24">
            <v>19</v>
          </cell>
          <cell r="G24">
            <v>36</v>
          </cell>
          <cell r="H24">
            <v>4</v>
          </cell>
          <cell r="I24">
            <v>1</v>
          </cell>
          <cell r="J24">
            <v>9</v>
          </cell>
          <cell r="K24">
            <v>10</v>
          </cell>
          <cell r="L24">
            <v>16</v>
          </cell>
          <cell r="M24">
            <v>36</v>
          </cell>
          <cell r="N24">
            <v>5</v>
          </cell>
          <cell r="O24">
            <v>0</v>
          </cell>
          <cell r="P24">
            <v>8</v>
          </cell>
          <cell r="Q24">
            <v>4</v>
          </cell>
          <cell r="R24">
            <v>16</v>
          </cell>
          <cell r="S24">
            <v>28</v>
          </cell>
          <cell r="T24">
            <v>4</v>
          </cell>
          <cell r="U24">
            <v>13</v>
          </cell>
          <cell r="V24">
            <v>0</v>
          </cell>
          <cell r="W24">
            <v>0</v>
          </cell>
          <cell r="X24">
            <v>13</v>
          </cell>
          <cell r="Y24">
            <v>18</v>
          </cell>
          <cell r="Z24">
            <v>0</v>
          </cell>
          <cell r="AA24">
            <v>2</v>
          </cell>
          <cell r="AB24">
            <v>20</v>
          </cell>
          <cell r="AC24">
            <v>33</v>
          </cell>
          <cell r="AD24">
            <v>0</v>
          </cell>
          <cell r="AE24">
            <v>1</v>
          </cell>
          <cell r="AF24">
            <v>3</v>
          </cell>
          <cell r="AG24">
            <v>3</v>
          </cell>
          <cell r="AH24">
            <v>7</v>
          </cell>
          <cell r="AI24">
            <v>3</v>
          </cell>
          <cell r="AJ24">
            <v>1</v>
          </cell>
          <cell r="AK24">
            <v>0</v>
          </cell>
          <cell r="AL24">
            <v>0</v>
          </cell>
          <cell r="AM24">
            <v>1</v>
          </cell>
          <cell r="AN24">
            <v>8</v>
          </cell>
          <cell r="AO24">
            <v>0</v>
          </cell>
          <cell r="AP24">
            <v>0</v>
          </cell>
          <cell r="AQ24">
            <v>8</v>
          </cell>
          <cell r="AR24">
            <v>9</v>
          </cell>
        </row>
        <row r="25">
          <cell r="A25">
            <v>320</v>
          </cell>
          <cell r="B25" t="str">
            <v>すずらん</v>
          </cell>
          <cell r="C25">
            <v>1</v>
          </cell>
          <cell r="D25">
            <v>8</v>
          </cell>
          <cell r="E25">
            <v>3</v>
          </cell>
          <cell r="F25">
            <v>11</v>
          </cell>
          <cell r="G25">
            <v>23</v>
          </cell>
          <cell r="H25">
            <v>4</v>
          </cell>
          <cell r="I25">
            <v>1</v>
          </cell>
          <cell r="J25">
            <v>6</v>
          </cell>
          <cell r="K25">
            <v>6</v>
          </cell>
          <cell r="L25">
            <v>12</v>
          </cell>
          <cell r="M25">
            <v>25</v>
          </cell>
          <cell r="N25">
            <v>1</v>
          </cell>
          <cell r="O25">
            <v>0</v>
          </cell>
          <cell r="P25">
            <v>6</v>
          </cell>
          <cell r="Q25">
            <v>4</v>
          </cell>
          <cell r="R25">
            <v>12</v>
          </cell>
          <cell r="S25">
            <v>22</v>
          </cell>
          <cell r="T25">
            <v>4</v>
          </cell>
          <cell r="U25">
            <v>6</v>
          </cell>
          <cell r="V25">
            <v>0</v>
          </cell>
          <cell r="W25">
            <v>0</v>
          </cell>
          <cell r="X25">
            <v>6</v>
          </cell>
          <cell r="Y25">
            <v>18</v>
          </cell>
          <cell r="Z25">
            <v>0</v>
          </cell>
          <cell r="AA25">
            <v>1</v>
          </cell>
          <cell r="AB25">
            <v>19</v>
          </cell>
          <cell r="AC25">
            <v>25</v>
          </cell>
          <cell r="AD25">
            <v>0</v>
          </cell>
          <cell r="AE25">
            <v>2</v>
          </cell>
          <cell r="AF25">
            <v>1</v>
          </cell>
          <cell r="AG25">
            <v>4</v>
          </cell>
          <cell r="AH25">
            <v>7</v>
          </cell>
          <cell r="AI25">
            <v>2</v>
          </cell>
          <cell r="AJ25">
            <v>3</v>
          </cell>
          <cell r="AK25">
            <v>0</v>
          </cell>
          <cell r="AL25">
            <v>0</v>
          </cell>
          <cell r="AM25">
            <v>3</v>
          </cell>
          <cell r="AN25">
            <v>5</v>
          </cell>
          <cell r="AO25">
            <v>1</v>
          </cell>
          <cell r="AP25">
            <v>1</v>
          </cell>
          <cell r="AQ25">
            <v>7</v>
          </cell>
          <cell r="AR25">
            <v>10</v>
          </cell>
        </row>
        <row r="26">
          <cell r="A26">
            <v>321</v>
          </cell>
          <cell r="B26" t="str">
            <v>なぎさ</v>
          </cell>
          <cell r="C26">
            <v>1</v>
          </cell>
          <cell r="D26">
            <v>4</v>
          </cell>
          <cell r="E26">
            <v>5</v>
          </cell>
          <cell r="F26">
            <v>8</v>
          </cell>
          <cell r="G26">
            <v>18</v>
          </cell>
          <cell r="H26">
            <v>7</v>
          </cell>
          <cell r="I26">
            <v>1</v>
          </cell>
          <cell r="J26">
            <v>19</v>
          </cell>
          <cell r="K26">
            <v>9</v>
          </cell>
          <cell r="L26">
            <v>16</v>
          </cell>
          <cell r="M26">
            <v>45</v>
          </cell>
          <cell r="N26">
            <v>7</v>
          </cell>
          <cell r="O26">
            <v>1</v>
          </cell>
          <cell r="P26">
            <v>4</v>
          </cell>
          <cell r="Q26">
            <v>4</v>
          </cell>
          <cell r="R26">
            <v>9</v>
          </cell>
          <cell r="S26">
            <v>18</v>
          </cell>
          <cell r="T26">
            <v>2</v>
          </cell>
          <cell r="U26">
            <v>10</v>
          </cell>
          <cell r="V26">
            <v>0</v>
          </cell>
          <cell r="W26">
            <v>1</v>
          </cell>
          <cell r="X26">
            <v>11</v>
          </cell>
          <cell r="Y26">
            <v>16</v>
          </cell>
          <cell r="Z26">
            <v>0</v>
          </cell>
          <cell r="AA26">
            <v>5</v>
          </cell>
          <cell r="AB26">
            <v>21</v>
          </cell>
          <cell r="AC26">
            <v>32</v>
          </cell>
          <cell r="AD26">
            <v>1</v>
          </cell>
          <cell r="AE26">
            <v>0</v>
          </cell>
          <cell r="AF26">
            <v>1</v>
          </cell>
          <cell r="AG26">
            <v>0</v>
          </cell>
          <cell r="AH26">
            <v>2</v>
          </cell>
          <cell r="AI26">
            <v>2</v>
          </cell>
          <cell r="AJ26">
            <v>1</v>
          </cell>
          <cell r="AK26">
            <v>0</v>
          </cell>
          <cell r="AL26">
            <v>0</v>
          </cell>
          <cell r="AM26">
            <v>1</v>
          </cell>
          <cell r="AN26">
            <v>4</v>
          </cell>
          <cell r="AO26">
            <v>0</v>
          </cell>
          <cell r="AP26">
            <v>0</v>
          </cell>
          <cell r="AQ26">
            <v>4</v>
          </cell>
          <cell r="AR26">
            <v>5</v>
          </cell>
        </row>
        <row r="27">
          <cell r="A27">
            <v>322</v>
          </cell>
          <cell r="B27" t="str">
            <v>南小中台</v>
          </cell>
          <cell r="C27">
            <v>1</v>
          </cell>
          <cell r="D27">
            <v>5</v>
          </cell>
          <cell r="E27">
            <v>10</v>
          </cell>
          <cell r="F27">
            <v>9</v>
          </cell>
          <cell r="G27">
            <v>25</v>
          </cell>
          <cell r="H27">
            <v>6</v>
          </cell>
          <cell r="I27">
            <v>4</v>
          </cell>
          <cell r="J27">
            <v>16</v>
          </cell>
          <cell r="K27">
            <v>7</v>
          </cell>
          <cell r="L27">
            <v>12</v>
          </cell>
          <cell r="M27">
            <v>39</v>
          </cell>
          <cell r="N27">
            <v>0</v>
          </cell>
          <cell r="O27">
            <v>2</v>
          </cell>
          <cell r="P27">
            <v>10</v>
          </cell>
          <cell r="Q27">
            <v>7</v>
          </cell>
          <cell r="R27">
            <v>10</v>
          </cell>
          <cell r="S27">
            <v>29</v>
          </cell>
          <cell r="T27">
            <v>0</v>
          </cell>
          <cell r="U27">
            <v>10</v>
          </cell>
          <cell r="V27">
            <v>0</v>
          </cell>
          <cell r="W27">
            <v>1</v>
          </cell>
          <cell r="X27">
            <v>11</v>
          </cell>
          <cell r="Y27">
            <v>19</v>
          </cell>
          <cell r="Z27">
            <v>0</v>
          </cell>
          <cell r="AA27">
            <v>0</v>
          </cell>
          <cell r="AB27">
            <v>19</v>
          </cell>
          <cell r="AC27">
            <v>30</v>
          </cell>
          <cell r="AD27">
            <v>1</v>
          </cell>
          <cell r="AE27">
            <v>3</v>
          </cell>
          <cell r="AF27">
            <v>1</v>
          </cell>
          <cell r="AG27">
            <v>4</v>
          </cell>
          <cell r="AH27">
            <v>9</v>
          </cell>
          <cell r="AI27">
            <v>5</v>
          </cell>
          <cell r="AJ27">
            <v>9</v>
          </cell>
          <cell r="AK27">
            <v>0</v>
          </cell>
          <cell r="AL27">
            <v>1</v>
          </cell>
          <cell r="AM27">
            <v>10</v>
          </cell>
          <cell r="AN27">
            <v>9</v>
          </cell>
          <cell r="AO27">
            <v>0</v>
          </cell>
          <cell r="AP27">
            <v>0</v>
          </cell>
          <cell r="AQ27">
            <v>9</v>
          </cell>
          <cell r="AR27">
            <v>19</v>
          </cell>
        </row>
        <row r="28">
          <cell r="A28">
            <v>323</v>
          </cell>
          <cell r="B28" t="str">
            <v>もみじ</v>
          </cell>
          <cell r="C28">
            <v>5</v>
          </cell>
          <cell r="D28">
            <v>23</v>
          </cell>
          <cell r="E28">
            <v>10</v>
          </cell>
          <cell r="F28">
            <v>30</v>
          </cell>
          <cell r="G28">
            <v>68</v>
          </cell>
          <cell r="H28">
            <v>8</v>
          </cell>
          <cell r="I28">
            <v>4</v>
          </cell>
          <cell r="J28">
            <v>12</v>
          </cell>
          <cell r="K28">
            <v>8</v>
          </cell>
          <cell r="L28">
            <v>15</v>
          </cell>
          <cell r="M28">
            <v>39</v>
          </cell>
          <cell r="N28">
            <v>1</v>
          </cell>
          <cell r="O28">
            <v>3</v>
          </cell>
          <cell r="P28">
            <v>15</v>
          </cell>
          <cell r="Q28">
            <v>7</v>
          </cell>
          <cell r="R28">
            <v>20</v>
          </cell>
          <cell r="S28">
            <v>45</v>
          </cell>
          <cell r="T28">
            <v>6</v>
          </cell>
          <cell r="U28">
            <v>18</v>
          </cell>
          <cell r="V28">
            <v>0</v>
          </cell>
          <cell r="W28">
            <v>0</v>
          </cell>
          <cell r="X28">
            <v>18</v>
          </cell>
          <cell r="Y28">
            <v>30</v>
          </cell>
          <cell r="Z28">
            <v>0</v>
          </cell>
          <cell r="AA28">
            <v>2</v>
          </cell>
          <cell r="AB28">
            <v>32</v>
          </cell>
          <cell r="AC28">
            <v>50</v>
          </cell>
          <cell r="AD28">
            <v>1</v>
          </cell>
          <cell r="AE28">
            <v>4</v>
          </cell>
          <cell r="AF28">
            <v>3</v>
          </cell>
          <cell r="AG28">
            <v>3</v>
          </cell>
          <cell r="AH28">
            <v>11</v>
          </cell>
          <cell r="AI28">
            <v>3</v>
          </cell>
          <cell r="AJ28">
            <v>9</v>
          </cell>
          <cell r="AK28">
            <v>0</v>
          </cell>
          <cell r="AL28">
            <v>1</v>
          </cell>
          <cell r="AM28">
            <v>10</v>
          </cell>
          <cell r="AN28">
            <v>7</v>
          </cell>
          <cell r="AO28">
            <v>0</v>
          </cell>
          <cell r="AP28">
            <v>0</v>
          </cell>
          <cell r="AQ28">
            <v>7</v>
          </cell>
          <cell r="AR28">
            <v>17</v>
          </cell>
        </row>
        <row r="29">
          <cell r="A29">
            <v>324</v>
          </cell>
          <cell r="B29" t="str">
            <v>おゆみ野</v>
          </cell>
          <cell r="C29">
            <v>4</v>
          </cell>
          <cell r="D29">
            <v>11</v>
          </cell>
          <cell r="E29">
            <v>12</v>
          </cell>
          <cell r="F29">
            <v>17</v>
          </cell>
          <cell r="G29">
            <v>44</v>
          </cell>
          <cell r="H29">
            <v>9</v>
          </cell>
          <cell r="I29">
            <v>1</v>
          </cell>
          <cell r="J29">
            <v>8</v>
          </cell>
          <cell r="K29">
            <v>13</v>
          </cell>
          <cell r="L29">
            <v>9</v>
          </cell>
          <cell r="M29">
            <v>31</v>
          </cell>
          <cell r="N29">
            <v>0</v>
          </cell>
          <cell r="O29">
            <v>4</v>
          </cell>
          <cell r="P29">
            <v>11</v>
          </cell>
          <cell r="Q29">
            <v>9</v>
          </cell>
          <cell r="R29">
            <v>14</v>
          </cell>
          <cell r="S29">
            <v>38</v>
          </cell>
          <cell r="T29">
            <v>5</v>
          </cell>
          <cell r="U29">
            <v>18</v>
          </cell>
          <cell r="V29">
            <v>0</v>
          </cell>
          <cell r="W29">
            <v>0</v>
          </cell>
          <cell r="X29">
            <v>18</v>
          </cell>
          <cell r="Y29">
            <v>28</v>
          </cell>
          <cell r="Z29">
            <v>0</v>
          </cell>
          <cell r="AA29">
            <v>4</v>
          </cell>
          <cell r="AB29">
            <v>32</v>
          </cell>
          <cell r="AC29">
            <v>50</v>
          </cell>
          <cell r="AD29">
            <v>1</v>
          </cell>
          <cell r="AE29">
            <v>3</v>
          </cell>
          <cell r="AF29">
            <v>1</v>
          </cell>
          <cell r="AG29">
            <v>5</v>
          </cell>
          <cell r="AH29">
            <v>10</v>
          </cell>
          <cell r="AI29">
            <v>6</v>
          </cell>
          <cell r="AJ29">
            <v>6</v>
          </cell>
          <cell r="AK29">
            <v>0</v>
          </cell>
          <cell r="AL29">
            <v>0</v>
          </cell>
          <cell r="AM29">
            <v>6</v>
          </cell>
          <cell r="AN29">
            <v>13</v>
          </cell>
          <cell r="AO29">
            <v>0</v>
          </cell>
          <cell r="AP29">
            <v>0</v>
          </cell>
          <cell r="AQ29">
            <v>13</v>
          </cell>
          <cell r="AR29">
            <v>19</v>
          </cell>
        </row>
        <row r="30">
          <cell r="A30">
            <v>325</v>
          </cell>
          <cell r="B30" t="str">
            <v>ﾅｰｾﾘｰ鏡戸</v>
          </cell>
          <cell r="C30">
            <v>4</v>
          </cell>
          <cell r="D30">
            <v>18</v>
          </cell>
          <cell r="E30">
            <v>7</v>
          </cell>
          <cell r="F30">
            <v>19</v>
          </cell>
          <cell r="G30">
            <v>48</v>
          </cell>
          <cell r="H30">
            <v>9</v>
          </cell>
          <cell r="I30">
            <v>1</v>
          </cell>
          <cell r="J30">
            <v>10</v>
          </cell>
          <cell r="K30">
            <v>9</v>
          </cell>
          <cell r="L30">
            <v>16</v>
          </cell>
          <cell r="M30">
            <v>36</v>
          </cell>
          <cell r="N30">
            <v>0</v>
          </cell>
          <cell r="O30">
            <v>3</v>
          </cell>
          <cell r="P30">
            <v>12</v>
          </cell>
          <cell r="Q30">
            <v>7</v>
          </cell>
          <cell r="R30">
            <v>19</v>
          </cell>
          <cell r="S30">
            <v>41</v>
          </cell>
          <cell r="T30">
            <v>8</v>
          </cell>
          <cell r="U30">
            <v>11</v>
          </cell>
          <cell r="V30">
            <v>0</v>
          </cell>
          <cell r="W30">
            <v>2</v>
          </cell>
          <cell r="X30">
            <v>13</v>
          </cell>
          <cell r="Y30">
            <v>29</v>
          </cell>
          <cell r="Z30">
            <v>0</v>
          </cell>
          <cell r="AA30">
            <v>0</v>
          </cell>
          <cell r="AB30">
            <v>29</v>
          </cell>
          <cell r="AC30">
            <v>42</v>
          </cell>
          <cell r="AD30">
            <v>1</v>
          </cell>
          <cell r="AE30">
            <v>4</v>
          </cell>
          <cell r="AF30">
            <v>2</v>
          </cell>
          <cell r="AG30">
            <v>8</v>
          </cell>
          <cell r="AH30">
            <v>15</v>
          </cell>
          <cell r="AI30">
            <v>3</v>
          </cell>
          <cell r="AJ30">
            <v>4</v>
          </cell>
          <cell r="AK30">
            <v>0</v>
          </cell>
          <cell r="AL30">
            <v>1</v>
          </cell>
          <cell r="AM30">
            <v>5</v>
          </cell>
          <cell r="AN30">
            <v>7</v>
          </cell>
          <cell r="AO30">
            <v>0</v>
          </cell>
          <cell r="AP30">
            <v>0</v>
          </cell>
          <cell r="AQ30">
            <v>7</v>
          </cell>
          <cell r="AR30">
            <v>12</v>
          </cell>
        </row>
        <row r="31">
          <cell r="A31">
            <v>326</v>
          </cell>
          <cell r="B31" t="str">
            <v>打瀬</v>
          </cell>
          <cell r="C31">
            <v>3</v>
          </cell>
          <cell r="D31">
            <v>13</v>
          </cell>
          <cell r="E31">
            <v>8</v>
          </cell>
          <cell r="F31">
            <v>13</v>
          </cell>
          <cell r="G31">
            <v>37</v>
          </cell>
          <cell r="H31">
            <v>7</v>
          </cell>
          <cell r="I31">
            <v>1</v>
          </cell>
          <cell r="J31">
            <v>12</v>
          </cell>
          <cell r="K31">
            <v>8</v>
          </cell>
          <cell r="L31">
            <v>8</v>
          </cell>
          <cell r="M31">
            <v>29</v>
          </cell>
          <cell r="N31">
            <v>3</v>
          </cell>
          <cell r="O31">
            <v>1</v>
          </cell>
          <cell r="P31">
            <v>4</v>
          </cell>
          <cell r="Q31">
            <v>3</v>
          </cell>
          <cell r="R31">
            <v>10</v>
          </cell>
          <cell r="S31">
            <v>18</v>
          </cell>
          <cell r="T31">
            <v>2</v>
          </cell>
          <cell r="U31">
            <v>8</v>
          </cell>
          <cell r="V31">
            <v>0</v>
          </cell>
          <cell r="W31">
            <v>0</v>
          </cell>
          <cell r="X31">
            <v>8</v>
          </cell>
          <cell r="Y31">
            <v>15</v>
          </cell>
          <cell r="Z31">
            <v>0</v>
          </cell>
          <cell r="AA31">
            <v>1</v>
          </cell>
          <cell r="AB31">
            <v>16</v>
          </cell>
          <cell r="AC31">
            <v>24</v>
          </cell>
          <cell r="AD31">
            <v>0</v>
          </cell>
          <cell r="AE31">
            <v>3</v>
          </cell>
          <cell r="AF31">
            <v>1</v>
          </cell>
          <cell r="AG31">
            <v>6</v>
          </cell>
          <cell r="AH31">
            <v>10</v>
          </cell>
          <cell r="AI31">
            <v>2</v>
          </cell>
          <cell r="AJ31">
            <v>8</v>
          </cell>
          <cell r="AK31">
            <v>0</v>
          </cell>
          <cell r="AL31">
            <v>0</v>
          </cell>
          <cell r="AM31">
            <v>8</v>
          </cell>
          <cell r="AN31">
            <v>8</v>
          </cell>
          <cell r="AO31">
            <v>0</v>
          </cell>
          <cell r="AP31">
            <v>0</v>
          </cell>
          <cell r="AQ31">
            <v>8</v>
          </cell>
          <cell r="AR31">
            <v>16</v>
          </cell>
        </row>
        <row r="32">
          <cell r="A32" t="str">
            <v>計</v>
          </cell>
          <cell r="C32">
            <v>53</v>
          </cell>
          <cell r="D32">
            <v>282</v>
          </cell>
          <cell r="E32">
            <v>162</v>
          </cell>
          <cell r="F32">
            <v>345</v>
          </cell>
          <cell r="G32">
            <v>842</v>
          </cell>
          <cell r="H32">
            <v>147</v>
          </cell>
          <cell r="I32">
            <v>49</v>
          </cell>
          <cell r="J32">
            <v>265</v>
          </cell>
          <cell r="K32">
            <v>201</v>
          </cell>
          <cell r="L32">
            <v>357</v>
          </cell>
          <cell r="M32">
            <v>872</v>
          </cell>
          <cell r="N32">
            <v>86</v>
          </cell>
          <cell r="O32">
            <v>37</v>
          </cell>
          <cell r="P32">
            <v>235</v>
          </cell>
          <cell r="Q32">
            <v>135</v>
          </cell>
          <cell r="R32">
            <v>323</v>
          </cell>
          <cell r="S32">
            <v>730</v>
          </cell>
          <cell r="T32">
            <v>107</v>
          </cell>
          <cell r="U32">
            <v>333</v>
          </cell>
          <cell r="V32">
            <v>0</v>
          </cell>
          <cell r="W32">
            <v>16</v>
          </cell>
          <cell r="X32">
            <v>349</v>
          </cell>
          <cell r="Y32">
            <v>518</v>
          </cell>
          <cell r="Z32">
            <v>5</v>
          </cell>
          <cell r="AA32">
            <v>33</v>
          </cell>
          <cell r="AB32">
            <v>556</v>
          </cell>
          <cell r="AC32">
            <v>905</v>
          </cell>
          <cell r="AD32">
            <v>12</v>
          </cell>
          <cell r="AE32">
            <v>69</v>
          </cell>
          <cell r="AF32">
            <v>44</v>
          </cell>
          <cell r="AG32">
            <v>99</v>
          </cell>
          <cell r="AH32">
            <v>224</v>
          </cell>
          <cell r="AI32">
            <v>86</v>
          </cell>
          <cell r="AJ32">
            <v>116</v>
          </cell>
          <cell r="AK32">
            <v>1</v>
          </cell>
          <cell r="AL32">
            <v>9</v>
          </cell>
          <cell r="AM32">
            <v>126</v>
          </cell>
          <cell r="AN32">
            <v>170</v>
          </cell>
          <cell r="AO32">
            <v>3</v>
          </cell>
          <cell r="AP32">
            <v>26</v>
          </cell>
          <cell r="AQ32">
            <v>199</v>
          </cell>
          <cell r="AR32">
            <v>325</v>
          </cell>
        </row>
      </sheetData>
      <sheetData sheetId="12">
        <row r="8">
          <cell r="A8">
            <v>302</v>
          </cell>
          <cell r="B8" t="str">
            <v>院内</v>
          </cell>
          <cell r="C8">
            <v>3</v>
          </cell>
          <cell r="D8">
            <v>2</v>
          </cell>
          <cell r="E8">
            <v>1</v>
          </cell>
          <cell r="F8">
            <v>2</v>
          </cell>
          <cell r="G8">
            <v>2</v>
          </cell>
          <cell r="H8">
            <v>0</v>
          </cell>
          <cell r="I8">
            <v>0</v>
          </cell>
          <cell r="J8">
            <v>2</v>
          </cell>
          <cell r="K8">
            <v>902400</v>
          </cell>
          <cell r="L8">
            <v>0</v>
          </cell>
          <cell r="M8">
            <v>0</v>
          </cell>
          <cell r="N8">
            <v>3052800</v>
          </cell>
          <cell r="O8">
            <v>3955200</v>
          </cell>
          <cell r="P8">
            <v>132600</v>
          </cell>
          <cell r="Q8">
            <v>216000</v>
          </cell>
          <cell r="R8">
            <v>348600</v>
          </cell>
          <cell r="S8">
            <v>4303800</v>
          </cell>
          <cell r="T8">
            <v>543600</v>
          </cell>
          <cell r="U8">
            <v>1339200</v>
          </cell>
          <cell r="V8">
            <v>1351200</v>
          </cell>
          <cell r="W8">
            <v>0</v>
          </cell>
          <cell r="X8">
            <v>3234000</v>
          </cell>
          <cell r="Y8">
            <v>132000</v>
          </cell>
          <cell r="Z8">
            <v>3366000</v>
          </cell>
          <cell r="AA8">
            <v>7669800</v>
          </cell>
          <cell r="AB8">
            <v>0</v>
          </cell>
          <cell r="AC8">
            <v>744000</v>
          </cell>
          <cell r="AD8">
            <v>744000</v>
          </cell>
          <cell r="AE8">
            <v>63000</v>
          </cell>
          <cell r="AF8">
            <v>807000</v>
          </cell>
          <cell r="AG8">
            <v>2797200</v>
          </cell>
          <cell r="AH8">
            <v>3648000</v>
          </cell>
          <cell r="AI8">
            <v>6445200</v>
          </cell>
          <cell r="AJ8">
            <v>417600</v>
          </cell>
          <cell r="AK8">
            <v>6862800</v>
          </cell>
          <cell r="AL8">
            <v>7608150</v>
          </cell>
          <cell r="AM8">
            <v>-745350</v>
          </cell>
        </row>
        <row r="9">
          <cell r="A9">
            <v>303</v>
          </cell>
          <cell r="B9" t="str">
            <v>旭ヶ丘</v>
          </cell>
          <cell r="C9">
            <v>2</v>
          </cell>
          <cell r="D9">
            <v>3</v>
          </cell>
          <cell r="E9">
            <v>2</v>
          </cell>
          <cell r="F9">
            <v>2</v>
          </cell>
          <cell r="G9">
            <v>0</v>
          </cell>
          <cell r="H9">
            <v>0</v>
          </cell>
          <cell r="I9">
            <v>2</v>
          </cell>
          <cell r="J9">
            <v>0</v>
          </cell>
          <cell r="K9">
            <v>0</v>
          </cell>
          <cell r="L9">
            <v>2308800</v>
          </cell>
          <cell r="M9">
            <v>2258400</v>
          </cell>
          <cell r="N9">
            <v>0</v>
          </cell>
          <cell r="O9">
            <v>4567200</v>
          </cell>
          <cell r="P9">
            <v>255000</v>
          </cell>
          <cell r="Q9">
            <v>86400</v>
          </cell>
          <cell r="R9">
            <v>341400</v>
          </cell>
          <cell r="S9">
            <v>4908600</v>
          </cell>
          <cell r="T9">
            <v>1087200</v>
          </cell>
          <cell r="U9">
            <v>0</v>
          </cell>
          <cell r="V9">
            <v>2026800</v>
          </cell>
          <cell r="W9">
            <v>0</v>
          </cell>
          <cell r="X9">
            <v>3114000</v>
          </cell>
          <cell r="Y9">
            <v>234000</v>
          </cell>
          <cell r="Z9">
            <v>3348000</v>
          </cell>
          <cell r="AA9">
            <v>8256600</v>
          </cell>
          <cell r="AB9">
            <v>453600</v>
          </cell>
          <cell r="AC9">
            <v>0</v>
          </cell>
          <cell r="AD9">
            <v>453600</v>
          </cell>
          <cell r="AE9">
            <v>25200</v>
          </cell>
          <cell r="AF9">
            <v>478800</v>
          </cell>
          <cell r="AG9">
            <v>4918800</v>
          </cell>
          <cell r="AH9">
            <v>2308800</v>
          </cell>
          <cell r="AI9">
            <v>7227600</v>
          </cell>
          <cell r="AJ9">
            <v>550200</v>
          </cell>
          <cell r="AK9">
            <v>7777800</v>
          </cell>
          <cell r="AL9">
            <v>7476920</v>
          </cell>
          <cell r="AM9">
            <v>300880</v>
          </cell>
        </row>
        <row r="10">
          <cell r="A10">
            <v>304</v>
          </cell>
          <cell r="B10" t="str">
            <v>稲毛</v>
          </cell>
          <cell r="C10">
            <v>4</v>
          </cell>
          <cell r="D10">
            <v>5</v>
          </cell>
          <cell r="E10">
            <v>4</v>
          </cell>
          <cell r="F10">
            <v>2</v>
          </cell>
          <cell r="G10">
            <v>1</v>
          </cell>
          <cell r="H10">
            <v>0</v>
          </cell>
          <cell r="I10">
            <v>0</v>
          </cell>
          <cell r="J10">
            <v>1</v>
          </cell>
          <cell r="K10">
            <v>3609600</v>
          </cell>
          <cell r="L10">
            <v>0</v>
          </cell>
          <cell r="M10">
            <v>1129200</v>
          </cell>
          <cell r="N10">
            <v>1526400</v>
          </cell>
          <cell r="O10">
            <v>6265200</v>
          </cell>
          <cell r="P10">
            <v>295800</v>
          </cell>
          <cell r="Q10">
            <v>86400</v>
          </cell>
          <cell r="R10">
            <v>382200</v>
          </cell>
          <cell r="S10">
            <v>6647400</v>
          </cell>
          <cell r="T10">
            <v>1630800</v>
          </cell>
          <cell r="U10">
            <v>669600</v>
          </cell>
          <cell r="V10">
            <v>3378000</v>
          </cell>
          <cell r="W10">
            <v>0</v>
          </cell>
          <cell r="X10">
            <v>5678400</v>
          </cell>
          <cell r="Y10">
            <v>324000</v>
          </cell>
          <cell r="Z10">
            <v>6002400</v>
          </cell>
          <cell r="AA10">
            <v>12649800</v>
          </cell>
          <cell r="AB10">
            <v>226800</v>
          </cell>
          <cell r="AC10">
            <v>372000</v>
          </cell>
          <cell r="AD10">
            <v>598800</v>
          </cell>
          <cell r="AE10">
            <v>25200</v>
          </cell>
          <cell r="AF10">
            <v>624000</v>
          </cell>
          <cell r="AG10">
            <v>9520800</v>
          </cell>
          <cell r="AH10">
            <v>1824000</v>
          </cell>
          <cell r="AI10">
            <v>11344800</v>
          </cell>
          <cell r="AJ10">
            <v>681000</v>
          </cell>
          <cell r="AK10">
            <v>12025800</v>
          </cell>
          <cell r="AL10">
            <v>7472634</v>
          </cell>
          <cell r="AM10">
            <v>4553166</v>
          </cell>
        </row>
        <row r="11">
          <cell r="A11">
            <v>305</v>
          </cell>
          <cell r="B11" t="str">
            <v>みどり学園附属</v>
          </cell>
          <cell r="C11">
            <v>2</v>
          </cell>
          <cell r="D11">
            <v>2</v>
          </cell>
          <cell r="E11">
            <v>1</v>
          </cell>
          <cell r="F11">
            <v>2</v>
          </cell>
          <cell r="G11">
            <v>2</v>
          </cell>
          <cell r="H11">
            <v>0</v>
          </cell>
          <cell r="I11">
            <v>0</v>
          </cell>
          <cell r="J11">
            <v>2</v>
          </cell>
          <cell r="K11">
            <v>902400</v>
          </cell>
          <cell r="L11">
            <v>0</v>
          </cell>
          <cell r="M11">
            <v>0</v>
          </cell>
          <cell r="N11">
            <v>3052800</v>
          </cell>
          <cell r="O11">
            <v>3955200</v>
          </cell>
          <cell r="P11">
            <v>142800</v>
          </cell>
          <cell r="Q11">
            <v>43200</v>
          </cell>
          <cell r="R11">
            <v>186000</v>
          </cell>
          <cell r="S11">
            <v>4141200</v>
          </cell>
          <cell r="T11">
            <v>0</v>
          </cell>
          <cell r="U11">
            <v>1339200</v>
          </cell>
          <cell r="V11">
            <v>1351200</v>
          </cell>
          <cell r="W11">
            <v>0</v>
          </cell>
          <cell r="X11">
            <v>2690400</v>
          </cell>
          <cell r="Y11">
            <v>114000</v>
          </cell>
          <cell r="Z11">
            <v>2804400</v>
          </cell>
          <cell r="AA11">
            <v>6945600</v>
          </cell>
          <cell r="AB11">
            <v>0</v>
          </cell>
          <cell r="AC11">
            <v>744000</v>
          </cell>
          <cell r="AD11">
            <v>744000</v>
          </cell>
          <cell r="AE11">
            <v>12600</v>
          </cell>
          <cell r="AF11">
            <v>756600</v>
          </cell>
          <cell r="AG11">
            <v>2253600</v>
          </cell>
          <cell r="AH11">
            <v>3648000</v>
          </cell>
          <cell r="AI11">
            <v>5901600</v>
          </cell>
          <cell r="AJ11">
            <v>287400</v>
          </cell>
          <cell r="AK11">
            <v>6189000</v>
          </cell>
          <cell r="AL11">
            <v>5885005</v>
          </cell>
          <cell r="AM11">
            <v>303995</v>
          </cell>
        </row>
        <row r="12">
          <cell r="A12">
            <v>306</v>
          </cell>
          <cell r="B12" t="str">
            <v>ちどり</v>
          </cell>
          <cell r="C12">
            <v>7</v>
          </cell>
          <cell r="D12">
            <v>1</v>
          </cell>
          <cell r="E12">
            <v>3</v>
          </cell>
          <cell r="F12">
            <v>3</v>
          </cell>
          <cell r="G12">
            <v>2</v>
          </cell>
          <cell r="H12">
            <v>0</v>
          </cell>
          <cell r="I12">
            <v>0</v>
          </cell>
          <cell r="J12">
            <v>2</v>
          </cell>
          <cell r="K12">
            <v>2707200</v>
          </cell>
          <cell r="L12">
            <v>0</v>
          </cell>
          <cell r="M12">
            <v>1129200</v>
          </cell>
          <cell r="N12">
            <v>3052800</v>
          </cell>
          <cell r="O12">
            <v>6889200</v>
          </cell>
          <cell r="P12">
            <v>367200</v>
          </cell>
          <cell r="Q12">
            <v>417600</v>
          </cell>
          <cell r="R12">
            <v>784800</v>
          </cell>
          <cell r="S12">
            <v>7674000</v>
          </cell>
          <cell r="T12">
            <v>2718000</v>
          </cell>
          <cell r="U12">
            <v>1339200</v>
          </cell>
          <cell r="V12">
            <v>675600</v>
          </cell>
          <cell r="W12">
            <v>0</v>
          </cell>
          <cell r="X12">
            <v>4732800</v>
          </cell>
          <cell r="Y12">
            <v>60000</v>
          </cell>
          <cell r="Z12">
            <v>4792800</v>
          </cell>
          <cell r="AA12">
            <v>12466800</v>
          </cell>
          <cell r="AB12">
            <v>226800</v>
          </cell>
          <cell r="AC12">
            <v>744000</v>
          </cell>
          <cell r="AD12">
            <v>970800</v>
          </cell>
          <cell r="AE12">
            <v>121800</v>
          </cell>
          <cell r="AF12">
            <v>1092600</v>
          </cell>
          <cell r="AG12">
            <v>7003200</v>
          </cell>
          <cell r="AH12">
            <v>3648000</v>
          </cell>
          <cell r="AI12">
            <v>10651200</v>
          </cell>
          <cell r="AJ12">
            <v>723000</v>
          </cell>
          <cell r="AK12">
            <v>11374200</v>
          </cell>
          <cell r="AL12">
            <v>10785410</v>
          </cell>
          <cell r="AM12">
            <v>588790</v>
          </cell>
        </row>
        <row r="13">
          <cell r="A13">
            <v>307</v>
          </cell>
          <cell r="B13" t="str">
            <v>今井</v>
          </cell>
          <cell r="C13">
            <v>4</v>
          </cell>
          <cell r="D13">
            <v>3</v>
          </cell>
          <cell r="E13">
            <v>3</v>
          </cell>
          <cell r="F13">
            <v>2</v>
          </cell>
          <cell r="G13">
            <v>2</v>
          </cell>
          <cell r="H13">
            <v>0</v>
          </cell>
          <cell r="I13">
            <v>0</v>
          </cell>
          <cell r="J13">
            <v>1</v>
          </cell>
          <cell r="K13">
            <v>2707200</v>
          </cell>
          <cell r="L13">
            <v>0</v>
          </cell>
          <cell r="M13">
            <v>1129200</v>
          </cell>
          <cell r="N13">
            <v>1526400</v>
          </cell>
          <cell r="O13">
            <v>5362800</v>
          </cell>
          <cell r="P13">
            <v>204000</v>
          </cell>
          <cell r="Q13">
            <v>0</v>
          </cell>
          <cell r="R13">
            <v>204000</v>
          </cell>
          <cell r="S13">
            <v>5566800</v>
          </cell>
          <cell r="T13">
            <v>1087200</v>
          </cell>
          <cell r="U13">
            <v>1339200</v>
          </cell>
          <cell r="V13">
            <v>2026800</v>
          </cell>
          <cell r="W13">
            <v>0</v>
          </cell>
          <cell r="X13">
            <v>4453200</v>
          </cell>
          <cell r="Y13">
            <v>204000</v>
          </cell>
          <cell r="Z13">
            <v>4657200</v>
          </cell>
          <cell r="AA13">
            <v>10224000</v>
          </cell>
          <cell r="AB13">
            <v>226800</v>
          </cell>
          <cell r="AC13">
            <v>372000</v>
          </cell>
          <cell r="AD13">
            <v>598800</v>
          </cell>
          <cell r="AE13">
            <v>0</v>
          </cell>
          <cell r="AF13">
            <v>598800</v>
          </cell>
          <cell r="AG13">
            <v>6723600</v>
          </cell>
          <cell r="AH13">
            <v>2493600</v>
          </cell>
          <cell r="AI13">
            <v>9217200</v>
          </cell>
          <cell r="AJ13">
            <v>408000</v>
          </cell>
          <cell r="AK13">
            <v>9625200</v>
          </cell>
          <cell r="AL13">
            <v>10125458</v>
          </cell>
          <cell r="AM13">
            <v>-500258</v>
          </cell>
        </row>
        <row r="14">
          <cell r="A14">
            <v>308</v>
          </cell>
          <cell r="B14" t="str">
            <v>若竹</v>
          </cell>
          <cell r="C14">
            <v>2</v>
          </cell>
          <cell r="D14">
            <v>4</v>
          </cell>
          <cell r="E14">
            <v>4</v>
          </cell>
          <cell r="F14">
            <v>2</v>
          </cell>
          <cell r="G14">
            <v>2</v>
          </cell>
          <cell r="H14">
            <v>0</v>
          </cell>
          <cell r="I14">
            <v>0</v>
          </cell>
          <cell r="J14">
            <v>2</v>
          </cell>
          <cell r="K14">
            <v>3609600</v>
          </cell>
          <cell r="L14">
            <v>0</v>
          </cell>
          <cell r="M14">
            <v>0</v>
          </cell>
          <cell r="N14">
            <v>3052800</v>
          </cell>
          <cell r="O14">
            <v>6662400</v>
          </cell>
          <cell r="P14">
            <v>448800</v>
          </cell>
          <cell r="Q14">
            <v>201600</v>
          </cell>
          <cell r="R14">
            <v>650400</v>
          </cell>
          <cell r="S14">
            <v>7312800</v>
          </cell>
          <cell r="T14">
            <v>0</v>
          </cell>
          <cell r="U14">
            <v>1339200</v>
          </cell>
          <cell r="V14">
            <v>2702400</v>
          </cell>
          <cell r="W14">
            <v>0</v>
          </cell>
          <cell r="X14">
            <v>4041600</v>
          </cell>
          <cell r="Y14">
            <v>276000</v>
          </cell>
          <cell r="Z14">
            <v>4317600</v>
          </cell>
          <cell r="AA14">
            <v>11630400</v>
          </cell>
          <cell r="AB14">
            <v>0</v>
          </cell>
          <cell r="AC14">
            <v>744000</v>
          </cell>
          <cell r="AD14">
            <v>744000</v>
          </cell>
          <cell r="AE14">
            <v>58800</v>
          </cell>
          <cell r="AF14">
            <v>802800</v>
          </cell>
          <cell r="AG14">
            <v>6312000</v>
          </cell>
          <cell r="AH14">
            <v>3648000</v>
          </cell>
          <cell r="AI14">
            <v>9960000</v>
          </cell>
          <cell r="AJ14">
            <v>867600</v>
          </cell>
          <cell r="AK14">
            <v>10827600</v>
          </cell>
          <cell r="AL14">
            <v>12385456</v>
          </cell>
          <cell r="AM14">
            <v>-1557856</v>
          </cell>
        </row>
        <row r="15">
          <cell r="A15">
            <v>309</v>
          </cell>
          <cell r="B15" t="str">
            <v>千葉寺</v>
          </cell>
          <cell r="C15">
            <v>7</v>
          </cell>
          <cell r="D15">
            <v>5</v>
          </cell>
          <cell r="E15">
            <v>3</v>
          </cell>
          <cell r="F15">
            <v>2</v>
          </cell>
          <cell r="G15">
            <v>1</v>
          </cell>
          <cell r="H15">
            <v>1</v>
          </cell>
          <cell r="I15">
            <v>1</v>
          </cell>
          <cell r="J15">
            <v>0</v>
          </cell>
          <cell r="K15">
            <v>1804800</v>
          </cell>
          <cell r="L15">
            <v>1154400</v>
          </cell>
          <cell r="M15">
            <v>2258400</v>
          </cell>
          <cell r="N15">
            <v>0</v>
          </cell>
          <cell r="O15">
            <v>5217600</v>
          </cell>
          <cell r="P15">
            <v>275400</v>
          </cell>
          <cell r="Q15">
            <v>144000</v>
          </cell>
          <cell r="R15">
            <v>419400</v>
          </cell>
          <cell r="S15">
            <v>5637000</v>
          </cell>
          <cell r="T15">
            <v>3261600</v>
          </cell>
          <cell r="U15">
            <v>669600</v>
          </cell>
          <cell r="V15">
            <v>2702400</v>
          </cell>
          <cell r="W15">
            <v>781200</v>
          </cell>
          <cell r="X15">
            <v>7414800</v>
          </cell>
          <cell r="Y15">
            <v>252000</v>
          </cell>
          <cell r="Z15">
            <v>7666800</v>
          </cell>
          <cell r="AA15">
            <v>13303800</v>
          </cell>
          <cell r="AB15">
            <v>453600</v>
          </cell>
          <cell r="AC15">
            <v>0</v>
          </cell>
          <cell r="AD15">
            <v>453600</v>
          </cell>
          <cell r="AE15">
            <v>42000</v>
          </cell>
          <cell r="AF15">
            <v>495600</v>
          </cell>
          <cell r="AG15">
            <v>9573600</v>
          </cell>
          <cell r="AH15">
            <v>2605200</v>
          </cell>
          <cell r="AI15">
            <v>12178800</v>
          </cell>
          <cell r="AJ15">
            <v>629400</v>
          </cell>
          <cell r="AK15">
            <v>12808200</v>
          </cell>
          <cell r="AL15">
            <v>12074456</v>
          </cell>
          <cell r="AM15">
            <v>733744</v>
          </cell>
        </row>
        <row r="16">
          <cell r="A16">
            <v>310</v>
          </cell>
          <cell r="B16" t="str">
            <v>慈光</v>
          </cell>
          <cell r="C16">
            <v>2</v>
          </cell>
          <cell r="D16">
            <v>2</v>
          </cell>
          <cell r="E16">
            <v>1</v>
          </cell>
          <cell r="F16">
            <v>2</v>
          </cell>
          <cell r="G16">
            <v>2</v>
          </cell>
          <cell r="H16">
            <v>0</v>
          </cell>
          <cell r="I16">
            <v>0</v>
          </cell>
          <cell r="J16">
            <v>2</v>
          </cell>
          <cell r="K16">
            <v>902400</v>
          </cell>
          <cell r="L16">
            <v>0</v>
          </cell>
          <cell r="M16">
            <v>0</v>
          </cell>
          <cell r="N16">
            <v>3052800</v>
          </cell>
          <cell r="O16">
            <v>3955200</v>
          </cell>
          <cell r="P16">
            <v>183600</v>
          </cell>
          <cell r="Q16">
            <v>43200</v>
          </cell>
          <cell r="R16">
            <v>226800</v>
          </cell>
          <cell r="S16">
            <v>4182000</v>
          </cell>
          <cell r="T16">
            <v>0</v>
          </cell>
          <cell r="U16">
            <v>1339200</v>
          </cell>
          <cell r="V16">
            <v>1351200</v>
          </cell>
          <cell r="W16">
            <v>0</v>
          </cell>
          <cell r="X16">
            <v>2690400</v>
          </cell>
          <cell r="Y16">
            <v>132000</v>
          </cell>
          <cell r="Z16">
            <v>2822400</v>
          </cell>
          <cell r="AA16">
            <v>7004400</v>
          </cell>
          <cell r="AB16">
            <v>0</v>
          </cell>
          <cell r="AC16">
            <v>744000</v>
          </cell>
          <cell r="AD16">
            <v>744000</v>
          </cell>
          <cell r="AE16">
            <v>12600</v>
          </cell>
          <cell r="AF16">
            <v>756600</v>
          </cell>
          <cell r="AG16">
            <v>2253600</v>
          </cell>
          <cell r="AH16">
            <v>3648000</v>
          </cell>
          <cell r="AI16">
            <v>5901600</v>
          </cell>
          <cell r="AJ16">
            <v>346200</v>
          </cell>
          <cell r="AK16">
            <v>6247800</v>
          </cell>
          <cell r="AL16">
            <v>4321610</v>
          </cell>
          <cell r="AM16">
            <v>1926190</v>
          </cell>
        </row>
        <row r="17">
          <cell r="A17">
            <v>311</v>
          </cell>
          <cell r="B17" t="str">
            <v>若梅</v>
          </cell>
          <cell r="C17">
            <v>4</v>
          </cell>
          <cell r="D17">
            <v>4</v>
          </cell>
          <cell r="E17">
            <v>6</v>
          </cell>
          <cell r="F17">
            <v>2</v>
          </cell>
          <cell r="G17">
            <v>1</v>
          </cell>
          <cell r="H17">
            <v>0</v>
          </cell>
          <cell r="I17">
            <v>1</v>
          </cell>
          <cell r="J17">
            <v>1</v>
          </cell>
          <cell r="K17">
            <v>4512000</v>
          </cell>
          <cell r="L17">
            <v>1154400</v>
          </cell>
          <cell r="M17">
            <v>1129200</v>
          </cell>
          <cell r="N17">
            <v>1526400</v>
          </cell>
          <cell r="O17">
            <v>8322000</v>
          </cell>
          <cell r="P17">
            <v>632400</v>
          </cell>
          <cell r="Q17">
            <v>259200</v>
          </cell>
          <cell r="R17">
            <v>891600</v>
          </cell>
          <cell r="S17">
            <v>9213600</v>
          </cell>
          <cell r="T17">
            <v>1630800</v>
          </cell>
          <cell r="U17">
            <v>669600</v>
          </cell>
          <cell r="V17">
            <v>2702400</v>
          </cell>
          <cell r="W17">
            <v>0</v>
          </cell>
          <cell r="X17">
            <v>5002800</v>
          </cell>
          <cell r="Y17">
            <v>228000</v>
          </cell>
          <cell r="Z17">
            <v>5230800</v>
          </cell>
          <cell r="AA17">
            <v>14444400</v>
          </cell>
          <cell r="AB17">
            <v>226800</v>
          </cell>
          <cell r="AC17">
            <v>372000</v>
          </cell>
          <cell r="AD17">
            <v>598800</v>
          </cell>
          <cell r="AE17">
            <v>75600</v>
          </cell>
          <cell r="AF17">
            <v>674400</v>
          </cell>
          <cell r="AG17">
            <v>9747600</v>
          </cell>
          <cell r="AH17">
            <v>2978400</v>
          </cell>
          <cell r="AI17">
            <v>12726000</v>
          </cell>
          <cell r="AJ17">
            <v>1044000</v>
          </cell>
          <cell r="AK17">
            <v>13770000</v>
          </cell>
          <cell r="AL17">
            <v>9685080</v>
          </cell>
          <cell r="AM17">
            <v>4084920</v>
          </cell>
        </row>
        <row r="18">
          <cell r="A18">
            <v>312</v>
          </cell>
          <cell r="B18" t="str">
            <v>ﾁｭｰﾘｯﾌﾟ</v>
          </cell>
          <cell r="C18">
            <v>4</v>
          </cell>
          <cell r="D18">
            <v>4</v>
          </cell>
          <cell r="E18">
            <v>4</v>
          </cell>
          <cell r="F18">
            <v>2</v>
          </cell>
          <cell r="G18">
            <v>0</v>
          </cell>
          <cell r="H18">
            <v>0</v>
          </cell>
          <cell r="I18">
            <v>0</v>
          </cell>
          <cell r="J18">
            <v>0</v>
          </cell>
          <cell r="K18">
            <v>3609600</v>
          </cell>
          <cell r="L18">
            <v>0</v>
          </cell>
          <cell r="M18">
            <v>2258400</v>
          </cell>
          <cell r="N18">
            <v>0</v>
          </cell>
          <cell r="O18">
            <v>5868000</v>
          </cell>
          <cell r="P18">
            <v>438600</v>
          </cell>
          <cell r="Q18">
            <v>158400</v>
          </cell>
          <cell r="R18">
            <v>597000</v>
          </cell>
          <cell r="S18">
            <v>6465000</v>
          </cell>
          <cell r="T18">
            <v>2174400</v>
          </cell>
          <cell r="U18">
            <v>0</v>
          </cell>
          <cell r="V18">
            <v>2702400</v>
          </cell>
          <cell r="W18">
            <v>0</v>
          </cell>
          <cell r="X18">
            <v>4876800</v>
          </cell>
          <cell r="Y18">
            <v>246000</v>
          </cell>
          <cell r="Z18">
            <v>5122800</v>
          </cell>
          <cell r="AA18">
            <v>11587800</v>
          </cell>
          <cell r="AB18">
            <v>453600</v>
          </cell>
          <cell r="AC18">
            <v>0</v>
          </cell>
          <cell r="AD18">
            <v>453600</v>
          </cell>
          <cell r="AE18">
            <v>46200</v>
          </cell>
          <cell r="AF18">
            <v>499800</v>
          </cell>
          <cell r="AG18">
            <v>10291200</v>
          </cell>
          <cell r="AH18">
            <v>0</v>
          </cell>
          <cell r="AI18">
            <v>10291200</v>
          </cell>
          <cell r="AJ18">
            <v>796800</v>
          </cell>
          <cell r="AK18">
            <v>11088000</v>
          </cell>
          <cell r="AL18">
            <v>10872140</v>
          </cell>
          <cell r="AM18">
            <v>215860</v>
          </cell>
        </row>
        <row r="19">
          <cell r="A19">
            <v>313</v>
          </cell>
          <cell r="B19" t="str">
            <v>幕張海浜</v>
          </cell>
          <cell r="C19">
            <v>2</v>
          </cell>
          <cell r="D19">
            <v>3</v>
          </cell>
          <cell r="E19">
            <v>3</v>
          </cell>
          <cell r="F19">
            <v>2</v>
          </cell>
          <cell r="G19">
            <v>2</v>
          </cell>
          <cell r="H19">
            <v>0</v>
          </cell>
          <cell r="I19">
            <v>0</v>
          </cell>
          <cell r="J19">
            <v>2</v>
          </cell>
          <cell r="K19">
            <v>2707200</v>
          </cell>
          <cell r="L19">
            <v>0</v>
          </cell>
          <cell r="M19">
            <v>0</v>
          </cell>
          <cell r="N19">
            <v>3052800</v>
          </cell>
          <cell r="O19">
            <v>5760000</v>
          </cell>
          <cell r="P19">
            <v>275400</v>
          </cell>
          <cell r="Q19">
            <v>259200</v>
          </cell>
          <cell r="R19">
            <v>534600</v>
          </cell>
          <cell r="S19">
            <v>6294600</v>
          </cell>
          <cell r="T19">
            <v>0</v>
          </cell>
          <cell r="U19">
            <v>1339200</v>
          </cell>
          <cell r="V19">
            <v>2026800</v>
          </cell>
          <cell r="W19">
            <v>0</v>
          </cell>
          <cell r="X19">
            <v>3366000</v>
          </cell>
          <cell r="Y19">
            <v>192000</v>
          </cell>
          <cell r="Z19">
            <v>3558000</v>
          </cell>
          <cell r="AA19">
            <v>9852600</v>
          </cell>
          <cell r="AB19">
            <v>0</v>
          </cell>
          <cell r="AC19">
            <v>744000</v>
          </cell>
          <cell r="AD19">
            <v>744000</v>
          </cell>
          <cell r="AE19">
            <v>75600</v>
          </cell>
          <cell r="AF19">
            <v>819600</v>
          </cell>
          <cell r="AG19">
            <v>4734000</v>
          </cell>
          <cell r="AH19">
            <v>3648000</v>
          </cell>
          <cell r="AI19">
            <v>8382000</v>
          </cell>
          <cell r="AJ19">
            <v>651000</v>
          </cell>
          <cell r="AK19">
            <v>9033000</v>
          </cell>
          <cell r="AL19">
            <v>11726649</v>
          </cell>
          <cell r="AM19">
            <v>-2693649</v>
          </cell>
        </row>
        <row r="20">
          <cell r="A20">
            <v>314</v>
          </cell>
          <cell r="B20" t="str">
            <v>みつわ台</v>
          </cell>
          <cell r="C20">
            <v>4</v>
          </cell>
          <cell r="D20">
            <v>4</v>
          </cell>
          <cell r="E20">
            <v>2</v>
          </cell>
          <cell r="F20">
            <v>2</v>
          </cell>
          <cell r="G20">
            <v>2</v>
          </cell>
          <cell r="H20">
            <v>0</v>
          </cell>
          <cell r="I20">
            <v>1</v>
          </cell>
          <cell r="J20">
            <v>0</v>
          </cell>
          <cell r="K20">
            <v>902400</v>
          </cell>
          <cell r="L20">
            <v>1154400</v>
          </cell>
          <cell r="M20">
            <v>2258400</v>
          </cell>
          <cell r="N20">
            <v>0</v>
          </cell>
          <cell r="O20">
            <v>4315200</v>
          </cell>
          <cell r="P20">
            <v>346800</v>
          </cell>
          <cell r="Q20">
            <v>115200</v>
          </cell>
          <cell r="R20">
            <v>462000</v>
          </cell>
          <cell r="S20">
            <v>4777200</v>
          </cell>
          <cell r="T20">
            <v>1087200</v>
          </cell>
          <cell r="U20">
            <v>1339200</v>
          </cell>
          <cell r="V20">
            <v>2702400</v>
          </cell>
          <cell r="W20">
            <v>0</v>
          </cell>
          <cell r="X20">
            <v>5128800</v>
          </cell>
          <cell r="Y20">
            <v>294000</v>
          </cell>
          <cell r="Z20">
            <v>5422800</v>
          </cell>
          <cell r="AA20">
            <v>10200000</v>
          </cell>
          <cell r="AB20">
            <v>453600</v>
          </cell>
          <cell r="AC20">
            <v>0</v>
          </cell>
          <cell r="AD20">
            <v>453600</v>
          </cell>
          <cell r="AE20">
            <v>33600</v>
          </cell>
          <cell r="AF20">
            <v>487200</v>
          </cell>
          <cell r="AG20">
            <v>6496800</v>
          </cell>
          <cell r="AH20">
            <v>2493600</v>
          </cell>
          <cell r="AI20">
            <v>8990400</v>
          </cell>
          <cell r="AJ20">
            <v>722400</v>
          </cell>
          <cell r="AK20">
            <v>9712800</v>
          </cell>
          <cell r="AL20">
            <v>8567696</v>
          </cell>
          <cell r="AM20">
            <v>1145104</v>
          </cell>
        </row>
        <row r="21">
          <cell r="A21">
            <v>315</v>
          </cell>
          <cell r="B21" t="str">
            <v>まどか</v>
          </cell>
          <cell r="C21">
            <v>2</v>
          </cell>
          <cell r="D21">
            <v>1</v>
          </cell>
          <cell r="E21">
            <v>2</v>
          </cell>
          <cell r="F21">
            <v>2</v>
          </cell>
          <cell r="G21">
            <v>1</v>
          </cell>
          <cell r="H21">
            <v>0</v>
          </cell>
          <cell r="I21">
            <v>2</v>
          </cell>
          <cell r="J21">
            <v>0</v>
          </cell>
          <cell r="K21">
            <v>0</v>
          </cell>
          <cell r="L21">
            <v>2308800</v>
          </cell>
          <cell r="M21">
            <v>2258400</v>
          </cell>
          <cell r="N21">
            <v>0</v>
          </cell>
          <cell r="O21">
            <v>4567200</v>
          </cell>
          <cell r="P21">
            <v>234600</v>
          </cell>
          <cell r="Q21">
            <v>28800</v>
          </cell>
          <cell r="R21">
            <v>263400</v>
          </cell>
          <cell r="S21">
            <v>4830600</v>
          </cell>
          <cell r="T21">
            <v>543600</v>
          </cell>
          <cell r="U21">
            <v>669600</v>
          </cell>
          <cell r="V21">
            <v>675600</v>
          </cell>
          <cell r="W21">
            <v>0</v>
          </cell>
          <cell r="X21">
            <v>1888800</v>
          </cell>
          <cell r="Y21">
            <v>114000</v>
          </cell>
          <cell r="Z21">
            <v>2002800</v>
          </cell>
          <cell r="AA21">
            <v>6833400</v>
          </cell>
          <cell r="AB21">
            <v>453600</v>
          </cell>
          <cell r="AC21">
            <v>0</v>
          </cell>
          <cell r="AD21">
            <v>453600</v>
          </cell>
          <cell r="AE21">
            <v>8400</v>
          </cell>
          <cell r="AF21">
            <v>462000</v>
          </cell>
          <cell r="AG21">
            <v>3024000</v>
          </cell>
          <cell r="AH21">
            <v>2978400</v>
          </cell>
          <cell r="AI21">
            <v>6002400</v>
          </cell>
          <cell r="AJ21">
            <v>369000</v>
          </cell>
          <cell r="AK21">
            <v>6371400</v>
          </cell>
          <cell r="AL21">
            <v>7671432</v>
          </cell>
          <cell r="AM21">
            <v>-1300032</v>
          </cell>
        </row>
        <row r="22">
          <cell r="A22">
            <v>316</v>
          </cell>
          <cell r="B22" t="str">
            <v>わかくさ</v>
          </cell>
          <cell r="C22">
            <v>2</v>
          </cell>
          <cell r="D22">
            <v>4</v>
          </cell>
          <cell r="E22">
            <v>1</v>
          </cell>
          <cell r="F22">
            <v>2</v>
          </cell>
          <cell r="G22">
            <v>2</v>
          </cell>
          <cell r="H22">
            <v>0</v>
          </cell>
          <cell r="I22">
            <v>0</v>
          </cell>
          <cell r="J22">
            <v>2</v>
          </cell>
          <cell r="K22">
            <v>902400</v>
          </cell>
          <cell r="L22">
            <v>0</v>
          </cell>
          <cell r="M22">
            <v>0</v>
          </cell>
          <cell r="N22">
            <v>3052800</v>
          </cell>
          <cell r="O22">
            <v>3955200</v>
          </cell>
          <cell r="P22">
            <v>224400</v>
          </cell>
          <cell r="Q22">
            <v>57600</v>
          </cell>
          <cell r="R22">
            <v>282000</v>
          </cell>
          <cell r="S22">
            <v>4237200</v>
          </cell>
          <cell r="T22">
            <v>0</v>
          </cell>
          <cell r="U22">
            <v>1339200</v>
          </cell>
          <cell r="V22">
            <v>2702400</v>
          </cell>
          <cell r="W22">
            <v>0</v>
          </cell>
          <cell r="X22">
            <v>4041600</v>
          </cell>
          <cell r="Y22">
            <v>300000</v>
          </cell>
          <cell r="Z22">
            <v>4341600</v>
          </cell>
          <cell r="AA22">
            <v>8578800</v>
          </cell>
          <cell r="AB22">
            <v>0</v>
          </cell>
          <cell r="AC22">
            <v>744000</v>
          </cell>
          <cell r="AD22">
            <v>744000</v>
          </cell>
          <cell r="AE22">
            <v>16800</v>
          </cell>
          <cell r="AF22">
            <v>760800</v>
          </cell>
          <cell r="AG22">
            <v>3604800</v>
          </cell>
          <cell r="AH22">
            <v>3648000</v>
          </cell>
          <cell r="AI22">
            <v>7252800</v>
          </cell>
          <cell r="AJ22">
            <v>565200</v>
          </cell>
          <cell r="AK22">
            <v>7818000</v>
          </cell>
          <cell r="AL22">
            <v>8775760</v>
          </cell>
          <cell r="AM22">
            <v>-957760</v>
          </cell>
        </row>
        <row r="23">
          <cell r="A23">
            <v>317</v>
          </cell>
          <cell r="B23" t="str">
            <v>たいよう</v>
          </cell>
          <cell r="C23">
            <v>3</v>
          </cell>
          <cell r="D23">
            <v>3</v>
          </cell>
          <cell r="E23">
            <v>4</v>
          </cell>
          <cell r="F23">
            <v>2</v>
          </cell>
          <cell r="G23">
            <v>2</v>
          </cell>
          <cell r="H23">
            <v>0</v>
          </cell>
          <cell r="I23">
            <v>1</v>
          </cell>
          <cell r="J23">
            <v>1</v>
          </cell>
          <cell r="K23">
            <v>2707200</v>
          </cell>
          <cell r="L23">
            <v>1154400</v>
          </cell>
          <cell r="M23">
            <v>1129200</v>
          </cell>
          <cell r="N23">
            <v>1526400</v>
          </cell>
          <cell r="O23">
            <v>6517200</v>
          </cell>
          <cell r="P23">
            <v>346800</v>
          </cell>
          <cell r="Q23">
            <v>14400</v>
          </cell>
          <cell r="R23">
            <v>361200</v>
          </cell>
          <cell r="S23">
            <v>6878400</v>
          </cell>
          <cell r="T23">
            <v>543600</v>
          </cell>
          <cell r="U23">
            <v>1339200</v>
          </cell>
          <cell r="V23">
            <v>2026800</v>
          </cell>
          <cell r="W23">
            <v>0</v>
          </cell>
          <cell r="X23">
            <v>3909600</v>
          </cell>
          <cell r="Y23">
            <v>228000</v>
          </cell>
          <cell r="Z23">
            <v>4137600</v>
          </cell>
          <cell r="AA23">
            <v>11016000</v>
          </cell>
          <cell r="AB23">
            <v>226800</v>
          </cell>
          <cell r="AC23">
            <v>372000</v>
          </cell>
          <cell r="AD23">
            <v>598800</v>
          </cell>
          <cell r="AE23">
            <v>4200</v>
          </cell>
          <cell r="AF23">
            <v>603000</v>
          </cell>
          <cell r="AG23">
            <v>6180000</v>
          </cell>
          <cell r="AH23">
            <v>3648000</v>
          </cell>
          <cell r="AI23">
            <v>9828000</v>
          </cell>
          <cell r="AJ23">
            <v>585000</v>
          </cell>
          <cell r="AK23">
            <v>10413000</v>
          </cell>
          <cell r="AL23">
            <v>9450660</v>
          </cell>
          <cell r="AM23">
            <v>962340</v>
          </cell>
        </row>
        <row r="24">
          <cell r="A24">
            <v>318</v>
          </cell>
          <cell r="B24" t="str">
            <v>松ヶ丘</v>
          </cell>
          <cell r="C24">
            <v>2</v>
          </cell>
          <cell r="D24">
            <v>3</v>
          </cell>
          <cell r="E24">
            <v>2</v>
          </cell>
          <cell r="F24">
            <v>2</v>
          </cell>
          <cell r="G24">
            <v>1</v>
          </cell>
          <cell r="H24">
            <v>1</v>
          </cell>
          <cell r="I24">
            <v>0</v>
          </cell>
          <cell r="J24">
            <v>1</v>
          </cell>
          <cell r="K24">
            <v>1804800</v>
          </cell>
          <cell r="L24">
            <v>0</v>
          </cell>
          <cell r="M24">
            <v>1129200</v>
          </cell>
          <cell r="N24">
            <v>1526400</v>
          </cell>
          <cell r="O24">
            <v>4460400</v>
          </cell>
          <cell r="P24">
            <v>204000</v>
          </cell>
          <cell r="Q24">
            <v>72000</v>
          </cell>
          <cell r="R24">
            <v>276000</v>
          </cell>
          <cell r="S24">
            <v>4736400</v>
          </cell>
          <cell r="T24">
            <v>543600</v>
          </cell>
          <cell r="U24">
            <v>669600</v>
          </cell>
          <cell r="V24">
            <v>1351200</v>
          </cell>
          <cell r="W24">
            <v>781200</v>
          </cell>
          <cell r="X24">
            <v>3345600</v>
          </cell>
          <cell r="Y24">
            <v>222000</v>
          </cell>
          <cell r="Z24">
            <v>3567600</v>
          </cell>
          <cell r="AA24">
            <v>8304000</v>
          </cell>
          <cell r="AB24">
            <v>226800</v>
          </cell>
          <cell r="AC24">
            <v>372000</v>
          </cell>
          <cell r="AD24">
            <v>598800</v>
          </cell>
          <cell r="AE24">
            <v>21000</v>
          </cell>
          <cell r="AF24">
            <v>619800</v>
          </cell>
          <cell r="AG24">
            <v>4602000</v>
          </cell>
          <cell r="AH24">
            <v>2605200</v>
          </cell>
          <cell r="AI24">
            <v>7207200</v>
          </cell>
          <cell r="AJ24">
            <v>477000</v>
          </cell>
          <cell r="AK24">
            <v>7684200</v>
          </cell>
          <cell r="AL24">
            <v>8107154</v>
          </cell>
          <cell r="AM24">
            <v>-422954</v>
          </cell>
        </row>
        <row r="25">
          <cell r="A25">
            <v>319</v>
          </cell>
          <cell r="B25" t="str">
            <v>作草部</v>
          </cell>
          <cell r="C25">
            <v>3</v>
          </cell>
          <cell r="D25">
            <v>3</v>
          </cell>
          <cell r="E25">
            <v>2</v>
          </cell>
          <cell r="F25">
            <v>2</v>
          </cell>
          <cell r="G25">
            <v>1</v>
          </cell>
          <cell r="H25">
            <v>0</v>
          </cell>
          <cell r="I25">
            <v>0</v>
          </cell>
          <cell r="J25">
            <v>2</v>
          </cell>
          <cell r="K25">
            <v>1804800</v>
          </cell>
          <cell r="L25">
            <v>0</v>
          </cell>
          <cell r="M25">
            <v>0</v>
          </cell>
          <cell r="N25">
            <v>3052800</v>
          </cell>
          <cell r="O25">
            <v>4857600</v>
          </cell>
          <cell r="P25">
            <v>285600</v>
          </cell>
          <cell r="Q25">
            <v>100800</v>
          </cell>
          <cell r="R25">
            <v>386400</v>
          </cell>
          <cell r="S25">
            <v>5244000</v>
          </cell>
          <cell r="T25">
            <v>1087200</v>
          </cell>
          <cell r="U25">
            <v>669600</v>
          </cell>
          <cell r="V25">
            <v>2026800</v>
          </cell>
          <cell r="W25">
            <v>0</v>
          </cell>
          <cell r="X25">
            <v>3783600</v>
          </cell>
          <cell r="Y25">
            <v>216000</v>
          </cell>
          <cell r="Z25">
            <v>3999600</v>
          </cell>
          <cell r="AA25">
            <v>9243600</v>
          </cell>
          <cell r="AB25">
            <v>0</v>
          </cell>
          <cell r="AC25">
            <v>744000</v>
          </cell>
          <cell r="AD25">
            <v>744000</v>
          </cell>
          <cell r="AE25">
            <v>29400</v>
          </cell>
          <cell r="AF25">
            <v>773400</v>
          </cell>
          <cell r="AG25">
            <v>4918800</v>
          </cell>
          <cell r="AH25">
            <v>2978400</v>
          </cell>
          <cell r="AI25">
            <v>7897200</v>
          </cell>
          <cell r="AJ25">
            <v>573000</v>
          </cell>
          <cell r="AK25">
            <v>8470200</v>
          </cell>
          <cell r="AL25">
            <v>10100900</v>
          </cell>
          <cell r="AM25">
            <v>-1630700</v>
          </cell>
        </row>
        <row r="26">
          <cell r="A26">
            <v>320</v>
          </cell>
          <cell r="B26" t="str">
            <v>すずらん</v>
          </cell>
          <cell r="C26">
            <v>2</v>
          </cell>
          <cell r="D26">
            <v>2</v>
          </cell>
          <cell r="E26">
            <v>2</v>
          </cell>
          <cell r="F26">
            <v>2</v>
          </cell>
          <cell r="G26">
            <v>0</v>
          </cell>
          <cell r="H26">
            <v>0</v>
          </cell>
          <cell r="I26">
            <v>0</v>
          </cell>
          <cell r="J26">
            <v>0</v>
          </cell>
          <cell r="K26">
            <v>1804800</v>
          </cell>
          <cell r="L26">
            <v>0</v>
          </cell>
          <cell r="M26">
            <v>2258400</v>
          </cell>
          <cell r="N26">
            <v>0</v>
          </cell>
          <cell r="O26">
            <v>4063200</v>
          </cell>
          <cell r="P26">
            <v>224400</v>
          </cell>
          <cell r="Q26">
            <v>100800</v>
          </cell>
          <cell r="R26">
            <v>325200</v>
          </cell>
          <cell r="S26">
            <v>4388400</v>
          </cell>
          <cell r="T26">
            <v>1087200</v>
          </cell>
          <cell r="U26">
            <v>0</v>
          </cell>
          <cell r="V26">
            <v>1351200</v>
          </cell>
          <cell r="W26">
            <v>0</v>
          </cell>
          <cell r="X26">
            <v>2438400</v>
          </cell>
          <cell r="Y26">
            <v>150000</v>
          </cell>
          <cell r="Z26">
            <v>2588400</v>
          </cell>
          <cell r="AA26">
            <v>6976800</v>
          </cell>
          <cell r="AB26">
            <v>453600</v>
          </cell>
          <cell r="AC26">
            <v>0</v>
          </cell>
          <cell r="AD26">
            <v>453600</v>
          </cell>
          <cell r="AE26">
            <v>29400</v>
          </cell>
          <cell r="AF26">
            <v>483000</v>
          </cell>
          <cell r="AG26">
            <v>6048000</v>
          </cell>
          <cell r="AH26">
            <v>0</v>
          </cell>
          <cell r="AI26">
            <v>6048000</v>
          </cell>
          <cell r="AJ26">
            <v>445800</v>
          </cell>
          <cell r="AK26">
            <v>6493800</v>
          </cell>
          <cell r="AL26">
            <v>7859441</v>
          </cell>
          <cell r="AM26">
            <v>-1365641</v>
          </cell>
        </row>
        <row r="27">
          <cell r="A27">
            <v>321</v>
          </cell>
          <cell r="B27" t="str">
            <v>なぎさ</v>
          </cell>
          <cell r="C27">
            <v>2</v>
          </cell>
          <cell r="D27">
            <v>4</v>
          </cell>
          <cell r="E27">
            <v>1</v>
          </cell>
          <cell r="F27">
            <v>2</v>
          </cell>
          <cell r="G27">
            <v>1</v>
          </cell>
          <cell r="H27">
            <v>0</v>
          </cell>
          <cell r="I27">
            <v>0</v>
          </cell>
          <cell r="J27">
            <v>1</v>
          </cell>
          <cell r="K27">
            <v>902400</v>
          </cell>
          <cell r="L27">
            <v>0</v>
          </cell>
          <cell r="M27">
            <v>1129200</v>
          </cell>
          <cell r="N27">
            <v>1526400</v>
          </cell>
          <cell r="O27">
            <v>3558000</v>
          </cell>
          <cell r="P27">
            <v>183600</v>
          </cell>
          <cell r="Q27">
            <v>28800</v>
          </cell>
          <cell r="R27">
            <v>212400</v>
          </cell>
          <cell r="S27">
            <v>3770400</v>
          </cell>
          <cell r="T27">
            <v>543600</v>
          </cell>
          <cell r="U27">
            <v>669600</v>
          </cell>
          <cell r="V27">
            <v>2702400</v>
          </cell>
          <cell r="W27">
            <v>0</v>
          </cell>
          <cell r="X27">
            <v>3915600</v>
          </cell>
          <cell r="Y27">
            <v>270000</v>
          </cell>
          <cell r="Z27">
            <v>4185600</v>
          </cell>
          <cell r="AA27">
            <v>7956000</v>
          </cell>
          <cell r="AB27">
            <v>226800</v>
          </cell>
          <cell r="AC27">
            <v>372000</v>
          </cell>
          <cell r="AD27">
            <v>598800</v>
          </cell>
          <cell r="AE27">
            <v>8400</v>
          </cell>
          <cell r="AF27">
            <v>607200</v>
          </cell>
          <cell r="AG27">
            <v>5050800</v>
          </cell>
          <cell r="AH27">
            <v>1824000</v>
          </cell>
          <cell r="AI27">
            <v>6874800</v>
          </cell>
          <cell r="AJ27">
            <v>474000</v>
          </cell>
          <cell r="AK27">
            <v>7348800</v>
          </cell>
          <cell r="AL27">
            <v>6182445</v>
          </cell>
          <cell r="AM27">
            <v>1166355</v>
          </cell>
        </row>
        <row r="28">
          <cell r="A28">
            <v>322</v>
          </cell>
          <cell r="B28" t="str">
            <v>南小中台</v>
          </cell>
          <cell r="C28">
            <v>2</v>
          </cell>
          <cell r="D28">
            <v>5</v>
          </cell>
          <cell r="E28">
            <v>3</v>
          </cell>
          <cell r="F28">
            <v>2</v>
          </cell>
          <cell r="G28">
            <v>1</v>
          </cell>
          <cell r="H28">
            <v>1</v>
          </cell>
          <cell r="I28">
            <v>0</v>
          </cell>
          <cell r="J28">
            <v>1</v>
          </cell>
          <cell r="K28">
            <v>2707200</v>
          </cell>
          <cell r="L28">
            <v>0</v>
          </cell>
          <cell r="M28">
            <v>1129200</v>
          </cell>
          <cell r="N28">
            <v>1526400</v>
          </cell>
          <cell r="O28">
            <v>5362800</v>
          </cell>
          <cell r="P28">
            <v>295800</v>
          </cell>
          <cell r="Q28">
            <v>129600</v>
          </cell>
          <cell r="R28">
            <v>425400</v>
          </cell>
          <cell r="S28">
            <v>5788200</v>
          </cell>
          <cell r="T28">
            <v>543600</v>
          </cell>
          <cell r="U28">
            <v>669600</v>
          </cell>
          <cell r="V28">
            <v>2702400</v>
          </cell>
          <cell r="W28">
            <v>781200</v>
          </cell>
          <cell r="X28">
            <v>4696800</v>
          </cell>
          <cell r="Y28">
            <v>234000</v>
          </cell>
          <cell r="Z28">
            <v>4930800</v>
          </cell>
          <cell r="AA28">
            <v>10719000</v>
          </cell>
          <cell r="AB28">
            <v>226800</v>
          </cell>
          <cell r="AC28">
            <v>372000</v>
          </cell>
          <cell r="AD28">
            <v>598800</v>
          </cell>
          <cell r="AE28">
            <v>37800</v>
          </cell>
          <cell r="AF28">
            <v>636600</v>
          </cell>
          <cell r="AG28">
            <v>6855600</v>
          </cell>
          <cell r="AH28">
            <v>2605200</v>
          </cell>
          <cell r="AI28">
            <v>9460800</v>
          </cell>
          <cell r="AJ28">
            <v>621600</v>
          </cell>
          <cell r="AK28">
            <v>10082400</v>
          </cell>
          <cell r="AL28">
            <v>9381372</v>
          </cell>
          <cell r="AM28">
            <v>701028</v>
          </cell>
        </row>
        <row r="29">
          <cell r="A29">
            <v>323</v>
          </cell>
          <cell r="B29" t="str">
            <v>もみじ</v>
          </cell>
          <cell r="C29">
            <v>7</v>
          </cell>
          <cell r="D29">
            <v>4</v>
          </cell>
          <cell r="E29">
            <v>4</v>
          </cell>
          <cell r="F29">
            <v>2</v>
          </cell>
          <cell r="G29">
            <v>2</v>
          </cell>
          <cell r="H29">
            <v>0</v>
          </cell>
          <cell r="I29">
            <v>1</v>
          </cell>
          <cell r="J29">
            <v>1</v>
          </cell>
          <cell r="K29">
            <v>2707200</v>
          </cell>
          <cell r="L29">
            <v>1154400</v>
          </cell>
          <cell r="M29">
            <v>1129200</v>
          </cell>
          <cell r="N29">
            <v>1526400</v>
          </cell>
          <cell r="O29">
            <v>6517200</v>
          </cell>
          <cell r="P29">
            <v>459000</v>
          </cell>
          <cell r="Q29">
            <v>158400</v>
          </cell>
          <cell r="R29">
            <v>617400</v>
          </cell>
          <cell r="S29">
            <v>7134600</v>
          </cell>
          <cell r="T29">
            <v>2718000</v>
          </cell>
          <cell r="U29">
            <v>1339200</v>
          </cell>
          <cell r="V29">
            <v>2702400</v>
          </cell>
          <cell r="W29">
            <v>0</v>
          </cell>
          <cell r="X29">
            <v>6759600</v>
          </cell>
          <cell r="Y29">
            <v>234000</v>
          </cell>
          <cell r="Z29">
            <v>6993600</v>
          </cell>
          <cell r="AA29">
            <v>14128200</v>
          </cell>
          <cell r="AB29">
            <v>226800</v>
          </cell>
          <cell r="AC29">
            <v>372000</v>
          </cell>
          <cell r="AD29">
            <v>598800</v>
          </cell>
          <cell r="AE29">
            <v>46200</v>
          </cell>
          <cell r="AF29">
            <v>645000</v>
          </cell>
          <cell r="AG29">
            <v>9030000</v>
          </cell>
          <cell r="AH29">
            <v>3648000</v>
          </cell>
          <cell r="AI29">
            <v>12678000</v>
          </cell>
          <cell r="AJ29">
            <v>805200</v>
          </cell>
          <cell r="AK29">
            <v>13483200</v>
          </cell>
          <cell r="AL29">
            <v>9658896</v>
          </cell>
          <cell r="AM29">
            <v>3824304</v>
          </cell>
        </row>
        <row r="30">
          <cell r="A30">
            <v>324</v>
          </cell>
          <cell r="B30" t="str">
            <v>おゆみ野</v>
          </cell>
          <cell r="C30">
            <v>4</v>
          </cell>
          <cell r="D30">
            <v>3</v>
          </cell>
          <cell r="E30">
            <v>4</v>
          </cell>
          <cell r="F30">
            <v>2</v>
          </cell>
          <cell r="G30">
            <v>0</v>
          </cell>
          <cell r="H30">
            <v>1</v>
          </cell>
          <cell r="I30">
            <v>1</v>
          </cell>
          <cell r="J30">
            <v>0</v>
          </cell>
          <cell r="K30">
            <v>2707200</v>
          </cell>
          <cell r="L30">
            <v>1154400</v>
          </cell>
          <cell r="M30">
            <v>2258400</v>
          </cell>
          <cell r="N30">
            <v>0</v>
          </cell>
          <cell r="O30">
            <v>6120000</v>
          </cell>
          <cell r="P30">
            <v>387600</v>
          </cell>
          <cell r="Q30">
            <v>144000</v>
          </cell>
          <cell r="R30">
            <v>531600</v>
          </cell>
          <cell r="S30">
            <v>6651600</v>
          </cell>
          <cell r="T30">
            <v>2174400</v>
          </cell>
          <cell r="U30">
            <v>0</v>
          </cell>
          <cell r="V30">
            <v>1351200</v>
          </cell>
          <cell r="W30">
            <v>781200</v>
          </cell>
          <cell r="X30">
            <v>4306800</v>
          </cell>
          <cell r="Y30">
            <v>186000</v>
          </cell>
          <cell r="Z30">
            <v>4492800</v>
          </cell>
          <cell r="AA30">
            <v>11144400</v>
          </cell>
          <cell r="AB30">
            <v>453600</v>
          </cell>
          <cell r="AC30">
            <v>0</v>
          </cell>
          <cell r="AD30">
            <v>453600</v>
          </cell>
          <cell r="AE30">
            <v>42000</v>
          </cell>
          <cell r="AF30">
            <v>495600</v>
          </cell>
          <cell r="AG30">
            <v>8037600</v>
          </cell>
          <cell r="AH30">
            <v>1935600</v>
          </cell>
          <cell r="AI30">
            <v>9973200</v>
          </cell>
          <cell r="AJ30">
            <v>675600</v>
          </cell>
          <cell r="AK30">
            <v>10648800</v>
          </cell>
          <cell r="AL30">
            <v>10680713</v>
          </cell>
          <cell r="AM30">
            <v>-31913</v>
          </cell>
        </row>
        <row r="31">
          <cell r="A31">
            <v>325</v>
          </cell>
          <cell r="B31" t="str">
            <v>ﾅｰｾﾘｰ鏡戸</v>
          </cell>
          <cell r="C31">
            <v>5</v>
          </cell>
          <cell r="D31">
            <v>3</v>
          </cell>
          <cell r="E31">
            <v>4</v>
          </cell>
          <cell r="F31">
            <v>2</v>
          </cell>
          <cell r="G31">
            <v>2</v>
          </cell>
          <cell r="H31">
            <v>0</v>
          </cell>
          <cell r="I31">
            <v>0</v>
          </cell>
          <cell r="J31">
            <v>2</v>
          </cell>
          <cell r="K31">
            <v>3609600</v>
          </cell>
          <cell r="L31">
            <v>0</v>
          </cell>
          <cell r="M31">
            <v>0</v>
          </cell>
          <cell r="N31">
            <v>3052800</v>
          </cell>
          <cell r="O31">
            <v>6662400</v>
          </cell>
          <cell r="P31">
            <v>418200</v>
          </cell>
          <cell r="Q31">
            <v>216000</v>
          </cell>
          <cell r="R31">
            <v>634200</v>
          </cell>
          <cell r="S31">
            <v>7296600</v>
          </cell>
          <cell r="T31">
            <v>1630800</v>
          </cell>
          <cell r="U31">
            <v>1339200</v>
          </cell>
          <cell r="V31">
            <v>2026800</v>
          </cell>
          <cell r="W31">
            <v>0</v>
          </cell>
          <cell r="X31">
            <v>4996800</v>
          </cell>
          <cell r="Y31">
            <v>216000</v>
          </cell>
          <cell r="Z31">
            <v>5212800</v>
          </cell>
          <cell r="AA31">
            <v>12509400</v>
          </cell>
          <cell r="AB31">
            <v>0</v>
          </cell>
          <cell r="AC31">
            <v>744000</v>
          </cell>
          <cell r="AD31">
            <v>744000</v>
          </cell>
          <cell r="AE31">
            <v>63000</v>
          </cell>
          <cell r="AF31">
            <v>807000</v>
          </cell>
          <cell r="AG31">
            <v>7267200</v>
          </cell>
          <cell r="AH31">
            <v>3648000</v>
          </cell>
          <cell r="AI31">
            <v>10915200</v>
          </cell>
          <cell r="AJ31">
            <v>787200</v>
          </cell>
          <cell r="AK31">
            <v>11702400</v>
          </cell>
          <cell r="AL31">
            <v>10073740</v>
          </cell>
          <cell r="AM31">
            <v>1628660</v>
          </cell>
        </row>
        <row r="32">
          <cell r="A32">
            <v>326</v>
          </cell>
          <cell r="B32" t="str">
            <v>打瀬</v>
          </cell>
          <cell r="C32">
            <v>4</v>
          </cell>
          <cell r="D32">
            <v>3</v>
          </cell>
          <cell r="E32">
            <v>1</v>
          </cell>
          <cell r="F32">
            <v>2</v>
          </cell>
          <cell r="G32">
            <v>2</v>
          </cell>
          <cell r="H32">
            <v>1</v>
          </cell>
          <cell r="I32">
            <v>1</v>
          </cell>
          <cell r="J32">
            <v>0</v>
          </cell>
          <cell r="K32">
            <v>0</v>
          </cell>
          <cell r="L32">
            <v>1154400</v>
          </cell>
          <cell r="M32">
            <v>2258400</v>
          </cell>
          <cell r="N32">
            <v>0</v>
          </cell>
          <cell r="O32">
            <v>3412800</v>
          </cell>
          <cell r="P32">
            <v>183600</v>
          </cell>
          <cell r="Q32">
            <v>144000</v>
          </cell>
          <cell r="R32">
            <v>327600</v>
          </cell>
          <cell r="S32">
            <v>3740400</v>
          </cell>
          <cell r="T32">
            <v>1087200</v>
          </cell>
          <cell r="U32">
            <v>1339200</v>
          </cell>
          <cell r="V32">
            <v>1351200</v>
          </cell>
          <cell r="W32">
            <v>781200</v>
          </cell>
          <cell r="X32">
            <v>4558800</v>
          </cell>
          <cell r="Y32">
            <v>174000</v>
          </cell>
          <cell r="Z32">
            <v>4732800</v>
          </cell>
          <cell r="AA32">
            <v>8473200</v>
          </cell>
          <cell r="AB32">
            <v>453600</v>
          </cell>
          <cell r="AC32">
            <v>0</v>
          </cell>
          <cell r="AD32">
            <v>453600</v>
          </cell>
          <cell r="AE32">
            <v>42000</v>
          </cell>
          <cell r="AF32">
            <v>495600</v>
          </cell>
          <cell r="AG32">
            <v>4243200</v>
          </cell>
          <cell r="AH32">
            <v>3274800</v>
          </cell>
          <cell r="AI32">
            <v>7518000</v>
          </cell>
          <cell r="AJ32">
            <v>459600</v>
          </cell>
          <cell r="AK32">
            <v>7977600</v>
          </cell>
        </row>
        <row r="33">
          <cell r="A33" t="str">
            <v>計</v>
          </cell>
          <cell r="C33">
            <v>85</v>
          </cell>
          <cell r="D33">
            <v>80</v>
          </cell>
          <cell r="E33">
            <v>67</v>
          </cell>
          <cell r="F33">
            <v>51</v>
          </cell>
          <cell r="G33">
            <v>34</v>
          </cell>
          <cell r="H33">
            <v>5</v>
          </cell>
          <cell r="I33">
            <v>11</v>
          </cell>
          <cell r="J33">
            <v>26</v>
          </cell>
          <cell r="K33">
            <v>50534400</v>
          </cell>
          <cell r="L33">
            <v>12698400</v>
          </cell>
          <cell r="M33">
            <v>28230000</v>
          </cell>
          <cell r="N33">
            <v>39686400</v>
          </cell>
          <cell r="O33">
            <v>131149200</v>
          </cell>
          <cell r="P33">
            <v>7446000</v>
          </cell>
          <cell r="Q33">
            <v>3225600</v>
          </cell>
          <cell r="R33">
            <v>10671600</v>
          </cell>
          <cell r="S33">
            <v>141820800</v>
          </cell>
          <cell r="T33">
            <v>27723600</v>
          </cell>
          <cell r="U33">
            <v>22766400</v>
          </cell>
          <cell r="V33">
            <v>50670000</v>
          </cell>
          <cell r="W33">
            <v>3906000</v>
          </cell>
          <cell r="X33">
            <v>105066000</v>
          </cell>
          <cell r="Y33">
            <v>5232000</v>
          </cell>
          <cell r="Z33">
            <v>110298000</v>
          </cell>
          <cell r="AA33">
            <v>252118800</v>
          </cell>
          <cell r="AB33">
            <v>5670000</v>
          </cell>
          <cell r="AC33">
            <v>9672000</v>
          </cell>
          <cell r="AD33">
            <v>15342000</v>
          </cell>
          <cell r="AE33">
            <v>940800</v>
          </cell>
          <cell r="AF33">
            <v>16282800</v>
          </cell>
          <cell r="AG33">
            <v>151488000</v>
          </cell>
          <cell r="AH33">
            <v>69385200</v>
          </cell>
          <cell r="AI33">
            <v>220873200</v>
          </cell>
          <cell r="AJ33">
            <v>14962800</v>
          </cell>
          <cell r="AK33">
            <v>235836000</v>
          </cell>
          <cell r="AL33">
            <v>216929177</v>
          </cell>
          <cell r="AM33">
            <v>10929223</v>
          </cell>
        </row>
      </sheetData>
      <sheetData sheetId="13">
        <row r="6">
          <cell r="A6">
            <v>302</v>
          </cell>
          <cell r="B6">
            <v>1</v>
          </cell>
          <cell r="C6">
            <v>302</v>
          </cell>
          <cell r="D6" t="str">
            <v>院内保育園</v>
          </cell>
          <cell r="E6" t="str">
            <v>（財）千葉愛育会</v>
          </cell>
          <cell r="F6" t="str">
            <v>日高正和</v>
          </cell>
          <cell r="G6" t="str">
            <v>中央区院内2-5-6</v>
          </cell>
          <cell r="H6">
            <v>6441120</v>
          </cell>
          <cell r="I6">
            <v>348600</v>
          </cell>
          <cell r="J6">
            <v>6789720</v>
          </cell>
          <cell r="K6">
            <v>4303800</v>
          </cell>
          <cell r="L6">
            <v>4303800</v>
          </cell>
          <cell r="M6">
            <v>1230000</v>
          </cell>
          <cell r="N6">
            <v>3073800</v>
          </cell>
          <cell r="O6">
            <v>3073800</v>
          </cell>
          <cell r="P6">
            <v>768450</v>
          </cell>
          <cell r="Q6">
            <v>7355040</v>
          </cell>
          <cell r="R6">
            <v>132000</v>
          </cell>
          <cell r="S6">
            <v>7487040</v>
          </cell>
          <cell r="T6">
            <v>3366000</v>
          </cell>
          <cell r="U6">
            <v>3366000</v>
          </cell>
          <cell r="V6">
            <v>3366000</v>
          </cell>
          <cell r="W6">
            <v>841500</v>
          </cell>
          <cell r="X6">
            <v>6439800</v>
          </cell>
          <cell r="Y6">
            <v>6439800</v>
          </cell>
          <cell r="Z6">
            <v>1609950</v>
          </cell>
          <cell r="AA6">
            <v>7487040</v>
          </cell>
          <cell r="AB6">
            <v>4611600</v>
          </cell>
          <cell r="AC6">
            <v>4611600</v>
          </cell>
          <cell r="AD6">
            <v>3366000</v>
          </cell>
          <cell r="AE6">
            <v>1245600</v>
          </cell>
          <cell r="AG6">
            <v>3073800</v>
          </cell>
        </row>
        <row r="7">
          <cell r="A7">
            <v>303</v>
          </cell>
          <cell r="B7">
            <v>2</v>
          </cell>
          <cell r="C7">
            <v>303</v>
          </cell>
          <cell r="D7" t="str">
            <v>旭ヶ丘保育園</v>
          </cell>
          <cell r="E7" t="str">
            <v>（福）千葉ベタニヤホーム</v>
          </cell>
          <cell r="F7" t="str">
            <v>中島康文</v>
          </cell>
          <cell r="G7" t="str">
            <v>市川市国府台2-9-13</v>
          </cell>
          <cell r="H7">
            <v>4000000</v>
          </cell>
          <cell r="I7">
            <v>341400</v>
          </cell>
          <cell r="J7">
            <v>4341400</v>
          </cell>
          <cell r="K7">
            <v>4908600</v>
          </cell>
          <cell r="L7">
            <v>4341400</v>
          </cell>
          <cell r="M7">
            <v>672000</v>
          </cell>
          <cell r="N7">
            <v>3669400</v>
          </cell>
          <cell r="O7">
            <v>3669400</v>
          </cell>
          <cell r="P7">
            <v>917350</v>
          </cell>
          <cell r="Q7">
            <v>5400000</v>
          </cell>
          <cell r="R7">
            <v>234000</v>
          </cell>
          <cell r="S7">
            <v>5634000</v>
          </cell>
          <cell r="T7">
            <v>3348000</v>
          </cell>
          <cell r="U7">
            <v>3348000</v>
          </cell>
          <cell r="V7">
            <v>3348000</v>
          </cell>
          <cell r="W7">
            <v>837000</v>
          </cell>
          <cell r="X7">
            <v>7017400</v>
          </cell>
          <cell r="Y7">
            <v>7017400</v>
          </cell>
          <cell r="Z7">
            <v>1754350</v>
          </cell>
          <cell r="AA7">
            <v>5634000</v>
          </cell>
          <cell r="AB7">
            <v>4611600</v>
          </cell>
          <cell r="AC7">
            <v>4611600</v>
          </cell>
          <cell r="AD7">
            <v>3348000</v>
          </cell>
          <cell r="AE7">
            <v>1263600</v>
          </cell>
          <cell r="AG7">
            <v>4236600</v>
          </cell>
        </row>
        <row r="8">
          <cell r="A8">
            <v>304</v>
          </cell>
          <cell r="B8">
            <v>3</v>
          </cell>
          <cell r="C8">
            <v>304</v>
          </cell>
          <cell r="D8" t="str">
            <v>稲毛保育園</v>
          </cell>
          <cell r="E8" t="str">
            <v>（福）千葉県厚生事業団</v>
          </cell>
          <cell r="F8" t="str">
            <v>佐藤幸之輔</v>
          </cell>
          <cell r="G8" t="str">
            <v>柏市十余二175-42</v>
          </cell>
          <cell r="H8">
            <v>6265200</v>
          </cell>
          <cell r="I8">
            <v>382200</v>
          </cell>
          <cell r="J8">
            <v>6647400</v>
          </cell>
          <cell r="K8">
            <v>6647400</v>
          </cell>
          <cell r="L8">
            <v>6647400</v>
          </cell>
          <cell r="M8">
            <v>1852800</v>
          </cell>
          <cell r="N8">
            <v>4794600</v>
          </cell>
          <cell r="O8">
            <v>4794600</v>
          </cell>
          <cell r="P8">
            <v>1198650</v>
          </cell>
          <cell r="Q8">
            <v>5678400</v>
          </cell>
          <cell r="R8">
            <v>324000</v>
          </cell>
          <cell r="S8">
            <v>6002400</v>
          </cell>
          <cell r="T8">
            <v>6002400</v>
          </cell>
          <cell r="U8">
            <v>6002400</v>
          </cell>
          <cell r="V8">
            <v>6002400</v>
          </cell>
          <cell r="W8">
            <v>1500600</v>
          </cell>
          <cell r="X8">
            <v>10797000</v>
          </cell>
          <cell r="Y8">
            <v>10797000</v>
          </cell>
          <cell r="Z8">
            <v>2699250</v>
          </cell>
          <cell r="AA8">
            <v>6002400</v>
          </cell>
          <cell r="AB8">
            <v>6002400</v>
          </cell>
          <cell r="AC8">
            <v>6002400</v>
          </cell>
          <cell r="AD8">
            <v>6002400</v>
          </cell>
          <cell r="AE8">
            <v>0</v>
          </cell>
          <cell r="AG8">
            <v>4794600</v>
          </cell>
        </row>
        <row r="9">
          <cell r="A9">
            <v>305</v>
          </cell>
          <cell r="B9">
            <v>4</v>
          </cell>
          <cell r="C9">
            <v>305</v>
          </cell>
          <cell r="D9" t="str">
            <v>みどり学園附属保育園</v>
          </cell>
          <cell r="E9" t="str">
            <v>（財）みどり学園附属保育園</v>
          </cell>
          <cell r="F9" t="str">
            <v>相原美知江</v>
          </cell>
          <cell r="G9" t="str">
            <v>花見川区幕張町2-972</v>
          </cell>
          <cell r="H9">
            <v>3955200</v>
          </cell>
          <cell r="I9">
            <v>186000</v>
          </cell>
          <cell r="J9">
            <v>4141200</v>
          </cell>
          <cell r="K9">
            <v>4141200</v>
          </cell>
          <cell r="L9">
            <v>4141200</v>
          </cell>
          <cell r="M9">
            <v>744000</v>
          </cell>
          <cell r="N9">
            <v>3397200</v>
          </cell>
          <cell r="O9">
            <v>3397200</v>
          </cell>
          <cell r="P9">
            <v>849300</v>
          </cell>
          <cell r="Q9">
            <v>4933464</v>
          </cell>
          <cell r="R9">
            <v>114000</v>
          </cell>
          <cell r="S9">
            <v>5047464</v>
          </cell>
          <cell r="T9">
            <v>2804400</v>
          </cell>
          <cell r="U9">
            <v>2804400</v>
          </cell>
          <cell r="V9">
            <v>2804400</v>
          </cell>
          <cell r="W9">
            <v>701100</v>
          </cell>
          <cell r="X9">
            <v>6201600</v>
          </cell>
          <cell r="Y9">
            <v>6201600</v>
          </cell>
          <cell r="Z9">
            <v>1550400</v>
          </cell>
          <cell r="AA9">
            <v>5047464</v>
          </cell>
          <cell r="AB9">
            <v>4611600</v>
          </cell>
          <cell r="AC9">
            <v>4611600</v>
          </cell>
          <cell r="AD9">
            <v>2804400</v>
          </cell>
          <cell r="AE9">
            <v>1807200</v>
          </cell>
          <cell r="AG9">
            <v>3397200</v>
          </cell>
        </row>
        <row r="10">
          <cell r="A10">
            <v>306</v>
          </cell>
          <cell r="B10">
            <v>5</v>
          </cell>
          <cell r="C10">
            <v>306</v>
          </cell>
          <cell r="D10" t="str">
            <v>ちどり保育園</v>
          </cell>
          <cell r="E10" t="str">
            <v>（財）ちどり保育園</v>
          </cell>
          <cell r="F10" t="str">
            <v>吉岡正夫</v>
          </cell>
          <cell r="G10" t="str">
            <v>花見川区検見川町3-331-4</v>
          </cell>
          <cell r="H10">
            <v>6889200</v>
          </cell>
          <cell r="I10">
            <v>784800</v>
          </cell>
          <cell r="J10">
            <v>7674000</v>
          </cell>
          <cell r="K10">
            <v>7674000</v>
          </cell>
          <cell r="L10">
            <v>7674000</v>
          </cell>
          <cell r="M10">
            <v>1959600</v>
          </cell>
          <cell r="N10">
            <v>5714400</v>
          </cell>
          <cell r="O10">
            <v>5714400</v>
          </cell>
          <cell r="P10">
            <v>1428600</v>
          </cell>
          <cell r="Q10">
            <v>4732800</v>
          </cell>
          <cell r="R10">
            <v>60000</v>
          </cell>
          <cell r="S10">
            <v>4792800</v>
          </cell>
          <cell r="T10">
            <v>4792800</v>
          </cell>
          <cell r="U10">
            <v>4792800</v>
          </cell>
          <cell r="V10">
            <v>4792800</v>
          </cell>
          <cell r="W10">
            <v>1198200</v>
          </cell>
          <cell r="X10">
            <v>10507200</v>
          </cell>
          <cell r="Y10">
            <v>10507200</v>
          </cell>
          <cell r="Z10">
            <v>2626800</v>
          </cell>
          <cell r="AA10">
            <v>4792800</v>
          </cell>
          <cell r="AB10">
            <v>4792800</v>
          </cell>
          <cell r="AC10">
            <v>4792800</v>
          </cell>
          <cell r="AD10">
            <v>4792800</v>
          </cell>
          <cell r="AE10">
            <v>0</v>
          </cell>
          <cell r="AG10">
            <v>5714400</v>
          </cell>
        </row>
        <row r="11">
          <cell r="A11">
            <v>307</v>
          </cell>
          <cell r="B11">
            <v>6</v>
          </cell>
          <cell r="C11">
            <v>307</v>
          </cell>
          <cell r="D11" t="str">
            <v>今井保育園</v>
          </cell>
          <cell r="E11" t="str">
            <v>（財）今井保育園</v>
          </cell>
          <cell r="F11" t="str">
            <v>大森権四郎</v>
          </cell>
          <cell r="G11" t="str">
            <v>中央区今井2-12-7</v>
          </cell>
          <cell r="H11">
            <v>8000000</v>
          </cell>
          <cell r="I11">
            <v>204000</v>
          </cell>
          <cell r="J11">
            <v>8204000</v>
          </cell>
          <cell r="K11">
            <v>5566800</v>
          </cell>
          <cell r="L11">
            <v>5566800</v>
          </cell>
          <cell r="M11">
            <v>1887600</v>
          </cell>
          <cell r="N11">
            <v>3679200</v>
          </cell>
          <cell r="O11">
            <v>3679200</v>
          </cell>
          <cell r="P11">
            <v>919800</v>
          </cell>
          <cell r="Q11">
            <v>4800000</v>
          </cell>
          <cell r="R11">
            <v>204000</v>
          </cell>
          <cell r="S11">
            <v>5004000</v>
          </cell>
          <cell r="T11">
            <v>4657200</v>
          </cell>
          <cell r="U11">
            <v>4657200</v>
          </cell>
          <cell r="V11">
            <v>4657200</v>
          </cell>
          <cell r="W11">
            <v>1164300</v>
          </cell>
          <cell r="X11">
            <v>8336400</v>
          </cell>
          <cell r="Y11">
            <v>8336400</v>
          </cell>
          <cell r="Z11">
            <v>2084100</v>
          </cell>
          <cell r="AA11">
            <v>5004000</v>
          </cell>
          <cell r="AB11">
            <v>4657200</v>
          </cell>
          <cell r="AC11">
            <v>4657200</v>
          </cell>
          <cell r="AD11">
            <v>4657200</v>
          </cell>
          <cell r="AE11">
            <v>0</v>
          </cell>
          <cell r="AG11">
            <v>3679200</v>
          </cell>
        </row>
        <row r="12">
          <cell r="A12">
            <v>308</v>
          </cell>
          <cell r="B12">
            <v>7</v>
          </cell>
          <cell r="C12">
            <v>308</v>
          </cell>
          <cell r="D12" t="str">
            <v>若竹保育園</v>
          </cell>
          <cell r="E12" t="str">
            <v>（福）恵福祉会</v>
          </cell>
          <cell r="F12" t="str">
            <v>白石宗照</v>
          </cell>
          <cell r="G12" t="str">
            <v>若葉区若松町331</v>
          </cell>
          <cell r="H12">
            <v>6662400</v>
          </cell>
          <cell r="I12">
            <v>650400</v>
          </cell>
          <cell r="J12">
            <v>7312800</v>
          </cell>
          <cell r="K12">
            <v>7312800</v>
          </cell>
          <cell r="L12">
            <v>7312800</v>
          </cell>
          <cell r="M12">
            <v>2220000</v>
          </cell>
          <cell r="N12">
            <v>5092800</v>
          </cell>
          <cell r="O12">
            <v>5092800</v>
          </cell>
          <cell r="P12">
            <v>1273200</v>
          </cell>
          <cell r="Q12">
            <v>4041600</v>
          </cell>
          <cell r="R12">
            <v>276000</v>
          </cell>
          <cell r="S12">
            <v>4317600</v>
          </cell>
          <cell r="T12">
            <v>4317600</v>
          </cell>
          <cell r="U12">
            <v>4317600</v>
          </cell>
          <cell r="V12">
            <v>4317600</v>
          </cell>
          <cell r="W12">
            <v>1079400</v>
          </cell>
          <cell r="X12">
            <v>9410400</v>
          </cell>
          <cell r="Y12">
            <v>9410400</v>
          </cell>
          <cell r="Z12">
            <v>2352600</v>
          </cell>
          <cell r="AA12">
            <v>4317600</v>
          </cell>
          <cell r="AB12">
            <v>4611600</v>
          </cell>
          <cell r="AC12">
            <v>4317600</v>
          </cell>
          <cell r="AD12">
            <v>4317600</v>
          </cell>
          <cell r="AE12">
            <v>0</v>
          </cell>
          <cell r="AG12">
            <v>5092800</v>
          </cell>
        </row>
        <row r="13">
          <cell r="A13">
            <v>309</v>
          </cell>
          <cell r="B13">
            <v>8</v>
          </cell>
          <cell r="C13">
            <v>309</v>
          </cell>
          <cell r="D13" t="str">
            <v>千葉寺保育園</v>
          </cell>
          <cell r="E13" t="str">
            <v>（福）千葉寺福祉会</v>
          </cell>
          <cell r="F13" t="str">
            <v>鈴木敏弘</v>
          </cell>
          <cell r="G13" t="str">
            <v>中央区末広4-17-3</v>
          </cell>
          <cell r="H13">
            <v>6066424</v>
          </cell>
          <cell r="I13">
            <v>419400</v>
          </cell>
          <cell r="J13">
            <v>6485824</v>
          </cell>
          <cell r="K13">
            <v>5637000</v>
          </cell>
          <cell r="L13">
            <v>5637000</v>
          </cell>
          <cell r="M13">
            <v>1699200</v>
          </cell>
          <cell r="N13">
            <v>3937800</v>
          </cell>
          <cell r="O13">
            <v>3937800</v>
          </cell>
          <cell r="P13">
            <v>984450</v>
          </cell>
          <cell r="Q13">
            <v>6055564</v>
          </cell>
          <cell r="R13">
            <v>252000</v>
          </cell>
          <cell r="S13">
            <v>6307564</v>
          </cell>
          <cell r="T13">
            <v>7666800</v>
          </cell>
          <cell r="U13">
            <v>6307564</v>
          </cell>
          <cell r="V13">
            <v>6307564</v>
          </cell>
          <cell r="W13">
            <v>1576891</v>
          </cell>
          <cell r="X13">
            <v>10245364</v>
          </cell>
          <cell r="Y13">
            <v>10245364</v>
          </cell>
          <cell r="Z13">
            <v>2561341</v>
          </cell>
          <cell r="AA13">
            <v>6307564</v>
          </cell>
          <cell r="AB13">
            <v>7666800</v>
          </cell>
          <cell r="AC13">
            <v>6307564</v>
          </cell>
          <cell r="AD13">
            <v>6307564</v>
          </cell>
          <cell r="AE13">
            <v>0</v>
          </cell>
          <cell r="AG13">
            <v>3937800</v>
          </cell>
        </row>
        <row r="14">
          <cell r="A14">
            <v>310</v>
          </cell>
          <cell r="B14">
            <v>9</v>
          </cell>
          <cell r="C14">
            <v>310</v>
          </cell>
          <cell r="D14" t="str">
            <v>慈光保育園</v>
          </cell>
          <cell r="E14" t="str">
            <v>（福）龍澤園</v>
          </cell>
          <cell r="F14" t="str">
            <v>長谷川和世</v>
          </cell>
          <cell r="G14" t="str">
            <v>中央区大巌寺町180-1</v>
          </cell>
          <cell r="H14">
            <v>2534400</v>
          </cell>
          <cell r="I14">
            <v>226800</v>
          </cell>
          <cell r="J14">
            <v>2761200</v>
          </cell>
          <cell r="K14">
            <v>4182000</v>
          </cell>
          <cell r="L14">
            <v>2761200</v>
          </cell>
          <cell r="M14">
            <v>789600</v>
          </cell>
          <cell r="N14">
            <v>1971600</v>
          </cell>
          <cell r="O14">
            <v>1971600</v>
          </cell>
          <cell r="P14">
            <v>492900</v>
          </cell>
          <cell r="Q14">
            <v>2507160</v>
          </cell>
          <cell r="R14">
            <v>132000</v>
          </cell>
          <cell r="S14">
            <v>2639160</v>
          </cell>
          <cell r="T14">
            <v>2822400</v>
          </cell>
          <cell r="U14">
            <v>2639160</v>
          </cell>
          <cell r="V14">
            <v>2639160</v>
          </cell>
          <cell r="W14">
            <v>659790</v>
          </cell>
          <cell r="X14">
            <v>4610760</v>
          </cell>
          <cell r="Y14">
            <v>4610760</v>
          </cell>
          <cell r="Z14">
            <v>1152690</v>
          </cell>
          <cell r="AA14">
            <v>2639160</v>
          </cell>
          <cell r="AB14">
            <v>4611600</v>
          </cell>
          <cell r="AC14">
            <v>2639160</v>
          </cell>
          <cell r="AD14">
            <v>2639160</v>
          </cell>
          <cell r="AE14">
            <v>0</v>
          </cell>
          <cell r="AG14">
            <v>3392400</v>
          </cell>
        </row>
        <row r="15">
          <cell r="A15">
            <v>311</v>
          </cell>
          <cell r="B15">
            <v>10</v>
          </cell>
          <cell r="C15">
            <v>311</v>
          </cell>
          <cell r="D15" t="str">
            <v>若梅保育園</v>
          </cell>
          <cell r="E15" t="str">
            <v>（福）恵福祉会</v>
          </cell>
          <cell r="F15" t="str">
            <v>白石宗照</v>
          </cell>
          <cell r="G15" t="str">
            <v>若葉区若松町331</v>
          </cell>
          <cell r="H15">
            <v>8827200</v>
          </cell>
          <cell r="I15">
            <v>891600</v>
          </cell>
          <cell r="J15">
            <v>9718800</v>
          </cell>
          <cell r="K15">
            <v>9213600</v>
          </cell>
          <cell r="L15">
            <v>9213600</v>
          </cell>
          <cell r="M15">
            <v>2959200</v>
          </cell>
          <cell r="N15">
            <v>6254400</v>
          </cell>
          <cell r="O15">
            <v>6254400</v>
          </cell>
          <cell r="P15">
            <v>1563600</v>
          </cell>
          <cell r="Q15">
            <v>6541056</v>
          </cell>
          <cell r="R15">
            <v>228000</v>
          </cell>
          <cell r="S15">
            <v>6769056</v>
          </cell>
          <cell r="T15">
            <v>5230800</v>
          </cell>
          <cell r="U15">
            <v>5230800</v>
          </cell>
          <cell r="V15">
            <v>5230800</v>
          </cell>
          <cell r="W15">
            <v>1307700</v>
          </cell>
          <cell r="X15">
            <v>11485200</v>
          </cell>
          <cell r="Y15">
            <v>11485200</v>
          </cell>
          <cell r="Z15">
            <v>2871300</v>
          </cell>
          <cell r="AA15">
            <v>6769056</v>
          </cell>
          <cell r="AB15">
            <v>5230800</v>
          </cell>
          <cell r="AC15">
            <v>5230800</v>
          </cell>
          <cell r="AD15">
            <v>5230800</v>
          </cell>
          <cell r="AE15">
            <v>0</v>
          </cell>
          <cell r="AG15">
            <v>6254400</v>
          </cell>
        </row>
        <row r="16">
          <cell r="A16">
            <v>312</v>
          </cell>
          <cell r="B16">
            <v>11</v>
          </cell>
          <cell r="C16">
            <v>312</v>
          </cell>
          <cell r="D16" t="str">
            <v>ﾁｭｰﾘｯﾌﾟ保育園</v>
          </cell>
          <cell r="E16" t="str">
            <v>（福）聖心福祉会</v>
          </cell>
          <cell r="F16" t="str">
            <v>藤井二佐枝</v>
          </cell>
          <cell r="G16" t="str">
            <v>美浜区真砂3-15-14</v>
          </cell>
          <cell r="H16">
            <v>8574000</v>
          </cell>
          <cell r="I16">
            <v>597000</v>
          </cell>
          <cell r="J16">
            <v>9171000</v>
          </cell>
          <cell r="K16">
            <v>6465000</v>
          </cell>
          <cell r="L16">
            <v>6465000</v>
          </cell>
          <cell r="M16">
            <v>2257200</v>
          </cell>
          <cell r="N16">
            <v>4207800</v>
          </cell>
          <cell r="O16">
            <v>4207800</v>
          </cell>
          <cell r="P16">
            <v>1051950</v>
          </cell>
          <cell r="Q16">
            <v>6565200</v>
          </cell>
          <cell r="R16">
            <v>246000</v>
          </cell>
          <cell r="S16">
            <v>6811200</v>
          </cell>
          <cell r="T16">
            <v>5122800</v>
          </cell>
          <cell r="U16">
            <v>5122800</v>
          </cell>
          <cell r="V16">
            <v>5122800</v>
          </cell>
          <cell r="W16">
            <v>1280700</v>
          </cell>
          <cell r="X16">
            <v>9330600</v>
          </cell>
          <cell r="Y16">
            <v>9330600</v>
          </cell>
          <cell r="Z16">
            <v>2332650</v>
          </cell>
          <cell r="AA16">
            <v>6811200</v>
          </cell>
          <cell r="AB16">
            <v>5122800</v>
          </cell>
          <cell r="AC16">
            <v>5122800</v>
          </cell>
          <cell r="AD16">
            <v>5122800</v>
          </cell>
          <cell r="AE16">
            <v>0</v>
          </cell>
          <cell r="AG16">
            <v>4207800</v>
          </cell>
        </row>
        <row r="17">
          <cell r="A17">
            <v>313</v>
          </cell>
          <cell r="B17">
            <v>12</v>
          </cell>
          <cell r="C17">
            <v>313</v>
          </cell>
          <cell r="D17" t="str">
            <v>幕張海浜保育園</v>
          </cell>
          <cell r="E17" t="str">
            <v>（福）愛の園福祉会</v>
          </cell>
          <cell r="F17" t="str">
            <v>堀口路加</v>
          </cell>
          <cell r="G17" t="str">
            <v xml:space="preserve">八千代市米本1359 4-39 </v>
          </cell>
          <cell r="H17">
            <v>6803040</v>
          </cell>
          <cell r="I17">
            <v>534600</v>
          </cell>
          <cell r="J17">
            <v>7337640</v>
          </cell>
          <cell r="K17">
            <v>6294600</v>
          </cell>
          <cell r="L17">
            <v>6294600</v>
          </cell>
          <cell r="M17">
            <v>2514000</v>
          </cell>
          <cell r="N17">
            <v>3780600</v>
          </cell>
          <cell r="O17">
            <v>3780600</v>
          </cell>
          <cell r="P17">
            <v>945150</v>
          </cell>
          <cell r="Q17">
            <v>6097980</v>
          </cell>
          <cell r="R17">
            <v>192000</v>
          </cell>
          <cell r="S17">
            <v>6289980</v>
          </cell>
          <cell r="T17">
            <v>3558000</v>
          </cell>
          <cell r="U17">
            <v>3558000</v>
          </cell>
          <cell r="V17">
            <v>3558000</v>
          </cell>
          <cell r="W17">
            <v>889500</v>
          </cell>
          <cell r="X17">
            <v>7338600</v>
          </cell>
          <cell r="Y17">
            <v>7338600</v>
          </cell>
          <cell r="Z17">
            <v>1834650</v>
          </cell>
          <cell r="AA17">
            <v>6289980</v>
          </cell>
          <cell r="AB17">
            <v>4611600</v>
          </cell>
          <cell r="AC17">
            <v>4611600</v>
          </cell>
          <cell r="AD17">
            <v>3558000</v>
          </cell>
          <cell r="AE17">
            <v>1053600</v>
          </cell>
          <cell r="AG17">
            <v>3780600</v>
          </cell>
        </row>
        <row r="18">
          <cell r="A18">
            <v>314</v>
          </cell>
          <cell r="B18">
            <v>13</v>
          </cell>
          <cell r="C18">
            <v>314</v>
          </cell>
          <cell r="D18" t="str">
            <v>みつわ台保育園</v>
          </cell>
          <cell r="E18" t="str">
            <v>（福）豊福祉会</v>
          </cell>
          <cell r="F18" t="str">
            <v>池田一男</v>
          </cell>
          <cell r="G18" t="str">
            <v>若葉区みつわ台5-8-8</v>
          </cell>
          <cell r="H18">
            <v>4315200</v>
          </cell>
          <cell r="I18">
            <v>462000</v>
          </cell>
          <cell r="J18">
            <v>4777200</v>
          </cell>
          <cell r="K18">
            <v>4777200</v>
          </cell>
          <cell r="L18">
            <v>4777200</v>
          </cell>
          <cell r="M18">
            <v>1615200</v>
          </cell>
          <cell r="N18">
            <v>3162000</v>
          </cell>
          <cell r="O18">
            <v>3162000</v>
          </cell>
          <cell r="P18">
            <v>790500</v>
          </cell>
          <cell r="Q18">
            <v>5128800</v>
          </cell>
          <cell r="R18">
            <v>294000</v>
          </cell>
          <cell r="S18">
            <v>5422800</v>
          </cell>
          <cell r="T18">
            <v>5422800</v>
          </cell>
          <cell r="U18">
            <v>5422800</v>
          </cell>
          <cell r="V18">
            <v>5422800</v>
          </cell>
          <cell r="W18">
            <v>1355700</v>
          </cell>
          <cell r="X18">
            <v>8584800</v>
          </cell>
          <cell r="Y18">
            <v>8584800</v>
          </cell>
          <cell r="Z18">
            <v>2146200</v>
          </cell>
          <cell r="AA18">
            <v>5422800</v>
          </cell>
          <cell r="AB18">
            <v>5422800</v>
          </cell>
          <cell r="AC18">
            <v>5422800</v>
          </cell>
          <cell r="AD18">
            <v>5422800</v>
          </cell>
          <cell r="AE18">
            <v>0</v>
          </cell>
          <cell r="AG18">
            <v>3162000</v>
          </cell>
        </row>
        <row r="19">
          <cell r="A19">
            <v>315</v>
          </cell>
          <cell r="B19">
            <v>14</v>
          </cell>
          <cell r="C19">
            <v>315</v>
          </cell>
          <cell r="D19" t="str">
            <v>まどか保育園</v>
          </cell>
          <cell r="E19" t="str">
            <v>（福）高洲福祉会</v>
          </cell>
          <cell r="F19" t="str">
            <v>川面田鶴子</v>
          </cell>
          <cell r="G19" t="str">
            <v>美浜区高洲1-15-2</v>
          </cell>
          <cell r="H19">
            <v>3299976</v>
          </cell>
          <cell r="I19">
            <v>263400</v>
          </cell>
          <cell r="J19">
            <v>3563376</v>
          </cell>
          <cell r="K19">
            <v>4830600</v>
          </cell>
          <cell r="L19">
            <v>3563376</v>
          </cell>
          <cell r="M19">
            <v>973200</v>
          </cell>
          <cell r="N19">
            <v>2590176</v>
          </cell>
          <cell r="O19">
            <v>2590176</v>
          </cell>
          <cell r="P19">
            <v>647544</v>
          </cell>
          <cell r="Q19">
            <v>3304908</v>
          </cell>
          <cell r="R19">
            <v>114000</v>
          </cell>
          <cell r="S19">
            <v>3418908</v>
          </cell>
          <cell r="T19">
            <v>2002800</v>
          </cell>
          <cell r="U19">
            <v>2002800</v>
          </cell>
          <cell r="V19">
            <v>2002800</v>
          </cell>
          <cell r="W19">
            <v>500700</v>
          </cell>
          <cell r="X19">
            <v>4592976</v>
          </cell>
          <cell r="Y19">
            <v>4592976</v>
          </cell>
          <cell r="Z19">
            <v>1148244</v>
          </cell>
          <cell r="AA19">
            <v>3418908</v>
          </cell>
          <cell r="AB19">
            <v>4611600</v>
          </cell>
          <cell r="AC19">
            <v>3418908</v>
          </cell>
          <cell r="AD19">
            <v>2002800</v>
          </cell>
          <cell r="AE19">
            <v>1416108</v>
          </cell>
          <cell r="AG19">
            <v>3857400</v>
          </cell>
        </row>
        <row r="20">
          <cell r="A20">
            <v>316</v>
          </cell>
          <cell r="B20">
            <v>15</v>
          </cell>
          <cell r="C20">
            <v>316</v>
          </cell>
          <cell r="D20" t="str">
            <v>わかくさ保育園</v>
          </cell>
          <cell r="E20" t="str">
            <v>（福）如水福祉会</v>
          </cell>
          <cell r="F20" t="str">
            <v>行木道嗣</v>
          </cell>
          <cell r="G20" t="str">
            <v>緑区大椎町1199-2</v>
          </cell>
          <cell r="H20">
            <v>5000000</v>
          </cell>
          <cell r="I20">
            <v>282000</v>
          </cell>
          <cell r="J20">
            <v>5282000</v>
          </cell>
          <cell r="K20">
            <v>4237200</v>
          </cell>
          <cell r="L20">
            <v>4237200</v>
          </cell>
          <cell r="M20">
            <v>1080000</v>
          </cell>
          <cell r="N20">
            <v>3157200</v>
          </cell>
          <cell r="O20">
            <v>3157200</v>
          </cell>
          <cell r="P20">
            <v>789300</v>
          </cell>
          <cell r="Q20">
            <v>4200000</v>
          </cell>
          <cell r="R20">
            <v>300000</v>
          </cell>
          <cell r="S20">
            <v>4500000</v>
          </cell>
          <cell r="T20">
            <v>4341600</v>
          </cell>
          <cell r="U20">
            <v>4341600</v>
          </cell>
          <cell r="V20">
            <v>4341600</v>
          </cell>
          <cell r="W20">
            <v>1085400</v>
          </cell>
          <cell r="X20">
            <v>7498800</v>
          </cell>
          <cell r="Y20">
            <v>7498800</v>
          </cell>
          <cell r="Z20">
            <v>1874700</v>
          </cell>
          <cell r="AA20">
            <v>4500000</v>
          </cell>
          <cell r="AB20">
            <v>4611600</v>
          </cell>
          <cell r="AC20">
            <v>4500000</v>
          </cell>
          <cell r="AD20">
            <v>4341600</v>
          </cell>
          <cell r="AE20">
            <v>158400</v>
          </cell>
          <cell r="AG20">
            <v>3157200</v>
          </cell>
        </row>
        <row r="21">
          <cell r="A21">
            <v>317</v>
          </cell>
          <cell r="B21">
            <v>16</v>
          </cell>
          <cell r="C21">
            <v>317</v>
          </cell>
          <cell r="D21" t="str">
            <v>たいよう保育園</v>
          </cell>
          <cell r="E21" t="str">
            <v>（福）千葉福祉会</v>
          </cell>
          <cell r="F21" t="str">
            <v>越川上</v>
          </cell>
          <cell r="G21" t="str">
            <v>若葉区みつわ台3-12-1</v>
          </cell>
          <cell r="H21">
            <v>6517200</v>
          </cell>
          <cell r="I21">
            <v>361200</v>
          </cell>
          <cell r="J21">
            <v>6878400</v>
          </cell>
          <cell r="K21">
            <v>6878400</v>
          </cell>
          <cell r="L21">
            <v>6878400</v>
          </cell>
          <cell r="M21">
            <v>1231200</v>
          </cell>
          <cell r="N21">
            <v>5647200</v>
          </cell>
          <cell r="O21">
            <v>5647200</v>
          </cell>
          <cell r="P21">
            <v>1411800</v>
          </cell>
          <cell r="Q21">
            <v>3909600</v>
          </cell>
          <cell r="R21">
            <v>228000</v>
          </cell>
          <cell r="S21">
            <v>4137600</v>
          </cell>
          <cell r="T21">
            <v>4137600</v>
          </cell>
          <cell r="U21">
            <v>4137600</v>
          </cell>
          <cell r="V21">
            <v>4137600</v>
          </cell>
          <cell r="W21">
            <v>1034400</v>
          </cell>
          <cell r="X21">
            <v>9784800</v>
          </cell>
          <cell r="Y21">
            <v>9784800</v>
          </cell>
          <cell r="Z21">
            <v>2446200</v>
          </cell>
          <cell r="AA21">
            <v>4137600</v>
          </cell>
          <cell r="AB21">
            <v>4611600</v>
          </cell>
          <cell r="AC21">
            <v>4137600</v>
          </cell>
          <cell r="AD21">
            <v>4137600</v>
          </cell>
          <cell r="AE21">
            <v>0</v>
          </cell>
          <cell r="AG21">
            <v>5647200</v>
          </cell>
        </row>
        <row r="22">
          <cell r="A22">
            <v>318</v>
          </cell>
          <cell r="B22">
            <v>17</v>
          </cell>
          <cell r="C22">
            <v>318</v>
          </cell>
          <cell r="D22" t="str">
            <v>松ヶ丘保育園</v>
          </cell>
          <cell r="E22" t="str">
            <v>（福）清流福祉会</v>
          </cell>
          <cell r="F22" t="str">
            <v>渡辺光範</v>
          </cell>
          <cell r="G22" t="str">
            <v>中央区松ｹ丘町563-1</v>
          </cell>
          <cell r="H22">
            <v>4460400</v>
          </cell>
          <cell r="I22">
            <v>276000</v>
          </cell>
          <cell r="J22">
            <v>4736400</v>
          </cell>
          <cell r="K22">
            <v>4736400</v>
          </cell>
          <cell r="L22">
            <v>4736400</v>
          </cell>
          <cell r="M22">
            <v>1155600</v>
          </cell>
          <cell r="N22">
            <v>3580800</v>
          </cell>
          <cell r="O22">
            <v>3580800</v>
          </cell>
          <cell r="P22">
            <v>895200</v>
          </cell>
          <cell r="Q22">
            <v>4356000</v>
          </cell>
          <cell r="R22">
            <v>222000</v>
          </cell>
          <cell r="S22">
            <v>4578000</v>
          </cell>
          <cell r="T22">
            <v>3567600</v>
          </cell>
          <cell r="U22">
            <v>3567600</v>
          </cell>
          <cell r="V22">
            <v>3567600</v>
          </cell>
          <cell r="W22">
            <v>891900</v>
          </cell>
          <cell r="X22">
            <v>7148400</v>
          </cell>
          <cell r="Y22">
            <v>7148400</v>
          </cell>
          <cell r="Z22">
            <v>1787100</v>
          </cell>
          <cell r="AA22">
            <v>4578000</v>
          </cell>
          <cell r="AB22">
            <v>4611600</v>
          </cell>
          <cell r="AC22">
            <v>4578000</v>
          </cell>
          <cell r="AD22">
            <v>3567600</v>
          </cell>
          <cell r="AE22">
            <v>1010400</v>
          </cell>
          <cell r="AG22">
            <v>3580800</v>
          </cell>
        </row>
        <row r="23">
          <cell r="A23">
            <v>319</v>
          </cell>
          <cell r="B23">
            <v>18</v>
          </cell>
          <cell r="C23">
            <v>319</v>
          </cell>
          <cell r="D23" t="str">
            <v>作草部保育園</v>
          </cell>
          <cell r="E23" t="str">
            <v>（福）扶葉福祉会</v>
          </cell>
          <cell r="F23" t="str">
            <v>竝木清</v>
          </cell>
          <cell r="G23" t="str">
            <v>稲毛区作草部町698-3</v>
          </cell>
          <cell r="H23">
            <v>4857600</v>
          </cell>
          <cell r="I23">
            <v>386400</v>
          </cell>
          <cell r="J23">
            <v>5244000</v>
          </cell>
          <cell r="K23">
            <v>5244000</v>
          </cell>
          <cell r="L23">
            <v>5244000</v>
          </cell>
          <cell r="M23">
            <v>1315200</v>
          </cell>
          <cell r="N23">
            <v>3928800</v>
          </cell>
          <cell r="O23">
            <v>3928800</v>
          </cell>
          <cell r="P23">
            <v>982200</v>
          </cell>
          <cell r="Q23">
            <v>5134800</v>
          </cell>
          <cell r="R23">
            <v>216000</v>
          </cell>
          <cell r="S23">
            <v>5350800</v>
          </cell>
          <cell r="T23">
            <v>3999600</v>
          </cell>
          <cell r="U23">
            <v>3999600</v>
          </cell>
          <cell r="V23">
            <v>3999600</v>
          </cell>
          <cell r="W23">
            <v>999900</v>
          </cell>
          <cell r="X23">
            <v>7928400</v>
          </cell>
          <cell r="Y23">
            <v>7928400</v>
          </cell>
          <cell r="Z23">
            <v>1982100</v>
          </cell>
          <cell r="AA23">
            <v>5350800</v>
          </cell>
          <cell r="AB23">
            <v>4611600</v>
          </cell>
          <cell r="AC23">
            <v>4611600</v>
          </cell>
          <cell r="AD23">
            <v>3999600</v>
          </cell>
          <cell r="AE23">
            <v>612000</v>
          </cell>
          <cell r="AG23">
            <v>3928800</v>
          </cell>
        </row>
        <row r="24">
          <cell r="A24">
            <v>320</v>
          </cell>
          <cell r="B24">
            <v>19</v>
          </cell>
          <cell r="C24">
            <v>320</v>
          </cell>
          <cell r="D24" t="str">
            <v>すずらん保育園</v>
          </cell>
          <cell r="E24" t="str">
            <v>（福）精粋福祉会</v>
          </cell>
          <cell r="F24" t="str">
            <v>林茂</v>
          </cell>
          <cell r="G24" t="str">
            <v>若葉区若松町2106-3</v>
          </cell>
          <cell r="H24">
            <v>4391940</v>
          </cell>
          <cell r="I24">
            <v>325200</v>
          </cell>
          <cell r="J24">
            <v>4717140</v>
          </cell>
          <cell r="K24">
            <v>4388400</v>
          </cell>
          <cell r="L24">
            <v>4388400</v>
          </cell>
          <cell r="M24">
            <v>1070400</v>
          </cell>
          <cell r="N24">
            <v>3318000</v>
          </cell>
          <cell r="O24">
            <v>3318000</v>
          </cell>
          <cell r="P24">
            <v>829500</v>
          </cell>
          <cell r="Q24">
            <v>3605580</v>
          </cell>
          <cell r="R24">
            <v>150000</v>
          </cell>
          <cell r="S24">
            <v>3755580</v>
          </cell>
          <cell r="T24">
            <v>2588400</v>
          </cell>
          <cell r="U24">
            <v>2588400</v>
          </cell>
          <cell r="V24">
            <v>2588400</v>
          </cell>
          <cell r="W24">
            <v>647100</v>
          </cell>
          <cell r="X24">
            <v>5906400</v>
          </cell>
          <cell r="Y24">
            <v>5906400</v>
          </cell>
          <cell r="Z24">
            <v>1476600</v>
          </cell>
          <cell r="AA24">
            <v>3755580</v>
          </cell>
          <cell r="AB24">
            <v>4611600</v>
          </cell>
          <cell r="AC24">
            <v>3755580</v>
          </cell>
          <cell r="AD24">
            <v>2588400</v>
          </cell>
          <cell r="AE24">
            <v>1167180</v>
          </cell>
          <cell r="AG24">
            <v>3318000</v>
          </cell>
        </row>
        <row r="25">
          <cell r="A25">
            <v>321</v>
          </cell>
          <cell r="B25">
            <v>20</v>
          </cell>
          <cell r="C25">
            <v>321</v>
          </cell>
          <cell r="D25" t="str">
            <v>なぎさ保育園</v>
          </cell>
          <cell r="E25" t="str">
            <v>（福）愛誠福祉会</v>
          </cell>
          <cell r="F25" t="str">
            <v>森田喜郎</v>
          </cell>
          <cell r="G25" t="str">
            <v>美浜区高浜4-4-1</v>
          </cell>
          <cell r="H25">
            <v>3770400</v>
          </cell>
          <cell r="I25">
            <v>212400</v>
          </cell>
          <cell r="J25">
            <v>3982800</v>
          </cell>
          <cell r="K25">
            <v>3770400</v>
          </cell>
          <cell r="L25">
            <v>3770400</v>
          </cell>
          <cell r="M25">
            <v>979200</v>
          </cell>
          <cell r="N25">
            <v>2791200</v>
          </cell>
          <cell r="O25">
            <v>2791200</v>
          </cell>
          <cell r="P25">
            <v>697800</v>
          </cell>
          <cell r="Q25">
            <v>5391300</v>
          </cell>
          <cell r="R25">
            <v>270000</v>
          </cell>
          <cell r="S25">
            <v>5661300</v>
          </cell>
          <cell r="T25">
            <v>4185600</v>
          </cell>
          <cell r="U25">
            <v>4185600</v>
          </cell>
          <cell r="V25">
            <v>4185600</v>
          </cell>
          <cell r="W25">
            <v>1046400</v>
          </cell>
          <cell r="X25">
            <v>6976800</v>
          </cell>
          <cell r="Y25">
            <v>6976800</v>
          </cell>
          <cell r="Z25">
            <v>1744200</v>
          </cell>
          <cell r="AA25">
            <v>5661300</v>
          </cell>
          <cell r="AB25">
            <v>4611600</v>
          </cell>
          <cell r="AC25">
            <v>4611600</v>
          </cell>
          <cell r="AD25">
            <v>4185600</v>
          </cell>
          <cell r="AE25">
            <v>426000</v>
          </cell>
          <cell r="AG25">
            <v>2791200</v>
          </cell>
        </row>
        <row r="26">
          <cell r="A26">
            <v>322</v>
          </cell>
          <cell r="B26">
            <v>21</v>
          </cell>
          <cell r="C26">
            <v>322</v>
          </cell>
          <cell r="D26" t="str">
            <v>南小中台保育園</v>
          </cell>
          <cell r="E26" t="str">
            <v>（福）南小中台福祉会</v>
          </cell>
          <cell r="F26" t="str">
            <v>原稔</v>
          </cell>
          <cell r="G26" t="str">
            <v>稲毛区小仲台8-21-1</v>
          </cell>
          <cell r="H26">
            <v>5968068</v>
          </cell>
          <cell r="I26">
            <v>425400</v>
          </cell>
          <cell r="J26">
            <v>6393468</v>
          </cell>
          <cell r="K26">
            <v>5788200</v>
          </cell>
          <cell r="L26">
            <v>5788200</v>
          </cell>
          <cell r="M26">
            <v>1851600</v>
          </cell>
          <cell r="N26">
            <v>3936600</v>
          </cell>
          <cell r="O26">
            <v>3936600</v>
          </cell>
          <cell r="P26">
            <v>984150</v>
          </cell>
          <cell r="Q26">
            <v>4974000</v>
          </cell>
          <cell r="R26">
            <v>234000</v>
          </cell>
          <cell r="S26">
            <v>5208000</v>
          </cell>
          <cell r="T26">
            <v>4930800</v>
          </cell>
          <cell r="U26">
            <v>4930800</v>
          </cell>
          <cell r="V26">
            <v>4930800</v>
          </cell>
          <cell r="W26">
            <v>1232700</v>
          </cell>
          <cell r="X26">
            <v>8867400</v>
          </cell>
          <cell r="Y26">
            <v>8867400</v>
          </cell>
          <cell r="Z26">
            <v>2216850</v>
          </cell>
          <cell r="AA26">
            <v>5208000</v>
          </cell>
          <cell r="AB26">
            <v>4930800</v>
          </cell>
          <cell r="AC26">
            <v>4930800</v>
          </cell>
          <cell r="AD26">
            <v>4930800</v>
          </cell>
          <cell r="AE26">
            <v>0</v>
          </cell>
          <cell r="AG26">
            <v>3936600</v>
          </cell>
        </row>
        <row r="27">
          <cell r="A27">
            <v>323</v>
          </cell>
          <cell r="B27">
            <v>22</v>
          </cell>
          <cell r="C27">
            <v>323</v>
          </cell>
          <cell r="D27" t="str">
            <v>もみじ保育園</v>
          </cell>
          <cell r="E27" t="str">
            <v>（福）光楓福祉会</v>
          </cell>
          <cell r="F27" t="str">
            <v>大川さ己</v>
          </cell>
          <cell r="G27" t="str">
            <v>美浜区磯辺5-14-5</v>
          </cell>
          <cell r="H27">
            <v>9332000</v>
          </cell>
          <cell r="I27">
            <v>617400</v>
          </cell>
          <cell r="J27">
            <v>9949400</v>
          </cell>
          <cell r="K27">
            <v>7134600</v>
          </cell>
          <cell r="L27">
            <v>7134600</v>
          </cell>
          <cell r="M27">
            <v>2299200</v>
          </cell>
          <cell r="N27">
            <v>4835400</v>
          </cell>
          <cell r="O27">
            <v>4835400</v>
          </cell>
          <cell r="P27">
            <v>1208850</v>
          </cell>
          <cell r="Q27">
            <v>9332000</v>
          </cell>
          <cell r="R27">
            <v>234000</v>
          </cell>
          <cell r="S27">
            <v>9566000</v>
          </cell>
          <cell r="T27">
            <v>6993600</v>
          </cell>
          <cell r="U27">
            <v>6993600</v>
          </cell>
          <cell r="V27">
            <v>6993600</v>
          </cell>
          <cell r="W27">
            <v>1748400</v>
          </cell>
          <cell r="X27">
            <v>11829000</v>
          </cell>
          <cell r="Y27">
            <v>11829000</v>
          </cell>
          <cell r="Z27">
            <v>2957250</v>
          </cell>
          <cell r="AA27">
            <v>9566000</v>
          </cell>
          <cell r="AB27">
            <v>6993600</v>
          </cell>
          <cell r="AC27">
            <v>6993600</v>
          </cell>
          <cell r="AD27">
            <v>6993600</v>
          </cell>
          <cell r="AE27">
            <v>0</v>
          </cell>
          <cell r="AG27">
            <v>4835400</v>
          </cell>
        </row>
        <row r="28">
          <cell r="A28">
            <v>324</v>
          </cell>
          <cell r="B28">
            <v>23</v>
          </cell>
          <cell r="C28">
            <v>324</v>
          </cell>
          <cell r="D28" t="str">
            <v>おゆみ野保育園</v>
          </cell>
          <cell r="E28" t="str">
            <v>（福）おゆみ野福祉会</v>
          </cell>
          <cell r="F28" t="str">
            <v>秋山利雄</v>
          </cell>
          <cell r="G28" t="str">
            <v>緑区おゆみ野2-7</v>
          </cell>
          <cell r="H28">
            <v>6120000</v>
          </cell>
          <cell r="I28">
            <v>531600</v>
          </cell>
          <cell r="J28">
            <v>6651600</v>
          </cell>
          <cell r="K28">
            <v>6651600</v>
          </cell>
          <cell r="L28">
            <v>6651600</v>
          </cell>
          <cell r="M28">
            <v>2311200</v>
          </cell>
          <cell r="N28">
            <v>4340400</v>
          </cell>
          <cell r="O28">
            <v>4340400</v>
          </cell>
          <cell r="P28">
            <v>1085100</v>
          </cell>
          <cell r="Q28">
            <v>6105348</v>
          </cell>
          <cell r="R28">
            <v>186000</v>
          </cell>
          <cell r="S28">
            <v>6291348</v>
          </cell>
          <cell r="T28">
            <v>4492800</v>
          </cell>
          <cell r="U28">
            <v>4492800</v>
          </cell>
          <cell r="V28">
            <v>4492800</v>
          </cell>
          <cell r="W28">
            <v>1123200</v>
          </cell>
          <cell r="X28">
            <v>8833200</v>
          </cell>
          <cell r="Y28">
            <v>8833200</v>
          </cell>
          <cell r="Z28">
            <v>2208300</v>
          </cell>
          <cell r="AA28">
            <v>6291348</v>
          </cell>
          <cell r="AB28">
            <v>4611600</v>
          </cell>
          <cell r="AC28">
            <v>4611600</v>
          </cell>
          <cell r="AD28">
            <v>4492800</v>
          </cell>
          <cell r="AE28">
            <v>118800</v>
          </cell>
          <cell r="AG28">
            <v>4340400</v>
          </cell>
        </row>
        <row r="29">
          <cell r="A29">
            <v>325</v>
          </cell>
          <cell r="B29">
            <v>24</v>
          </cell>
          <cell r="C29">
            <v>325</v>
          </cell>
          <cell r="D29" t="str">
            <v>ﾅｰｾﾘｰ鏡戸</v>
          </cell>
          <cell r="E29" t="str">
            <v>（福）鏡明福祉会</v>
          </cell>
          <cell r="F29" t="str">
            <v>片岡明</v>
          </cell>
          <cell r="G29" t="str">
            <v>緑区あすみが丘4-21-1</v>
          </cell>
          <cell r="H29">
            <v>11647800</v>
          </cell>
          <cell r="I29">
            <v>634200</v>
          </cell>
          <cell r="J29">
            <v>12282000</v>
          </cell>
          <cell r="K29">
            <v>7296600</v>
          </cell>
          <cell r="L29">
            <v>7296600</v>
          </cell>
          <cell r="M29">
            <v>1664400</v>
          </cell>
          <cell r="N29">
            <v>5632200</v>
          </cell>
          <cell r="O29">
            <v>5632200</v>
          </cell>
          <cell r="P29">
            <v>1408050</v>
          </cell>
          <cell r="Q29">
            <v>4996800</v>
          </cell>
          <cell r="R29">
            <v>216000</v>
          </cell>
          <cell r="S29">
            <v>5212800</v>
          </cell>
          <cell r="T29">
            <v>5212800</v>
          </cell>
          <cell r="U29">
            <v>5212800</v>
          </cell>
          <cell r="V29">
            <v>5212800</v>
          </cell>
          <cell r="W29">
            <v>1303200</v>
          </cell>
          <cell r="X29">
            <v>10845000</v>
          </cell>
          <cell r="Y29">
            <v>10845000</v>
          </cell>
          <cell r="Z29">
            <v>2711250</v>
          </cell>
          <cell r="AA29">
            <v>5212800</v>
          </cell>
          <cell r="AB29">
            <v>5212800</v>
          </cell>
          <cell r="AC29">
            <v>5212800</v>
          </cell>
          <cell r="AD29">
            <v>5212800</v>
          </cell>
          <cell r="AE29">
            <v>0</v>
          </cell>
          <cell r="AG29">
            <v>5632200</v>
          </cell>
        </row>
        <row r="30">
          <cell r="A30">
            <v>326</v>
          </cell>
          <cell r="B30">
            <v>25</v>
          </cell>
          <cell r="C30">
            <v>326</v>
          </cell>
          <cell r="D30" t="str">
            <v>打瀬保育園</v>
          </cell>
          <cell r="E30" t="str">
            <v>（福）健育会</v>
          </cell>
          <cell r="F30" t="str">
            <v>畑佐新次郎</v>
          </cell>
          <cell r="G30" t="str">
            <v>美浜区打瀬1-3-5</v>
          </cell>
          <cell r="H30">
            <v>5219304</v>
          </cell>
          <cell r="I30">
            <v>327600</v>
          </cell>
          <cell r="J30">
            <v>5546904</v>
          </cell>
          <cell r="K30">
            <v>3740400</v>
          </cell>
          <cell r="L30">
            <v>3740400</v>
          </cell>
          <cell r="M30">
            <v>1570800</v>
          </cell>
          <cell r="N30">
            <v>2169600</v>
          </cell>
          <cell r="O30">
            <v>2169600</v>
          </cell>
          <cell r="P30">
            <v>542400</v>
          </cell>
          <cell r="Q30">
            <v>5560122</v>
          </cell>
          <cell r="R30">
            <v>174000</v>
          </cell>
          <cell r="S30">
            <v>5734122</v>
          </cell>
          <cell r="T30">
            <v>4732800</v>
          </cell>
          <cell r="U30">
            <v>4732800</v>
          </cell>
          <cell r="V30">
            <v>4732800</v>
          </cell>
          <cell r="W30">
            <v>1183200</v>
          </cell>
          <cell r="X30">
            <v>6902400</v>
          </cell>
          <cell r="Y30">
            <v>6902400</v>
          </cell>
          <cell r="Z30">
            <v>1725600</v>
          </cell>
          <cell r="AA30">
            <v>5734122</v>
          </cell>
          <cell r="AB30">
            <v>4732800</v>
          </cell>
          <cell r="AC30">
            <v>4732800</v>
          </cell>
          <cell r="AD30">
            <v>4732800</v>
          </cell>
          <cell r="AE30">
            <v>0</v>
          </cell>
          <cell r="AG30">
            <v>2169600</v>
          </cell>
        </row>
        <row r="31">
          <cell r="C31" t="str">
            <v>計</v>
          </cell>
          <cell r="H31">
            <v>149918072</v>
          </cell>
          <cell r="I31">
            <v>10671600</v>
          </cell>
          <cell r="J31">
            <v>160589672</v>
          </cell>
          <cell r="K31">
            <v>141820800</v>
          </cell>
          <cell r="L31">
            <v>138565576</v>
          </cell>
          <cell r="M31">
            <v>39902400</v>
          </cell>
          <cell r="N31">
            <v>98663176</v>
          </cell>
          <cell r="O31">
            <v>98663176</v>
          </cell>
          <cell r="P31">
            <v>24665794</v>
          </cell>
          <cell r="Q31">
            <v>130707522</v>
          </cell>
          <cell r="R31">
            <v>5232000</v>
          </cell>
          <cell r="S31">
            <v>135939522</v>
          </cell>
          <cell r="T31">
            <v>110298000</v>
          </cell>
          <cell r="U31">
            <v>108755524</v>
          </cell>
          <cell r="V31">
            <v>108755524</v>
          </cell>
          <cell r="W31">
            <v>27188881</v>
          </cell>
          <cell r="X31">
            <v>207418700</v>
          </cell>
          <cell r="Y31">
            <v>207418700</v>
          </cell>
          <cell r="Z31">
            <v>51854675</v>
          </cell>
          <cell r="AA31">
            <v>135939522</v>
          </cell>
          <cell r="AB31">
            <v>125328000</v>
          </cell>
          <cell r="AC31">
            <v>119034412</v>
          </cell>
          <cell r="AD31">
            <v>108755524</v>
          </cell>
          <cell r="AE31">
            <v>10278888</v>
          </cell>
          <cell r="AG31">
            <v>101918400</v>
          </cell>
        </row>
      </sheetData>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ファイルの説明"/>
      <sheetName val="様式第4号"/>
      <sheetName val="非表示セル→"/>
      <sheetName val="リスト"/>
      <sheetName val="【4月1日】施設情報"/>
      <sheetName val="ﾃﾞｰﾀ入力①"/>
      <sheetName val="ﾃﾞｰﾀ入力②"/>
      <sheetName val="ﾃﾞｰﾀ入力③"/>
      <sheetName val="ﾃﾞｰﾀ入力④"/>
      <sheetName val="ﾃﾞｰﾀ入力⑤"/>
    </sheetNames>
    <sheetDataSet>
      <sheetData sheetId="0"/>
      <sheetData sheetId="1"/>
      <sheetData sheetId="2"/>
      <sheetData sheetId="3">
        <row r="5">
          <cell r="A5" t="str">
            <v>保育園</v>
          </cell>
        </row>
      </sheetData>
      <sheetData sheetId="4"/>
      <sheetData sheetId="5"/>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第４号"/>
      <sheetName val="別紙1-1"/>
      <sheetName val="別紙1-2"/>
      <sheetName val="記入表"/>
      <sheetName val="別紙2-1"/>
      <sheetName val="別紙2-2"/>
      <sheetName val="別紙3-1"/>
      <sheetName val="別紙4-1"/>
      <sheetName val="別紙4-2"/>
    </sheetNames>
    <sheetDataSet>
      <sheetData sheetId="0"/>
      <sheetData sheetId="1"/>
      <sheetData sheetId="2"/>
      <sheetData sheetId="3">
        <row r="29">
          <cell r="X29">
            <v>0</v>
          </cell>
          <cell r="Y29">
            <v>0</v>
          </cell>
          <cell r="Z29">
            <v>0</v>
          </cell>
          <cell r="AA29">
            <v>0</v>
          </cell>
          <cell r="AB29">
            <v>0</v>
          </cell>
          <cell r="AC29">
            <v>0</v>
          </cell>
          <cell r="AD29">
            <v>0</v>
          </cell>
          <cell r="AE29">
            <v>0</v>
          </cell>
          <cell r="AF29">
            <v>0</v>
          </cell>
          <cell r="AG29">
            <v>0</v>
          </cell>
          <cell r="AH29">
            <v>0</v>
          </cell>
          <cell r="AI29">
            <v>0</v>
          </cell>
          <cell r="AK29">
            <v>0</v>
          </cell>
          <cell r="AL29">
            <v>0</v>
          </cell>
          <cell r="AM29">
            <v>0</v>
          </cell>
          <cell r="AN29">
            <v>0</v>
          </cell>
          <cell r="AO29">
            <v>0</v>
          </cell>
          <cell r="AP29">
            <v>0</v>
          </cell>
          <cell r="AQ29">
            <v>0</v>
          </cell>
          <cell r="AR29">
            <v>0</v>
          </cell>
          <cell r="AS29">
            <v>0</v>
          </cell>
          <cell r="AT29">
            <v>0</v>
          </cell>
          <cell r="AU29">
            <v>0</v>
          </cell>
          <cell r="AV29">
            <v>0</v>
          </cell>
          <cell r="AX29">
            <v>0</v>
          </cell>
          <cell r="AY29">
            <v>0</v>
          </cell>
          <cell r="AZ29">
            <v>0</v>
          </cell>
          <cell r="BA29">
            <v>0</v>
          </cell>
          <cell r="BB29">
            <v>0</v>
          </cell>
          <cell r="BC29">
            <v>0</v>
          </cell>
          <cell r="BD29">
            <v>0</v>
          </cell>
          <cell r="BE29">
            <v>0</v>
          </cell>
          <cell r="BF29">
            <v>0</v>
          </cell>
          <cell r="BG29">
            <v>0</v>
          </cell>
          <cell r="BH29">
            <v>0</v>
          </cell>
          <cell r="BI29">
            <v>0</v>
          </cell>
        </row>
        <row r="30">
          <cell r="X30">
            <v>0</v>
          </cell>
          <cell r="Y30">
            <v>0</v>
          </cell>
          <cell r="Z30">
            <v>0</v>
          </cell>
          <cell r="AA30">
            <v>0</v>
          </cell>
          <cell r="AB30">
            <v>0</v>
          </cell>
          <cell r="AC30">
            <v>0</v>
          </cell>
          <cell r="AD30">
            <v>0</v>
          </cell>
          <cell r="AE30">
            <v>0</v>
          </cell>
          <cell r="AF30">
            <v>0</v>
          </cell>
          <cell r="AG30">
            <v>0</v>
          </cell>
          <cell r="AH30">
            <v>0</v>
          </cell>
          <cell r="AI30">
            <v>0</v>
          </cell>
          <cell r="AK30">
            <v>0</v>
          </cell>
          <cell r="AL30">
            <v>0</v>
          </cell>
          <cell r="AM30">
            <v>0</v>
          </cell>
          <cell r="AN30">
            <v>0</v>
          </cell>
          <cell r="AO30">
            <v>0</v>
          </cell>
          <cell r="AP30">
            <v>0</v>
          </cell>
          <cell r="AQ30">
            <v>0</v>
          </cell>
          <cell r="AR30">
            <v>0</v>
          </cell>
          <cell r="AS30">
            <v>0</v>
          </cell>
          <cell r="AT30">
            <v>0</v>
          </cell>
          <cell r="AU30">
            <v>0</v>
          </cell>
          <cell r="AV30">
            <v>0</v>
          </cell>
          <cell r="AX30">
            <v>0</v>
          </cell>
          <cell r="AY30">
            <v>0</v>
          </cell>
          <cell r="AZ30">
            <v>0</v>
          </cell>
          <cell r="BA30">
            <v>0</v>
          </cell>
          <cell r="BB30">
            <v>0</v>
          </cell>
          <cell r="BC30">
            <v>0</v>
          </cell>
          <cell r="BD30">
            <v>0</v>
          </cell>
          <cell r="BE30">
            <v>0</v>
          </cell>
          <cell r="BF30">
            <v>0</v>
          </cell>
          <cell r="BG30">
            <v>0</v>
          </cell>
          <cell r="BH30">
            <v>0</v>
          </cell>
          <cell r="BI30">
            <v>0</v>
          </cell>
        </row>
        <row r="31">
          <cell r="X31">
            <v>0</v>
          </cell>
          <cell r="Y31">
            <v>0</v>
          </cell>
          <cell r="Z31">
            <v>0</v>
          </cell>
          <cell r="AA31">
            <v>0</v>
          </cell>
          <cell r="AB31">
            <v>0</v>
          </cell>
          <cell r="AC31">
            <v>0</v>
          </cell>
          <cell r="AD31">
            <v>0</v>
          </cell>
          <cell r="AE31">
            <v>0</v>
          </cell>
          <cell r="AF31">
            <v>0</v>
          </cell>
          <cell r="AG31">
            <v>0</v>
          </cell>
          <cell r="AH31">
            <v>0</v>
          </cell>
          <cell r="AI31">
            <v>0</v>
          </cell>
          <cell r="AK31">
            <v>0</v>
          </cell>
          <cell r="AL31">
            <v>0</v>
          </cell>
          <cell r="AM31">
            <v>0</v>
          </cell>
          <cell r="AN31">
            <v>0</v>
          </cell>
          <cell r="AO31">
            <v>0</v>
          </cell>
          <cell r="AP31">
            <v>0</v>
          </cell>
          <cell r="AQ31">
            <v>0</v>
          </cell>
          <cell r="AR31">
            <v>0</v>
          </cell>
          <cell r="AS31">
            <v>0</v>
          </cell>
          <cell r="AT31">
            <v>0</v>
          </cell>
          <cell r="AU31">
            <v>0</v>
          </cell>
          <cell r="AV31">
            <v>0</v>
          </cell>
          <cell r="AX31">
            <v>0</v>
          </cell>
          <cell r="AY31">
            <v>0</v>
          </cell>
          <cell r="AZ31">
            <v>0</v>
          </cell>
          <cell r="BA31">
            <v>0</v>
          </cell>
          <cell r="BB31">
            <v>0</v>
          </cell>
          <cell r="BC31">
            <v>0</v>
          </cell>
          <cell r="BD31">
            <v>0</v>
          </cell>
          <cell r="BE31">
            <v>0</v>
          </cell>
          <cell r="BF31">
            <v>0</v>
          </cell>
          <cell r="BG31">
            <v>0</v>
          </cell>
          <cell r="BH31">
            <v>0</v>
          </cell>
          <cell r="BI31">
            <v>0</v>
          </cell>
        </row>
        <row r="32">
          <cell r="X32">
            <v>0</v>
          </cell>
          <cell r="Y32">
            <v>0</v>
          </cell>
          <cell r="Z32">
            <v>0</v>
          </cell>
          <cell r="AA32">
            <v>0</v>
          </cell>
          <cell r="AB32">
            <v>0</v>
          </cell>
          <cell r="AC32">
            <v>0</v>
          </cell>
          <cell r="AD32">
            <v>0</v>
          </cell>
          <cell r="AE32">
            <v>0</v>
          </cell>
          <cell r="AF32">
            <v>0</v>
          </cell>
          <cell r="AG32">
            <v>0</v>
          </cell>
          <cell r="AH32">
            <v>0</v>
          </cell>
          <cell r="AI32">
            <v>0</v>
          </cell>
          <cell r="AK32">
            <v>0</v>
          </cell>
          <cell r="AL32">
            <v>0</v>
          </cell>
          <cell r="AM32">
            <v>0</v>
          </cell>
          <cell r="AN32">
            <v>0</v>
          </cell>
          <cell r="AO32">
            <v>0</v>
          </cell>
          <cell r="AP32">
            <v>0</v>
          </cell>
          <cell r="AQ32">
            <v>0</v>
          </cell>
          <cell r="AR32">
            <v>0</v>
          </cell>
          <cell r="AS32">
            <v>0</v>
          </cell>
          <cell r="AT32">
            <v>0</v>
          </cell>
          <cell r="AU32">
            <v>0</v>
          </cell>
          <cell r="AV32">
            <v>0</v>
          </cell>
          <cell r="AX32">
            <v>0</v>
          </cell>
          <cell r="AY32">
            <v>0</v>
          </cell>
          <cell r="AZ32">
            <v>0</v>
          </cell>
          <cell r="BA32">
            <v>0</v>
          </cell>
          <cell r="BB32">
            <v>0</v>
          </cell>
          <cell r="BC32">
            <v>0</v>
          </cell>
          <cell r="BD32">
            <v>0</v>
          </cell>
          <cell r="BE32">
            <v>0</v>
          </cell>
          <cell r="BF32">
            <v>0</v>
          </cell>
          <cell r="BG32">
            <v>0</v>
          </cell>
          <cell r="BH32">
            <v>0</v>
          </cell>
          <cell r="BI32">
            <v>0</v>
          </cell>
        </row>
        <row r="33">
          <cell r="X33">
            <v>0</v>
          </cell>
          <cell r="Y33">
            <v>0</v>
          </cell>
          <cell r="Z33">
            <v>0</v>
          </cell>
          <cell r="AA33">
            <v>0</v>
          </cell>
          <cell r="AB33">
            <v>0</v>
          </cell>
          <cell r="AC33">
            <v>0</v>
          </cell>
          <cell r="AD33">
            <v>0</v>
          </cell>
          <cell r="AE33">
            <v>0</v>
          </cell>
          <cell r="AF33">
            <v>0</v>
          </cell>
          <cell r="AG33">
            <v>0</v>
          </cell>
          <cell r="AH33">
            <v>0</v>
          </cell>
          <cell r="AI33">
            <v>0</v>
          </cell>
          <cell r="AK33">
            <v>0</v>
          </cell>
          <cell r="AL33">
            <v>0</v>
          </cell>
          <cell r="AM33">
            <v>0</v>
          </cell>
          <cell r="AN33">
            <v>0</v>
          </cell>
          <cell r="AO33">
            <v>0</v>
          </cell>
          <cell r="AP33">
            <v>0</v>
          </cell>
          <cell r="AQ33">
            <v>0</v>
          </cell>
          <cell r="AR33">
            <v>0</v>
          </cell>
          <cell r="AS33">
            <v>0</v>
          </cell>
          <cell r="AT33">
            <v>0</v>
          </cell>
          <cell r="AU33">
            <v>0</v>
          </cell>
          <cell r="AV33">
            <v>0</v>
          </cell>
          <cell r="AX33">
            <v>0</v>
          </cell>
          <cell r="AY33">
            <v>0</v>
          </cell>
          <cell r="AZ33">
            <v>0</v>
          </cell>
          <cell r="BA33">
            <v>0</v>
          </cell>
          <cell r="BB33">
            <v>0</v>
          </cell>
          <cell r="BC33">
            <v>0</v>
          </cell>
          <cell r="BD33">
            <v>0</v>
          </cell>
          <cell r="BE33">
            <v>0</v>
          </cell>
          <cell r="BF33">
            <v>0</v>
          </cell>
          <cell r="BG33">
            <v>0</v>
          </cell>
          <cell r="BH33">
            <v>0</v>
          </cell>
          <cell r="BI33">
            <v>0</v>
          </cell>
        </row>
        <row r="36">
          <cell r="X36">
            <v>0</v>
          </cell>
          <cell r="Y36">
            <v>0</v>
          </cell>
          <cell r="Z36">
            <v>0</v>
          </cell>
          <cell r="AA36">
            <v>0</v>
          </cell>
          <cell r="AB36">
            <v>0</v>
          </cell>
          <cell r="AC36">
            <v>0</v>
          </cell>
          <cell r="AD36">
            <v>0</v>
          </cell>
          <cell r="AE36">
            <v>0</v>
          </cell>
          <cell r="AF36">
            <v>0</v>
          </cell>
          <cell r="AG36">
            <v>0</v>
          </cell>
          <cell r="AH36">
            <v>0</v>
          </cell>
          <cell r="AI36">
            <v>0</v>
          </cell>
          <cell r="AK36">
            <v>0</v>
          </cell>
          <cell r="AL36">
            <v>0</v>
          </cell>
          <cell r="AM36">
            <v>0</v>
          </cell>
          <cell r="AN36">
            <v>0</v>
          </cell>
          <cell r="AO36">
            <v>0</v>
          </cell>
          <cell r="AP36">
            <v>0</v>
          </cell>
          <cell r="AQ36">
            <v>0</v>
          </cell>
          <cell r="AR36">
            <v>0</v>
          </cell>
          <cell r="AS36">
            <v>0</v>
          </cell>
          <cell r="AT36">
            <v>0</v>
          </cell>
          <cell r="AU36">
            <v>0</v>
          </cell>
          <cell r="AV36">
            <v>0</v>
          </cell>
          <cell r="AX36">
            <v>0</v>
          </cell>
          <cell r="AY36">
            <v>0</v>
          </cell>
          <cell r="AZ36">
            <v>0</v>
          </cell>
          <cell r="BA36">
            <v>0</v>
          </cell>
          <cell r="BB36">
            <v>0</v>
          </cell>
          <cell r="BC36">
            <v>0</v>
          </cell>
          <cell r="BD36">
            <v>0</v>
          </cell>
          <cell r="BE36">
            <v>0</v>
          </cell>
          <cell r="BF36">
            <v>0</v>
          </cell>
          <cell r="BG36">
            <v>0</v>
          </cell>
          <cell r="BH36">
            <v>0</v>
          </cell>
          <cell r="BI36">
            <v>0</v>
          </cell>
        </row>
        <row r="37">
          <cell r="X37">
            <v>0</v>
          </cell>
          <cell r="Y37">
            <v>0</v>
          </cell>
          <cell r="Z37">
            <v>0</v>
          </cell>
          <cell r="AA37">
            <v>0</v>
          </cell>
          <cell r="AB37">
            <v>0</v>
          </cell>
          <cell r="AC37">
            <v>0</v>
          </cell>
          <cell r="AD37">
            <v>0</v>
          </cell>
          <cell r="AE37">
            <v>0</v>
          </cell>
          <cell r="AF37">
            <v>0</v>
          </cell>
          <cell r="AG37">
            <v>0</v>
          </cell>
          <cell r="AH37">
            <v>0</v>
          </cell>
          <cell r="AI37">
            <v>0</v>
          </cell>
          <cell r="AK37">
            <v>0</v>
          </cell>
          <cell r="AL37">
            <v>0</v>
          </cell>
          <cell r="AM37">
            <v>0</v>
          </cell>
          <cell r="AN37">
            <v>0</v>
          </cell>
          <cell r="AO37">
            <v>0</v>
          </cell>
          <cell r="AP37">
            <v>0</v>
          </cell>
          <cell r="AQ37">
            <v>0</v>
          </cell>
          <cell r="AR37">
            <v>0</v>
          </cell>
          <cell r="AS37">
            <v>0</v>
          </cell>
          <cell r="AT37">
            <v>0</v>
          </cell>
          <cell r="AU37">
            <v>0</v>
          </cell>
          <cell r="AV37">
            <v>0</v>
          </cell>
          <cell r="AX37">
            <v>0</v>
          </cell>
          <cell r="AY37">
            <v>0</v>
          </cell>
          <cell r="AZ37">
            <v>0</v>
          </cell>
          <cell r="BA37">
            <v>0</v>
          </cell>
          <cell r="BB37">
            <v>0</v>
          </cell>
          <cell r="BC37">
            <v>0</v>
          </cell>
          <cell r="BD37">
            <v>0</v>
          </cell>
          <cell r="BE37">
            <v>0</v>
          </cell>
          <cell r="BF37">
            <v>0</v>
          </cell>
          <cell r="BG37">
            <v>0</v>
          </cell>
          <cell r="BH37">
            <v>0</v>
          </cell>
          <cell r="BI37">
            <v>0</v>
          </cell>
        </row>
        <row r="38">
          <cell r="X38">
            <v>0</v>
          </cell>
          <cell r="Y38">
            <v>0</v>
          </cell>
          <cell r="Z38">
            <v>0</v>
          </cell>
          <cell r="AA38">
            <v>0</v>
          </cell>
          <cell r="AB38">
            <v>0</v>
          </cell>
          <cell r="AC38">
            <v>0</v>
          </cell>
          <cell r="AD38">
            <v>0</v>
          </cell>
          <cell r="AE38">
            <v>0</v>
          </cell>
          <cell r="AF38">
            <v>0</v>
          </cell>
          <cell r="AG38">
            <v>0</v>
          </cell>
          <cell r="AH38">
            <v>0</v>
          </cell>
          <cell r="AI38">
            <v>0</v>
          </cell>
          <cell r="AK38">
            <v>0</v>
          </cell>
          <cell r="AL38">
            <v>0</v>
          </cell>
          <cell r="AM38">
            <v>0</v>
          </cell>
          <cell r="AN38">
            <v>0</v>
          </cell>
          <cell r="AO38">
            <v>0</v>
          </cell>
          <cell r="AP38">
            <v>0</v>
          </cell>
          <cell r="AQ38">
            <v>0</v>
          </cell>
          <cell r="AR38">
            <v>0</v>
          </cell>
          <cell r="AS38">
            <v>0</v>
          </cell>
          <cell r="AT38">
            <v>0</v>
          </cell>
          <cell r="AU38">
            <v>0</v>
          </cell>
          <cell r="AV38">
            <v>0</v>
          </cell>
          <cell r="AX38">
            <v>0</v>
          </cell>
          <cell r="AY38">
            <v>0</v>
          </cell>
          <cell r="AZ38">
            <v>0</v>
          </cell>
          <cell r="BA38">
            <v>0</v>
          </cell>
          <cell r="BB38">
            <v>0</v>
          </cell>
          <cell r="BC38">
            <v>0</v>
          </cell>
          <cell r="BD38">
            <v>0</v>
          </cell>
          <cell r="BE38">
            <v>0</v>
          </cell>
          <cell r="BF38">
            <v>0</v>
          </cell>
          <cell r="BG38">
            <v>0</v>
          </cell>
          <cell r="BH38">
            <v>0</v>
          </cell>
          <cell r="BI38">
            <v>0</v>
          </cell>
        </row>
        <row r="39">
          <cell r="X39">
            <v>0</v>
          </cell>
          <cell r="Y39">
            <v>0</v>
          </cell>
          <cell r="Z39">
            <v>0</v>
          </cell>
          <cell r="AA39">
            <v>0</v>
          </cell>
          <cell r="AB39">
            <v>0</v>
          </cell>
          <cell r="AC39">
            <v>0</v>
          </cell>
          <cell r="AD39">
            <v>0</v>
          </cell>
          <cell r="AE39">
            <v>0</v>
          </cell>
          <cell r="AF39">
            <v>0</v>
          </cell>
          <cell r="AG39">
            <v>0</v>
          </cell>
          <cell r="AH39">
            <v>0</v>
          </cell>
          <cell r="AI39">
            <v>0</v>
          </cell>
          <cell r="AK39">
            <v>0</v>
          </cell>
          <cell r="AL39">
            <v>0</v>
          </cell>
          <cell r="AM39">
            <v>0</v>
          </cell>
          <cell r="AN39">
            <v>0</v>
          </cell>
          <cell r="AO39">
            <v>0</v>
          </cell>
          <cell r="AP39">
            <v>0</v>
          </cell>
          <cell r="AQ39">
            <v>0</v>
          </cell>
          <cell r="AR39">
            <v>0</v>
          </cell>
          <cell r="AS39">
            <v>0</v>
          </cell>
          <cell r="AT39">
            <v>0</v>
          </cell>
          <cell r="AU39">
            <v>0</v>
          </cell>
          <cell r="AV39">
            <v>0</v>
          </cell>
          <cell r="AX39">
            <v>0</v>
          </cell>
          <cell r="AY39">
            <v>0</v>
          </cell>
          <cell r="AZ39">
            <v>0</v>
          </cell>
          <cell r="BA39">
            <v>0</v>
          </cell>
          <cell r="BB39">
            <v>0</v>
          </cell>
          <cell r="BC39">
            <v>0</v>
          </cell>
          <cell r="BD39">
            <v>0</v>
          </cell>
          <cell r="BE39">
            <v>0</v>
          </cell>
          <cell r="BF39">
            <v>0</v>
          </cell>
          <cell r="BG39">
            <v>0</v>
          </cell>
          <cell r="BH39">
            <v>0</v>
          </cell>
          <cell r="BI39">
            <v>0</v>
          </cell>
        </row>
        <row r="40">
          <cell r="X40">
            <v>0</v>
          </cell>
          <cell r="Y40">
            <v>0</v>
          </cell>
          <cell r="Z40">
            <v>0</v>
          </cell>
          <cell r="AA40">
            <v>0</v>
          </cell>
          <cell r="AB40">
            <v>0</v>
          </cell>
          <cell r="AC40">
            <v>0</v>
          </cell>
          <cell r="AD40">
            <v>0</v>
          </cell>
          <cell r="AE40">
            <v>0</v>
          </cell>
          <cell r="AF40">
            <v>0</v>
          </cell>
          <cell r="AG40">
            <v>0</v>
          </cell>
          <cell r="AH40">
            <v>0</v>
          </cell>
          <cell r="AI40">
            <v>0</v>
          </cell>
          <cell r="AK40">
            <v>0</v>
          </cell>
          <cell r="AL40">
            <v>0</v>
          </cell>
          <cell r="AM40">
            <v>0</v>
          </cell>
          <cell r="AN40">
            <v>0</v>
          </cell>
          <cell r="AO40">
            <v>0</v>
          </cell>
          <cell r="AP40">
            <v>0</v>
          </cell>
          <cell r="AQ40">
            <v>0</v>
          </cell>
          <cell r="AR40">
            <v>0</v>
          </cell>
          <cell r="AS40">
            <v>0</v>
          </cell>
          <cell r="AT40">
            <v>0</v>
          </cell>
          <cell r="AU40">
            <v>0</v>
          </cell>
          <cell r="AV40">
            <v>0</v>
          </cell>
          <cell r="AX40">
            <v>0</v>
          </cell>
          <cell r="AY40">
            <v>0</v>
          </cell>
          <cell r="AZ40">
            <v>0</v>
          </cell>
          <cell r="BA40">
            <v>0</v>
          </cell>
          <cell r="BB40">
            <v>0</v>
          </cell>
          <cell r="BC40">
            <v>0</v>
          </cell>
          <cell r="BD40">
            <v>0</v>
          </cell>
          <cell r="BE40">
            <v>0</v>
          </cell>
          <cell r="BF40">
            <v>0</v>
          </cell>
          <cell r="BG40">
            <v>0</v>
          </cell>
          <cell r="BH40">
            <v>0</v>
          </cell>
          <cell r="BI40">
            <v>0</v>
          </cell>
        </row>
        <row r="45">
          <cell r="X45">
            <v>0</v>
          </cell>
          <cell r="Y45">
            <v>0</v>
          </cell>
          <cell r="Z45">
            <v>0</v>
          </cell>
          <cell r="AA45">
            <v>0</v>
          </cell>
          <cell r="AB45">
            <v>0</v>
          </cell>
          <cell r="AC45">
            <v>0</v>
          </cell>
          <cell r="AD45">
            <v>0</v>
          </cell>
          <cell r="AE45">
            <v>0</v>
          </cell>
          <cell r="AF45">
            <v>0</v>
          </cell>
          <cell r="AG45">
            <v>0</v>
          </cell>
          <cell r="AH45">
            <v>0</v>
          </cell>
          <cell r="AI45">
            <v>0</v>
          </cell>
          <cell r="AK45">
            <v>0</v>
          </cell>
          <cell r="AL45">
            <v>0</v>
          </cell>
          <cell r="AM45">
            <v>0</v>
          </cell>
          <cell r="AN45">
            <v>0</v>
          </cell>
          <cell r="AO45">
            <v>0</v>
          </cell>
          <cell r="AP45">
            <v>0</v>
          </cell>
          <cell r="AQ45">
            <v>0</v>
          </cell>
          <cell r="AR45">
            <v>0</v>
          </cell>
          <cell r="AS45">
            <v>0</v>
          </cell>
          <cell r="AT45">
            <v>0</v>
          </cell>
          <cell r="AU45">
            <v>0</v>
          </cell>
          <cell r="AV45">
            <v>0</v>
          </cell>
          <cell r="AX45">
            <v>0</v>
          </cell>
          <cell r="AY45">
            <v>0</v>
          </cell>
          <cell r="AZ45">
            <v>0</v>
          </cell>
          <cell r="BA45">
            <v>0</v>
          </cell>
          <cell r="BB45">
            <v>0</v>
          </cell>
          <cell r="BC45">
            <v>0</v>
          </cell>
          <cell r="BD45">
            <v>0</v>
          </cell>
          <cell r="BE45">
            <v>0</v>
          </cell>
          <cell r="BF45">
            <v>0</v>
          </cell>
          <cell r="BG45">
            <v>0</v>
          </cell>
          <cell r="BH45">
            <v>0</v>
          </cell>
          <cell r="BI45">
            <v>0</v>
          </cell>
        </row>
        <row r="46">
          <cell r="X46">
            <v>0</v>
          </cell>
          <cell r="Y46">
            <v>0</v>
          </cell>
          <cell r="Z46">
            <v>0</v>
          </cell>
          <cell r="AA46">
            <v>0</v>
          </cell>
          <cell r="AB46">
            <v>0</v>
          </cell>
          <cell r="AC46">
            <v>0</v>
          </cell>
          <cell r="AD46">
            <v>0</v>
          </cell>
          <cell r="AE46">
            <v>0</v>
          </cell>
          <cell r="AF46">
            <v>0</v>
          </cell>
          <cell r="AG46">
            <v>0</v>
          </cell>
          <cell r="AH46">
            <v>0</v>
          </cell>
          <cell r="AI46">
            <v>0</v>
          </cell>
          <cell r="AK46">
            <v>0</v>
          </cell>
          <cell r="AL46">
            <v>0</v>
          </cell>
          <cell r="AM46">
            <v>0</v>
          </cell>
          <cell r="AN46">
            <v>0</v>
          </cell>
          <cell r="AO46">
            <v>0</v>
          </cell>
          <cell r="AP46">
            <v>0</v>
          </cell>
          <cell r="AQ46">
            <v>0</v>
          </cell>
          <cell r="AR46">
            <v>0</v>
          </cell>
          <cell r="AS46">
            <v>0</v>
          </cell>
          <cell r="AT46">
            <v>0</v>
          </cell>
          <cell r="AU46">
            <v>0</v>
          </cell>
          <cell r="AV46">
            <v>0</v>
          </cell>
          <cell r="AX46">
            <v>0</v>
          </cell>
          <cell r="AY46">
            <v>0</v>
          </cell>
          <cell r="AZ46">
            <v>0</v>
          </cell>
          <cell r="BA46">
            <v>0</v>
          </cell>
          <cell r="BB46">
            <v>0</v>
          </cell>
          <cell r="BC46">
            <v>0</v>
          </cell>
          <cell r="BD46">
            <v>0</v>
          </cell>
          <cell r="BE46">
            <v>0</v>
          </cell>
          <cell r="BF46">
            <v>0</v>
          </cell>
          <cell r="BG46">
            <v>0</v>
          </cell>
          <cell r="BH46">
            <v>0</v>
          </cell>
          <cell r="BI46">
            <v>0</v>
          </cell>
        </row>
        <row r="47">
          <cell r="X47">
            <v>0</v>
          </cell>
          <cell r="Y47">
            <v>0</v>
          </cell>
          <cell r="Z47">
            <v>0</v>
          </cell>
          <cell r="AA47">
            <v>0</v>
          </cell>
          <cell r="AB47">
            <v>0</v>
          </cell>
          <cell r="AC47">
            <v>0</v>
          </cell>
          <cell r="AD47">
            <v>0</v>
          </cell>
          <cell r="AE47">
            <v>0</v>
          </cell>
          <cell r="AF47">
            <v>0</v>
          </cell>
          <cell r="AG47">
            <v>0</v>
          </cell>
          <cell r="AH47">
            <v>0</v>
          </cell>
          <cell r="AI47">
            <v>0</v>
          </cell>
          <cell r="AK47">
            <v>0</v>
          </cell>
          <cell r="AL47">
            <v>0</v>
          </cell>
          <cell r="AM47">
            <v>0</v>
          </cell>
          <cell r="AN47">
            <v>0</v>
          </cell>
          <cell r="AO47">
            <v>0</v>
          </cell>
          <cell r="AP47">
            <v>0</v>
          </cell>
          <cell r="AQ47">
            <v>0</v>
          </cell>
          <cell r="AR47">
            <v>0</v>
          </cell>
          <cell r="AS47">
            <v>0</v>
          </cell>
          <cell r="AT47">
            <v>0</v>
          </cell>
          <cell r="AU47">
            <v>0</v>
          </cell>
          <cell r="AV47">
            <v>0</v>
          </cell>
          <cell r="AX47">
            <v>0</v>
          </cell>
          <cell r="AY47">
            <v>0</v>
          </cell>
          <cell r="AZ47">
            <v>0</v>
          </cell>
          <cell r="BA47">
            <v>0</v>
          </cell>
          <cell r="BB47">
            <v>0</v>
          </cell>
          <cell r="BC47">
            <v>0</v>
          </cell>
          <cell r="BD47">
            <v>0</v>
          </cell>
          <cell r="BE47">
            <v>0</v>
          </cell>
          <cell r="BF47">
            <v>0</v>
          </cell>
          <cell r="BG47">
            <v>0</v>
          </cell>
          <cell r="BH47">
            <v>0</v>
          </cell>
          <cell r="BI47">
            <v>0</v>
          </cell>
        </row>
        <row r="48">
          <cell r="X48">
            <v>0</v>
          </cell>
          <cell r="Y48">
            <v>0</v>
          </cell>
          <cell r="Z48">
            <v>0</v>
          </cell>
          <cell r="AA48">
            <v>0</v>
          </cell>
          <cell r="AB48">
            <v>0</v>
          </cell>
          <cell r="AC48">
            <v>0</v>
          </cell>
          <cell r="AD48">
            <v>0</v>
          </cell>
          <cell r="AE48">
            <v>0</v>
          </cell>
          <cell r="AF48">
            <v>0</v>
          </cell>
          <cell r="AG48">
            <v>0</v>
          </cell>
          <cell r="AH48">
            <v>0</v>
          </cell>
          <cell r="AI48">
            <v>0</v>
          </cell>
          <cell r="AK48">
            <v>0</v>
          </cell>
          <cell r="AL48">
            <v>0</v>
          </cell>
          <cell r="AM48">
            <v>0</v>
          </cell>
          <cell r="AN48">
            <v>0</v>
          </cell>
          <cell r="AO48">
            <v>0</v>
          </cell>
          <cell r="AP48">
            <v>0</v>
          </cell>
          <cell r="AQ48">
            <v>0</v>
          </cell>
          <cell r="AR48">
            <v>0</v>
          </cell>
          <cell r="AS48">
            <v>0</v>
          </cell>
          <cell r="AT48">
            <v>0</v>
          </cell>
          <cell r="AU48">
            <v>0</v>
          </cell>
          <cell r="AV48">
            <v>0</v>
          </cell>
          <cell r="AX48">
            <v>0</v>
          </cell>
          <cell r="AY48">
            <v>0</v>
          </cell>
          <cell r="AZ48">
            <v>0</v>
          </cell>
          <cell r="BA48">
            <v>0</v>
          </cell>
          <cell r="BB48">
            <v>0</v>
          </cell>
          <cell r="BC48">
            <v>0</v>
          </cell>
          <cell r="BD48">
            <v>0</v>
          </cell>
          <cell r="BE48">
            <v>0</v>
          </cell>
          <cell r="BF48">
            <v>0</v>
          </cell>
          <cell r="BG48">
            <v>0</v>
          </cell>
          <cell r="BH48">
            <v>0</v>
          </cell>
          <cell r="BI48">
            <v>0</v>
          </cell>
        </row>
        <row r="49">
          <cell r="X49">
            <v>0</v>
          </cell>
          <cell r="Y49">
            <v>0</v>
          </cell>
          <cell r="Z49">
            <v>0</v>
          </cell>
          <cell r="AA49">
            <v>0</v>
          </cell>
          <cell r="AB49">
            <v>0</v>
          </cell>
          <cell r="AC49">
            <v>0</v>
          </cell>
          <cell r="AD49">
            <v>0</v>
          </cell>
          <cell r="AE49">
            <v>0</v>
          </cell>
          <cell r="AF49">
            <v>0</v>
          </cell>
          <cell r="AG49">
            <v>0</v>
          </cell>
          <cell r="AH49">
            <v>0</v>
          </cell>
          <cell r="AI49">
            <v>0</v>
          </cell>
          <cell r="AK49">
            <v>0</v>
          </cell>
          <cell r="AL49">
            <v>0</v>
          </cell>
          <cell r="AM49">
            <v>0</v>
          </cell>
          <cell r="AN49">
            <v>0</v>
          </cell>
          <cell r="AO49">
            <v>0</v>
          </cell>
          <cell r="AP49">
            <v>0</v>
          </cell>
          <cell r="AQ49">
            <v>0</v>
          </cell>
          <cell r="AR49">
            <v>0</v>
          </cell>
          <cell r="AS49">
            <v>0</v>
          </cell>
          <cell r="AT49">
            <v>0</v>
          </cell>
          <cell r="AU49">
            <v>0</v>
          </cell>
          <cell r="AV49">
            <v>0</v>
          </cell>
          <cell r="AX49">
            <v>0</v>
          </cell>
          <cell r="AY49">
            <v>0</v>
          </cell>
          <cell r="AZ49">
            <v>0</v>
          </cell>
          <cell r="BA49">
            <v>0</v>
          </cell>
          <cell r="BB49">
            <v>0</v>
          </cell>
          <cell r="BC49">
            <v>0</v>
          </cell>
          <cell r="BD49">
            <v>0</v>
          </cell>
          <cell r="BE49">
            <v>0</v>
          </cell>
          <cell r="BF49">
            <v>0</v>
          </cell>
          <cell r="BG49">
            <v>0</v>
          </cell>
          <cell r="BH49">
            <v>0</v>
          </cell>
          <cell r="BI49">
            <v>0</v>
          </cell>
        </row>
        <row r="52">
          <cell r="X52">
            <v>0</v>
          </cell>
          <cell r="Y52">
            <v>0</v>
          </cell>
          <cell r="Z52">
            <v>0</v>
          </cell>
          <cell r="AA52">
            <v>0</v>
          </cell>
          <cell r="AB52">
            <v>0</v>
          </cell>
          <cell r="AC52">
            <v>0</v>
          </cell>
          <cell r="AD52">
            <v>0</v>
          </cell>
          <cell r="AE52">
            <v>0</v>
          </cell>
          <cell r="AF52">
            <v>0</v>
          </cell>
          <cell r="AG52">
            <v>0</v>
          </cell>
          <cell r="AH52">
            <v>0</v>
          </cell>
          <cell r="AI52">
            <v>0</v>
          </cell>
          <cell r="AK52">
            <v>0</v>
          </cell>
          <cell r="AL52">
            <v>0</v>
          </cell>
          <cell r="AM52">
            <v>0</v>
          </cell>
          <cell r="AN52">
            <v>0</v>
          </cell>
          <cell r="AO52">
            <v>0</v>
          </cell>
          <cell r="AP52">
            <v>0</v>
          </cell>
          <cell r="AQ52">
            <v>0</v>
          </cell>
          <cell r="AR52">
            <v>0</v>
          </cell>
          <cell r="AS52">
            <v>0</v>
          </cell>
          <cell r="AT52">
            <v>0</v>
          </cell>
          <cell r="AU52">
            <v>0</v>
          </cell>
          <cell r="AV52">
            <v>0</v>
          </cell>
          <cell r="AX52">
            <v>0</v>
          </cell>
          <cell r="AY52">
            <v>0</v>
          </cell>
          <cell r="AZ52">
            <v>0</v>
          </cell>
          <cell r="BA52">
            <v>0</v>
          </cell>
          <cell r="BB52">
            <v>0</v>
          </cell>
          <cell r="BC52">
            <v>0</v>
          </cell>
          <cell r="BD52">
            <v>0</v>
          </cell>
          <cell r="BE52">
            <v>0</v>
          </cell>
          <cell r="BF52">
            <v>0</v>
          </cell>
          <cell r="BG52">
            <v>0</v>
          </cell>
          <cell r="BH52">
            <v>0</v>
          </cell>
          <cell r="BI52">
            <v>0</v>
          </cell>
        </row>
        <row r="53">
          <cell r="X53">
            <v>0</v>
          </cell>
          <cell r="Y53">
            <v>0</v>
          </cell>
          <cell r="Z53">
            <v>0</v>
          </cell>
          <cell r="AA53">
            <v>0</v>
          </cell>
          <cell r="AB53">
            <v>0</v>
          </cell>
          <cell r="AC53">
            <v>0</v>
          </cell>
          <cell r="AD53">
            <v>0</v>
          </cell>
          <cell r="AE53">
            <v>0</v>
          </cell>
          <cell r="AF53">
            <v>0</v>
          </cell>
          <cell r="AG53">
            <v>0</v>
          </cell>
          <cell r="AH53">
            <v>0</v>
          </cell>
          <cell r="AI53">
            <v>0</v>
          </cell>
          <cell r="AK53">
            <v>0</v>
          </cell>
          <cell r="AL53">
            <v>0</v>
          </cell>
          <cell r="AM53">
            <v>0</v>
          </cell>
          <cell r="AN53">
            <v>0</v>
          </cell>
          <cell r="AO53">
            <v>0</v>
          </cell>
          <cell r="AP53">
            <v>0</v>
          </cell>
          <cell r="AQ53">
            <v>0</v>
          </cell>
          <cell r="AR53">
            <v>0</v>
          </cell>
          <cell r="AS53">
            <v>0</v>
          </cell>
          <cell r="AT53">
            <v>0</v>
          </cell>
          <cell r="AU53">
            <v>0</v>
          </cell>
          <cell r="AV53">
            <v>0</v>
          </cell>
          <cell r="AX53">
            <v>0</v>
          </cell>
          <cell r="AY53">
            <v>0</v>
          </cell>
          <cell r="AZ53">
            <v>0</v>
          </cell>
          <cell r="BA53">
            <v>0</v>
          </cell>
          <cell r="BB53">
            <v>0</v>
          </cell>
          <cell r="BC53">
            <v>0</v>
          </cell>
          <cell r="BD53">
            <v>0</v>
          </cell>
          <cell r="BE53">
            <v>0</v>
          </cell>
          <cell r="BF53">
            <v>0</v>
          </cell>
          <cell r="BG53">
            <v>0</v>
          </cell>
          <cell r="BH53">
            <v>0</v>
          </cell>
          <cell r="BI53">
            <v>0</v>
          </cell>
        </row>
        <row r="54">
          <cell r="X54">
            <v>0</v>
          </cell>
          <cell r="Y54">
            <v>0</v>
          </cell>
          <cell r="Z54">
            <v>0</v>
          </cell>
          <cell r="AA54">
            <v>0</v>
          </cell>
          <cell r="AB54">
            <v>0</v>
          </cell>
          <cell r="AC54">
            <v>0</v>
          </cell>
          <cell r="AD54">
            <v>0</v>
          </cell>
          <cell r="AE54">
            <v>0</v>
          </cell>
          <cell r="AF54">
            <v>0</v>
          </cell>
          <cell r="AG54">
            <v>0</v>
          </cell>
          <cell r="AH54">
            <v>0</v>
          </cell>
          <cell r="AI54">
            <v>0</v>
          </cell>
          <cell r="AK54">
            <v>0</v>
          </cell>
          <cell r="AL54">
            <v>0</v>
          </cell>
          <cell r="AM54">
            <v>0</v>
          </cell>
          <cell r="AN54">
            <v>0</v>
          </cell>
          <cell r="AO54">
            <v>0</v>
          </cell>
          <cell r="AP54">
            <v>0</v>
          </cell>
          <cell r="AQ54">
            <v>0</v>
          </cell>
          <cell r="AR54">
            <v>0</v>
          </cell>
          <cell r="AS54">
            <v>0</v>
          </cell>
          <cell r="AT54">
            <v>0</v>
          </cell>
          <cell r="AU54">
            <v>0</v>
          </cell>
          <cell r="AV54">
            <v>0</v>
          </cell>
          <cell r="AX54">
            <v>0</v>
          </cell>
          <cell r="AY54">
            <v>0</v>
          </cell>
          <cell r="AZ54">
            <v>0</v>
          </cell>
          <cell r="BA54">
            <v>0</v>
          </cell>
          <cell r="BB54">
            <v>0</v>
          </cell>
          <cell r="BC54">
            <v>0</v>
          </cell>
          <cell r="BD54">
            <v>0</v>
          </cell>
          <cell r="BE54">
            <v>0</v>
          </cell>
          <cell r="BF54">
            <v>0</v>
          </cell>
          <cell r="BG54">
            <v>0</v>
          </cell>
          <cell r="BH54">
            <v>0</v>
          </cell>
          <cell r="BI54">
            <v>0</v>
          </cell>
        </row>
        <row r="55">
          <cell r="X55">
            <v>0</v>
          </cell>
          <cell r="Y55">
            <v>0</v>
          </cell>
          <cell r="Z55">
            <v>0</v>
          </cell>
          <cell r="AA55">
            <v>0</v>
          </cell>
          <cell r="AB55">
            <v>0</v>
          </cell>
          <cell r="AC55">
            <v>0</v>
          </cell>
          <cell r="AD55">
            <v>0</v>
          </cell>
          <cell r="AE55">
            <v>0</v>
          </cell>
          <cell r="AF55">
            <v>0</v>
          </cell>
          <cell r="AG55">
            <v>0</v>
          </cell>
          <cell r="AH55">
            <v>0</v>
          </cell>
          <cell r="AI55">
            <v>0</v>
          </cell>
          <cell r="AK55">
            <v>0</v>
          </cell>
          <cell r="AL55">
            <v>0</v>
          </cell>
          <cell r="AM55">
            <v>0</v>
          </cell>
          <cell r="AN55">
            <v>0</v>
          </cell>
          <cell r="AO55">
            <v>0</v>
          </cell>
          <cell r="AP55">
            <v>0</v>
          </cell>
          <cell r="AQ55">
            <v>0</v>
          </cell>
          <cell r="AR55">
            <v>0</v>
          </cell>
          <cell r="AS55">
            <v>0</v>
          </cell>
          <cell r="AT55">
            <v>0</v>
          </cell>
          <cell r="AU55">
            <v>0</v>
          </cell>
          <cell r="AV55">
            <v>0</v>
          </cell>
          <cell r="AX55">
            <v>0</v>
          </cell>
          <cell r="AY55">
            <v>0</v>
          </cell>
          <cell r="AZ55">
            <v>0</v>
          </cell>
          <cell r="BA55">
            <v>0</v>
          </cell>
          <cell r="BB55">
            <v>0</v>
          </cell>
          <cell r="BC55">
            <v>0</v>
          </cell>
          <cell r="BD55">
            <v>0</v>
          </cell>
          <cell r="BE55">
            <v>0</v>
          </cell>
          <cell r="BF55">
            <v>0</v>
          </cell>
          <cell r="BG55">
            <v>0</v>
          </cell>
          <cell r="BH55">
            <v>0</v>
          </cell>
          <cell r="BI55">
            <v>0</v>
          </cell>
        </row>
        <row r="56">
          <cell r="X56">
            <v>0</v>
          </cell>
          <cell r="Y56">
            <v>0</v>
          </cell>
          <cell r="Z56">
            <v>0</v>
          </cell>
          <cell r="AA56">
            <v>0</v>
          </cell>
          <cell r="AB56">
            <v>0</v>
          </cell>
          <cell r="AC56">
            <v>0</v>
          </cell>
          <cell r="AD56">
            <v>0</v>
          </cell>
          <cell r="AE56">
            <v>0</v>
          </cell>
          <cell r="AF56">
            <v>0</v>
          </cell>
          <cell r="AG56">
            <v>0</v>
          </cell>
          <cell r="AH56">
            <v>0</v>
          </cell>
          <cell r="AI56">
            <v>0</v>
          </cell>
          <cell r="AK56">
            <v>0</v>
          </cell>
          <cell r="AL56">
            <v>0</v>
          </cell>
          <cell r="AM56">
            <v>0</v>
          </cell>
          <cell r="AN56">
            <v>0</v>
          </cell>
          <cell r="AO56">
            <v>0</v>
          </cell>
          <cell r="AP56">
            <v>0</v>
          </cell>
          <cell r="AQ56">
            <v>0</v>
          </cell>
          <cell r="AR56">
            <v>0</v>
          </cell>
          <cell r="AS56">
            <v>0</v>
          </cell>
          <cell r="AT56">
            <v>0</v>
          </cell>
          <cell r="AU56">
            <v>0</v>
          </cell>
          <cell r="AV56">
            <v>0</v>
          </cell>
          <cell r="AX56">
            <v>0</v>
          </cell>
          <cell r="AY56">
            <v>0</v>
          </cell>
          <cell r="AZ56">
            <v>0</v>
          </cell>
          <cell r="BA56">
            <v>0</v>
          </cell>
          <cell r="BB56">
            <v>0</v>
          </cell>
          <cell r="BC56">
            <v>0</v>
          </cell>
          <cell r="BD56">
            <v>0</v>
          </cell>
          <cell r="BE56">
            <v>0</v>
          </cell>
          <cell r="BF56">
            <v>0</v>
          </cell>
          <cell r="BG56">
            <v>0</v>
          </cell>
          <cell r="BH56">
            <v>0</v>
          </cell>
          <cell r="BI56">
            <v>0</v>
          </cell>
        </row>
        <row r="61">
          <cell r="X61">
            <v>0</v>
          </cell>
          <cell r="Y61">
            <v>0</v>
          </cell>
          <cell r="Z61">
            <v>0</v>
          </cell>
          <cell r="AA61">
            <v>0</v>
          </cell>
          <cell r="AB61">
            <v>0</v>
          </cell>
          <cell r="AC61">
            <v>0</v>
          </cell>
          <cell r="AD61">
            <v>0</v>
          </cell>
          <cell r="AE61">
            <v>0</v>
          </cell>
          <cell r="AF61">
            <v>0</v>
          </cell>
          <cell r="AG61">
            <v>0</v>
          </cell>
          <cell r="AH61">
            <v>0</v>
          </cell>
          <cell r="AI61">
            <v>0</v>
          </cell>
          <cell r="AK61">
            <v>0</v>
          </cell>
          <cell r="AL61">
            <v>0</v>
          </cell>
          <cell r="AM61">
            <v>0</v>
          </cell>
          <cell r="AN61">
            <v>0</v>
          </cell>
          <cell r="AO61">
            <v>0</v>
          </cell>
          <cell r="AP61">
            <v>0</v>
          </cell>
          <cell r="AQ61">
            <v>0</v>
          </cell>
          <cell r="AR61">
            <v>0</v>
          </cell>
          <cell r="AS61">
            <v>0</v>
          </cell>
          <cell r="AT61">
            <v>0</v>
          </cell>
          <cell r="AU61">
            <v>0</v>
          </cell>
          <cell r="AV61">
            <v>0</v>
          </cell>
          <cell r="AX61">
            <v>0</v>
          </cell>
          <cell r="AY61">
            <v>0</v>
          </cell>
          <cell r="AZ61">
            <v>0</v>
          </cell>
          <cell r="BA61">
            <v>0</v>
          </cell>
          <cell r="BB61">
            <v>0</v>
          </cell>
          <cell r="BC61">
            <v>0</v>
          </cell>
          <cell r="BD61">
            <v>0</v>
          </cell>
          <cell r="BE61">
            <v>0</v>
          </cell>
          <cell r="BF61">
            <v>0</v>
          </cell>
          <cell r="BG61">
            <v>0</v>
          </cell>
          <cell r="BH61">
            <v>0</v>
          </cell>
          <cell r="BI61">
            <v>0</v>
          </cell>
        </row>
        <row r="62">
          <cell r="X62">
            <v>0</v>
          </cell>
          <cell r="Y62">
            <v>0</v>
          </cell>
          <cell r="Z62">
            <v>0</v>
          </cell>
          <cell r="AA62">
            <v>0</v>
          </cell>
          <cell r="AB62">
            <v>0</v>
          </cell>
          <cell r="AC62">
            <v>0</v>
          </cell>
          <cell r="AD62">
            <v>0</v>
          </cell>
          <cell r="AE62">
            <v>0</v>
          </cell>
          <cell r="AF62">
            <v>0</v>
          </cell>
          <cell r="AG62">
            <v>0</v>
          </cell>
          <cell r="AH62">
            <v>0</v>
          </cell>
          <cell r="AI62">
            <v>0</v>
          </cell>
          <cell r="AK62">
            <v>0</v>
          </cell>
          <cell r="AL62">
            <v>0</v>
          </cell>
          <cell r="AM62">
            <v>0</v>
          </cell>
          <cell r="AN62">
            <v>0</v>
          </cell>
          <cell r="AO62">
            <v>0</v>
          </cell>
          <cell r="AP62">
            <v>0</v>
          </cell>
          <cell r="AQ62">
            <v>0</v>
          </cell>
          <cell r="AR62">
            <v>0</v>
          </cell>
          <cell r="AS62">
            <v>0</v>
          </cell>
          <cell r="AT62">
            <v>0</v>
          </cell>
          <cell r="AU62">
            <v>0</v>
          </cell>
          <cell r="AV62">
            <v>0</v>
          </cell>
          <cell r="AX62">
            <v>0</v>
          </cell>
          <cell r="AY62">
            <v>0</v>
          </cell>
          <cell r="AZ62">
            <v>0</v>
          </cell>
          <cell r="BA62">
            <v>0</v>
          </cell>
          <cell r="BB62">
            <v>0</v>
          </cell>
          <cell r="BC62">
            <v>0</v>
          </cell>
          <cell r="BD62">
            <v>0</v>
          </cell>
          <cell r="BE62">
            <v>0</v>
          </cell>
          <cell r="BF62">
            <v>0</v>
          </cell>
          <cell r="BG62">
            <v>0</v>
          </cell>
          <cell r="BH62">
            <v>0</v>
          </cell>
          <cell r="BI62">
            <v>0</v>
          </cell>
        </row>
        <row r="63">
          <cell r="X63">
            <v>0</v>
          </cell>
          <cell r="Y63">
            <v>0</v>
          </cell>
          <cell r="Z63">
            <v>0</v>
          </cell>
          <cell r="AA63">
            <v>0</v>
          </cell>
          <cell r="AB63">
            <v>0</v>
          </cell>
          <cell r="AC63">
            <v>0</v>
          </cell>
          <cell r="AD63">
            <v>0</v>
          </cell>
          <cell r="AE63">
            <v>0</v>
          </cell>
          <cell r="AF63">
            <v>0</v>
          </cell>
          <cell r="AG63">
            <v>0</v>
          </cell>
          <cell r="AH63">
            <v>0</v>
          </cell>
          <cell r="AI63">
            <v>0</v>
          </cell>
          <cell r="AK63">
            <v>0</v>
          </cell>
          <cell r="AL63">
            <v>0</v>
          </cell>
          <cell r="AM63">
            <v>0</v>
          </cell>
          <cell r="AN63">
            <v>0</v>
          </cell>
          <cell r="AO63">
            <v>0</v>
          </cell>
          <cell r="AP63">
            <v>0</v>
          </cell>
          <cell r="AQ63">
            <v>0</v>
          </cell>
          <cell r="AR63">
            <v>0</v>
          </cell>
          <cell r="AS63">
            <v>0</v>
          </cell>
          <cell r="AT63">
            <v>0</v>
          </cell>
          <cell r="AU63">
            <v>0</v>
          </cell>
          <cell r="AV63">
            <v>0</v>
          </cell>
          <cell r="AX63">
            <v>0</v>
          </cell>
          <cell r="AY63">
            <v>0</v>
          </cell>
          <cell r="AZ63">
            <v>0</v>
          </cell>
          <cell r="BA63">
            <v>0</v>
          </cell>
          <cell r="BB63">
            <v>0</v>
          </cell>
          <cell r="BC63">
            <v>0</v>
          </cell>
          <cell r="BD63">
            <v>0</v>
          </cell>
          <cell r="BE63">
            <v>0</v>
          </cell>
          <cell r="BF63">
            <v>0</v>
          </cell>
          <cell r="BG63">
            <v>0</v>
          </cell>
          <cell r="BH63">
            <v>0</v>
          </cell>
          <cell r="BI63">
            <v>0</v>
          </cell>
        </row>
        <row r="64">
          <cell r="X64">
            <v>0</v>
          </cell>
          <cell r="Y64">
            <v>0</v>
          </cell>
          <cell r="Z64">
            <v>0</v>
          </cell>
          <cell r="AA64">
            <v>0</v>
          </cell>
          <cell r="AB64">
            <v>0</v>
          </cell>
          <cell r="AC64">
            <v>0</v>
          </cell>
          <cell r="AD64">
            <v>0</v>
          </cell>
          <cell r="AE64">
            <v>0</v>
          </cell>
          <cell r="AF64">
            <v>0</v>
          </cell>
          <cell r="AG64">
            <v>0</v>
          </cell>
          <cell r="AH64">
            <v>0</v>
          </cell>
          <cell r="AI64">
            <v>0</v>
          </cell>
          <cell r="AK64">
            <v>0</v>
          </cell>
          <cell r="AL64">
            <v>0</v>
          </cell>
          <cell r="AM64">
            <v>0</v>
          </cell>
          <cell r="AN64">
            <v>0</v>
          </cell>
          <cell r="AO64">
            <v>0</v>
          </cell>
          <cell r="AP64">
            <v>0</v>
          </cell>
          <cell r="AQ64">
            <v>0</v>
          </cell>
          <cell r="AR64">
            <v>0</v>
          </cell>
          <cell r="AS64">
            <v>0</v>
          </cell>
          <cell r="AT64">
            <v>0</v>
          </cell>
          <cell r="AU64">
            <v>0</v>
          </cell>
          <cell r="AV64">
            <v>0</v>
          </cell>
          <cell r="AX64">
            <v>0</v>
          </cell>
          <cell r="AY64">
            <v>0</v>
          </cell>
          <cell r="AZ64">
            <v>0</v>
          </cell>
          <cell r="BA64">
            <v>0</v>
          </cell>
          <cell r="BB64">
            <v>0</v>
          </cell>
          <cell r="BC64">
            <v>0</v>
          </cell>
          <cell r="BD64">
            <v>0</v>
          </cell>
          <cell r="BE64">
            <v>0</v>
          </cell>
          <cell r="BF64">
            <v>0</v>
          </cell>
          <cell r="BG64">
            <v>0</v>
          </cell>
          <cell r="BH64">
            <v>0</v>
          </cell>
          <cell r="BI64">
            <v>0</v>
          </cell>
        </row>
        <row r="65">
          <cell r="X65">
            <v>0</v>
          </cell>
          <cell r="Y65">
            <v>0</v>
          </cell>
          <cell r="Z65">
            <v>0</v>
          </cell>
          <cell r="AA65">
            <v>0</v>
          </cell>
          <cell r="AB65">
            <v>0</v>
          </cell>
          <cell r="AC65">
            <v>0</v>
          </cell>
          <cell r="AD65">
            <v>0</v>
          </cell>
          <cell r="AE65">
            <v>0</v>
          </cell>
          <cell r="AF65">
            <v>0</v>
          </cell>
          <cell r="AG65">
            <v>0</v>
          </cell>
          <cell r="AH65">
            <v>0</v>
          </cell>
          <cell r="AI65">
            <v>0</v>
          </cell>
          <cell r="AK65">
            <v>0</v>
          </cell>
          <cell r="AL65">
            <v>0</v>
          </cell>
          <cell r="AM65">
            <v>0</v>
          </cell>
          <cell r="AN65">
            <v>0</v>
          </cell>
          <cell r="AO65">
            <v>0</v>
          </cell>
          <cell r="AP65">
            <v>0</v>
          </cell>
          <cell r="AQ65">
            <v>0</v>
          </cell>
          <cell r="AR65">
            <v>0</v>
          </cell>
          <cell r="AS65">
            <v>0</v>
          </cell>
          <cell r="AT65">
            <v>0</v>
          </cell>
          <cell r="AU65">
            <v>0</v>
          </cell>
          <cell r="AV65">
            <v>0</v>
          </cell>
          <cell r="AX65">
            <v>0</v>
          </cell>
          <cell r="AY65">
            <v>0</v>
          </cell>
          <cell r="AZ65">
            <v>0</v>
          </cell>
          <cell r="BA65">
            <v>0</v>
          </cell>
          <cell r="BB65">
            <v>0</v>
          </cell>
          <cell r="BC65">
            <v>0</v>
          </cell>
          <cell r="BD65">
            <v>0</v>
          </cell>
          <cell r="BE65">
            <v>0</v>
          </cell>
          <cell r="BF65">
            <v>0</v>
          </cell>
          <cell r="BG65">
            <v>0</v>
          </cell>
          <cell r="BH65">
            <v>0</v>
          </cell>
          <cell r="BI65">
            <v>0</v>
          </cell>
        </row>
        <row r="68">
          <cell r="X68">
            <v>0</v>
          </cell>
          <cell r="Y68">
            <v>0</v>
          </cell>
          <cell r="Z68">
            <v>0</v>
          </cell>
          <cell r="AA68">
            <v>0</v>
          </cell>
          <cell r="AB68">
            <v>0</v>
          </cell>
          <cell r="AC68">
            <v>0</v>
          </cell>
          <cell r="AD68">
            <v>0</v>
          </cell>
          <cell r="AE68">
            <v>0</v>
          </cell>
          <cell r="AF68">
            <v>0</v>
          </cell>
          <cell r="AG68">
            <v>0</v>
          </cell>
          <cell r="AH68">
            <v>0</v>
          </cell>
          <cell r="AI68">
            <v>0</v>
          </cell>
          <cell r="AK68">
            <v>0</v>
          </cell>
          <cell r="AL68">
            <v>0</v>
          </cell>
          <cell r="AM68">
            <v>0</v>
          </cell>
          <cell r="AN68">
            <v>0</v>
          </cell>
          <cell r="AO68">
            <v>0</v>
          </cell>
          <cell r="AP68">
            <v>0</v>
          </cell>
          <cell r="AQ68">
            <v>0</v>
          </cell>
          <cell r="AR68">
            <v>0</v>
          </cell>
          <cell r="AS68">
            <v>0</v>
          </cell>
          <cell r="AT68">
            <v>0</v>
          </cell>
          <cell r="AU68">
            <v>0</v>
          </cell>
          <cell r="AV68">
            <v>0</v>
          </cell>
          <cell r="AX68">
            <v>0</v>
          </cell>
          <cell r="AY68">
            <v>0</v>
          </cell>
          <cell r="AZ68">
            <v>0</v>
          </cell>
          <cell r="BA68">
            <v>0</v>
          </cell>
          <cell r="BB68">
            <v>0</v>
          </cell>
          <cell r="BC68">
            <v>0</v>
          </cell>
          <cell r="BD68">
            <v>0</v>
          </cell>
          <cell r="BE68">
            <v>0</v>
          </cell>
          <cell r="BF68">
            <v>0</v>
          </cell>
          <cell r="BG68">
            <v>0</v>
          </cell>
          <cell r="BH68">
            <v>0</v>
          </cell>
          <cell r="BI68">
            <v>0</v>
          </cell>
        </row>
        <row r="69">
          <cell r="X69">
            <v>0</v>
          </cell>
          <cell r="Y69">
            <v>0</v>
          </cell>
          <cell r="Z69">
            <v>0</v>
          </cell>
          <cell r="AA69">
            <v>0</v>
          </cell>
          <cell r="AB69">
            <v>0</v>
          </cell>
          <cell r="AC69">
            <v>0</v>
          </cell>
          <cell r="AD69">
            <v>0</v>
          </cell>
          <cell r="AE69">
            <v>0</v>
          </cell>
          <cell r="AF69">
            <v>0</v>
          </cell>
          <cell r="AG69">
            <v>0</v>
          </cell>
          <cell r="AH69">
            <v>0</v>
          </cell>
          <cell r="AI69">
            <v>0</v>
          </cell>
          <cell r="AK69">
            <v>0</v>
          </cell>
          <cell r="AL69">
            <v>0</v>
          </cell>
          <cell r="AM69">
            <v>0</v>
          </cell>
          <cell r="AN69">
            <v>0</v>
          </cell>
          <cell r="AO69">
            <v>0</v>
          </cell>
          <cell r="AP69">
            <v>0</v>
          </cell>
          <cell r="AQ69">
            <v>0</v>
          </cell>
          <cell r="AR69">
            <v>0</v>
          </cell>
          <cell r="AS69">
            <v>0</v>
          </cell>
          <cell r="AT69">
            <v>0</v>
          </cell>
          <cell r="AU69">
            <v>0</v>
          </cell>
          <cell r="AV69">
            <v>0</v>
          </cell>
          <cell r="AX69">
            <v>0</v>
          </cell>
          <cell r="AY69">
            <v>0</v>
          </cell>
          <cell r="AZ69">
            <v>0</v>
          </cell>
          <cell r="BA69">
            <v>0</v>
          </cell>
          <cell r="BB69">
            <v>0</v>
          </cell>
          <cell r="BC69">
            <v>0</v>
          </cell>
          <cell r="BD69">
            <v>0</v>
          </cell>
          <cell r="BE69">
            <v>0</v>
          </cell>
          <cell r="BF69">
            <v>0</v>
          </cell>
          <cell r="BG69">
            <v>0</v>
          </cell>
          <cell r="BH69">
            <v>0</v>
          </cell>
          <cell r="BI69">
            <v>0</v>
          </cell>
        </row>
        <row r="70">
          <cell r="X70">
            <v>0</v>
          </cell>
          <cell r="Y70">
            <v>0</v>
          </cell>
          <cell r="Z70">
            <v>0</v>
          </cell>
          <cell r="AA70">
            <v>0</v>
          </cell>
          <cell r="AB70">
            <v>0</v>
          </cell>
          <cell r="AC70">
            <v>0</v>
          </cell>
          <cell r="AD70">
            <v>0</v>
          </cell>
          <cell r="AE70">
            <v>0</v>
          </cell>
          <cell r="AF70">
            <v>0</v>
          </cell>
          <cell r="AG70">
            <v>0</v>
          </cell>
          <cell r="AH70">
            <v>0</v>
          </cell>
          <cell r="AI70">
            <v>0</v>
          </cell>
          <cell r="AK70">
            <v>0</v>
          </cell>
          <cell r="AL70">
            <v>0</v>
          </cell>
          <cell r="AM70">
            <v>0</v>
          </cell>
          <cell r="AN70">
            <v>0</v>
          </cell>
          <cell r="AO70">
            <v>0</v>
          </cell>
          <cell r="AP70">
            <v>0</v>
          </cell>
          <cell r="AQ70">
            <v>0</v>
          </cell>
          <cell r="AR70">
            <v>0</v>
          </cell>
          <cell r="AS70">
            <v>0</v>
          </cell>
          <cell r="AT70">
            <v>0</v>
          </cell>
          <cell r="AU70">
            <v>0</v>
          </cell>
          <cell r="AV70">
            <v>0</v>
          </cell>
          <cell r="AX70">
            <v>0</v>
          </cell>
          <cell r="AY70">
            <v>0</v>
          </cell>
          <cell r="AZ70">
            <v>0</v>
          </cell>
          <cell r="BA70">
            <v>0</v>
          </cell>
          <cell r="BB70">
            <v>0</v>
          </cell>
          <cell r="BC70">
            <v>0</v>
          </cell>
          <cell r="BD70">
            <v>0</v>
          </cell>
          <cell r="BE70">
            <v>0</v>
          </cell>
          <cell r="BF70">
            <v>0</v>
          </cell>
          <cell r="BG70">
            <v>0</v>
          </cell>
          <cell r="BH70">
            <v>0</v>
          </cell>
          <cell r="BI70">
            <v>0</v>
          </cell>
        </row>
        <row r="71">
          <cell r="X71">
            <v>0</v>
          </cell>
          <cell r="Y71">
            <v>0</v>
          </cell>
          <cell r="Z71">
            <v>0</v>
          </cell>
          <cell r="AA71">
            <v>0</v>
          </cell>
          <cell r="AB71">
            <v>0</v>
          </cell>
          <cell r="AC71">
            <v>0</v>
          </cell>
          <cell r="AD71">
            <v>0</v>
          </cell>
          <cell r="AE71">
            <v>0</v>
          </cell>
          <cell r="AF71">
            <v>0</v>
          </cell>
          <cell r="AG71">
            <v>0</v>
          </cell>
          <cell r="AH71">
            <v>0</v>
          </cell>
          <cell r="AI71">
            <v>0</v>
          </cell>
          <cell r="AK71">
            <v>0</v>
          </cell>
          <cell r="AL71">
            <v>0</v>
          </cell>
          <cell r="AM71">
            <v>0</v>
          </cell>
          <cell r="AN71">
            <v>0</v>
          </cell>
          <cell r="AO71">
            <v>0</v>
          </cell>
          <cell r="AP71">
            <v>0</v>
          </cell>
          <cell r="AQ71">
            <v>0</v>
          </cell>
          <cell r="AR71">
            <v>0</v>
          </cell>
          <cell r="AS71">
            <v>0</v>
          </cell>
          <cell r="AT71">
            <v>0</v>
          </cell>
          <cell r="AU71">
            <v>0</v>
          </cell>
          <cell r="AV71">
            <v>0</v>
          </cell>
          <cell r="AX71">
            <v>0</v>
          </cell>
          <cell r="AY71">
            <v>0</v>
          </cell>
          <cell r="AZ71">
            <v>0</v>
          </cell>
          <cell r="BA71">
            <v>0</v>
          </cell>
          <cell r="BB71">
            <v>0</v>
          </cell>
          <cell r="BC71">
            <v>0</v>
          </cell>
          <cell r="BD71">
            <v>0</v>
          </cell>
          <cell r="BE71">
            <v>0</v>
          </cell>
          <cell r="BF71">
            <v>0</v>
          </cell>
          <cell r="BG71">
            <v>0</v>
          </cell>
          <cell r="BH71">
            <v>0</v>
          </cell>
          <cell r="BI71">
            <v>0</v>
          </cell>
        </row>
        <row r="72">
          <cell r="X72">
            <v>0</v>
          </cell>
          <cell r="Y72">
            <v>0</v>
          </cell>
          <cell r="Z72">
            <v>0</v>
          </cell>
          <cell r="AA72">
            <v>0</v>
          </cell>
          <cell r="AB72">
            <v>0</v>
          </cell>
          <cell r="AC72">
            <v>0</v>
          </cell>
          <cell r="AD72">
            <v>0</v>
          </cell>
          <cell r="AE72">
            <v>0</v>
          </cell>
          <cell r="AF72">
            <v>0</v>
          </cell>
          <cell r="AG72">
            <v>0</v>
          </cell>
          <cell r="AH72">
            <v>0</v>
          </cell>
          <cell r="AI72">
            <v>0</v>
          </cell>
          <cell r="AK72">
            <v>0</v>
          </cell>
          <cell r="AL72">
            <v>0</v>
          </cell>
          <cell r="AM72">
            <v>0</v>
          </cell>
          <cell r="AN72">
            <v>0</v>
          </cell>
          <cell r="AO72">
            <v>0</v>
          </cell>
          <cell r="AP72">
            <v>0</v>
          </cell>
          <cell r="AQ72">
            <v>0</v>
          </cell>
          <cell r="AR72">
            <v>0</v>
          </cell>
          <cell r="AS72">
            <v>0</v>
          </cell>
          <cell r="AT72">
            <v>0</v>
          </cell>
          <cell r="AU72">
            <v>0</v>
          </cell>
          <cell r="AV72">
            <v>0</v>
          </cell>
          <cell r="AX72">
            <v>0</v>
          </cell>
          <cell r="AY72">
            <v>0</v>
          </cell>
          <cell r="AZ72">
            <v>0</v>
          </cell>
          <cell r="BA72">
            <v>0</v>
          </cell>
          <cell r="BB72">
            <v>0</v>
          </cell>
          <cell r="BC72">
            <v>0</v>
          </cell>
          <cell r="BD72">
            <v>0</v>
          </cell>
          <cell r="BE72">
            <v>0</v>
          </cell>
          <cell r="BF72">
            <v>0</v>
          </cell>
          <cell r="BG72">
            <v>0</v>
          </cell>
          <cell r="BH72">
            <v>0</v>
          </cell>
          <cell r="BI72">
            <v>0</v>
          </cell>
        </row>
        <row r="77">
          <cell r="X77">
            <v>0</v>
          </cell>
          <cell r="Y77">
            <v>0</v>
          </cell>
          <cell r="Z77">
            <v>0</v>
          </cell>
          <cell r="AA77">
            <v>0</v>
          </cell>
          <cell r="AB77">
            <v>0</v>
          </cell>
          <cell r="AC77">
            <v>0</v>
          </cell>
          <cell r="AD77">
            <v>0</v>
          </cell>
          <cell r="AE77">
            <v>0</v>
          </cell>
          <cell r="AF77">
            <v>0</v>
          </cell>
          <cell r="AG77">
            <v>0</v>
          </cell>
          <cell r="AH77">
            <v>0</v>
          </cell>
          <cell r="AI77">
            <v>0</v>
          </cell>
          <cell r="AK77">
            <v>0</v>
          </cell>
          <cell r="AL77">
            <v>0</v>
          </cell>
          <cell r="AM77">
            <v>0</v>
          </cell>
          <cell r="AN77">
            <v>0</v>
          </cell>
          <cell r="AO77">
            <v>0</v>
          </cell>
          <cell r="AP77">
            <v>0</v>
          </cell>
          <cell r="AQ77">
            <v>0</v>
          </cell>
          <cell r="AR77">
            <v>0</v>
          </cell>
          <cell r="AS77">
            <v>0</v>
          </cell>
          <cell r="AT77">
            <v>0</v>
          </cell>
          <cell r="AU77">
            <v>0</v>
          </cell>
          <cell r="AV77">
            <v>0</v>
          </cell>
          <cell r="AX77">
            <v>0</v>
          </cell>
          <cell r="AY77">
            <v>0</v>
          </cell>
          <cell r="AZ77">
            <v>0</v>
          </cell>
          <cell r="BA77">
            <v>0</v>
          </cell>
          <cell r="BB77">
            <v>0</v>
          </cell>
          <cell r="BC77">
            <v>0</v>
          </cell>
          <cell r="BD77">
            <v>0</v>
          </cell>
          <cell r="BE77">
            <v>0</v>
          </cell>
          <cell r="BF77">
            <v>0</v>
          </cell>
          <cell r="BG77">
            <v>0</v>
          </cell>
          <cell r="BH77">
            <v>0</v>
          </cell>
          <cell r="BI77">
            <v>0</v>
          </cell>
        </row>
        <row r="78">
          <cell r="X78">
            <v>0</v>
          </cell>
          <cell r="Y78">
            <v>0</v>
          </cell>
          <cell r="Z78">
            <v>0</v>
          </cell>
          <cell r="AA78">
            <v>0</v>
          </cell>
          <cell r="AB78">
            <v>0</v>
          </cell>
          <cell r="AC78">
            <v>0</v>
          </cell>
          <cell r="AD78">
            <v>0</v>
          </cell>
          <cell r="AE78">
            <v>0</v>
          </cell>
          <cell r="AF78">
            <v>0</v>
          </cell>
          <cell r="AG78">
            <v>0</v>
          </cell>
          <cell r="AH78">
            <v>0</v>
          </cell>
          <cell r="AI78">
            <v>0</v>
          </cell>
          <cell r="AK78">
            <v>0</v>
          </cell>
          <cell r="AL78">
            <v>0</v>
          </cell>
          <cell r="AM78">
            <v>0</v>
          </cell>
          <cell r="AN78">
            <v>0</v>
          </cell>
          <cell r="AO78">
            <v>0</v>
          </cell>
          <cell r="AP78">
            <v>0</v>
          </cell>
          <cell r="AQ78">
            <v>0</v>
          </cell>
          <cell r="AR78">
            <v>0</v>
          </cell>
          <cell r="AS78">
            <v>0</v>
          </cell>
          <cell r="AT78">
            <v>0</v>
          </cell>
          <cell r="AU78">
            <v>0</v>
          </cell>
          <cell r="AV78">
            <v>0</v>
          </cell>
          <cell r="AX78">
            <v>0</v>
          </cell>
          <cell r="AY78">
            <v>0</v>
          </cell>
          <cell r="AZ78">
            <v>0</v>
          </cell>
          <cell r="BA78">
            <v>0</v>
          </cell>
          <cell r="BB78">
            <v>0</v>
          </cell>
          <cell r="BC78">
            <v>0</v>
          </cell>
          <cell r="BD78">
            <v>0</v>
          </cell>
          <cell r="BE78">
            <v>0</v>
          </cell>
          <cell r="BF78">
            <v>0</v>
          </cell>
          <cell r="BG78">
            <v>0</v>
          </cell>
          <cell r="BH78">
            <v>0</v>
          </cell>
          <cell r="BI78">
            <v>0</v>
          </cell>
        </row>
        <row r="79">
          <cell r="X79">
            <v>0</v>
          </cell>
          <cell r="Y79">
            <v>0</v>
          </cell>
          <cell r="Z79">
            <v>0</v>
          </cell>
          <cell r="AA79">
            <v>0</v>
          </cell>
          <cell r="AB79">
            <v>0</v>
          </cell>
          <cell r="AC79">
            <v>0</v>
          </cell>
          <cell r="AD79">
            <v>0</v>
          </cell>
          <cell r="AE79">
            <v>0</v>
          </cell>
          <cell r="AF79">
            <v>0</v>
          </cell>
          <cell r="AG79">
            <v>0</v>
          </cell>
          <cell r="AH79">
            <v>0</v>
          </cell>
          <cell r="AI79">
            <v>0</v>
          </cell>
          <cell r="AK79">
            <v>0</v>
          </cell>
          <cell r="AL79">
            <v>0</v>
          </cell>
          <cell r="AM79">
            <v>0</v>
          </cell>
          <cell r="AN79">
            <v>0</v>
          </cell>
          <cell r="AO79">
            <v>0</v>
          </cell>
          <cell r="AP79">
            <v>0</v>
          </cell>
          <cell r="AQ79">
            <v>0</v>
          </cell>
          <cell r="AR79">
            <v>0</v>
          </cell>
          <cell r="AS79">
            <v>0</v>
          </cell>
          <cell r="AT79">
            <v>0</v>
          </cell>
          <cell r="AU79">
            <v>0</v>
          </cell>
          <cell r="AV79">
            <v>0</v>
          </cell>
          <cell r="AX79">
            <v>0</v>
          </cell>
          <cell r="AY79">
            <v>0</v>
          </cell>
          <cell r="AZ79">
            <v>0</v>
          </cell>
          <cell r="BA79">
            <v>0</v>
          </cell>
          <cell r="BB79">
            <v>0</v>
          </cell>
          <cell r="BC79">
            <v>0</v>
          </cell>
          <cell r="BD79">
            <v>0</v>
          </cell>
          <cell r="BE79">
            <v>0</v>
          </cell>
          <cell r="BF79">
            <v>0</v>
          </cell>
          <cell r="BG79">
            <v>0</v>
          </cell>
          <cell r="BH79">
            <v>0</v>
          </cell>
          <cell r="BI79">
            <v>0</v>
          </cell>
        </row>
        <row r="80">
          <cell r="X80">
            <v>0</v>
          </cell>
          <cell r="Y80">
            <v>0</v>
          </cell>
          <cell r="Z80">
            <v>0</v>
          </cell>
          <cell r="AA80">
            <v>0</v>
          </cell>
          <cell r="AB80">
            <v>0</v>
          </cell>
          <cell r="AC80">
            <v>0</v>
          </cell>
          <cell r="AD80">
            <v>0</v>
          </cell>
          <cell r="AE80">
            <v>0</v>
          </cell>
          <cell r="AF80">
            <v>0</v>
          </cell>
          <cell r="AG80">
            <v>0</v>
          </cell>
          <cell r="AH80">
            <v>0</v>
          </cell>
          <cell r="AI80">
            <v>0</v>
          </cell>
          <cell r="AK80">
            <v>0</v>
          </cell>
          <cell r="AL80">
            <v>0</v>
          </cell>
          <cell r="AM80">
            <v>0</v>
          </cell>
          <cell r="AN80">
            <v>0</v>
          </cell>
          <cell r="AO80">
            <v>0</v>
          </cell>
          <cell r="AP80">
            <v>0</v>
          </cell>
          <cell r="AQ80">
            <v>0</v>
          </cell>
          <cell r="AR80">
            <v>0</v>
          </cell>
          <cell r="AS80">
            <v>0</v>
          </cell>
          <cell r="AT80">
            <v>0</v>
          </cell>
          <cell r="AU80">
            <v>0</v>
          </cell>
          <cell r="AV80">
            <v>0</v>
          </cell>
          <cell r="AX80">
            <v>0</v>
          </cell>
          <cell r="AY80">
            <v>0</v>
          </cell>
          <cell r="AZ80">
            <v>0</v>
          </cell>
          <cell r="BA80">
            <v>0</v>
          </cell>
          <cell r="BB80">
            <v>0</v>
          </cell>
          <cell r="BC80">
            <v>0</v>
          </cell>
          <cell r="BD80">
            <v>0</v>
          </cell>
          <cell r="BE80">
            <v>0</v>
          </cell>
          <cell r="BF80">
            <v>0</v>
          </cell>
          <cell r="BG80">
            <v>0</v>
          </cell>
          <cell r="BH80">
            <v>0</v>
          </cell>
          <cell r="BI80">
            <v>0</v>
          </cell>
        </row>
        <row r="81">
          <cell r="X81">
            <v>0</v>
          </cell>
          <cell r="Y81">
            <v>0</v>
          </cell>
          <cell r="Z81">
            <v>0</v>
          </cell>
          <cell r="AA81">
            <v>0</v>
          </cell>
          <cell r="AB81">
            <v>0</v>
          </cell>
          <cell r="AC81">
            <v>0</v>
          </cell>
          <cell r="AD81">
            <v>0</v>
          </cell>
          <cell r="AE81">
            <v>0</v>
          </cell>
          <cell r="AF81">
            <v>0</v>
          </cell>
          <cell r="AG81">
            <v>0</v>
          </cell>
          <cell r="AH81">
            <v>0</v>
          </cell>
          <cell r="AI81">
            <v>0</v>
          </cell>
          <cell r="AK81">
            <v>0</v>
          </cell>
          <cell r="AL81">
            <v>0</v>
          </cell>
          <cell r="AM81">
            <v>0</v>
          </cell>
          <cell r="AN81">
            <v>0</v>
          </cell>
          <cell r="AO81">
            <v>0</v>
          </cell>
          <cell r="AP81">
            <v>0</v>
          </cell>
          <cell r="AQ81">
            <v>0</v>
          </cell>
          <cell r="AR81">
            <v>0</v>
          </cell>
          <cell r="AS81">
            <v>0</v>
          </cell>
          <cell r="AT81">
            <v>0</v>
          </cell>
          <cell r="AU81">
            <v>0</v>
          </cell>
          <cell r="AV81">
            <v>0</v>
          </cell>
          <cell r="AX81">
            <v>0</v>
          </cell>
          <cell r="AY81">
            <v>0</v>
          </cell>
          <cell r="AZ81">
            <v>0</v>
          </cell>
          <cell r="BA81">
            <v>0</v>
          </cell>
          <cell r="BB81">
            <v>0</v>
          </cell>
          <cell r="BC81">
            <v>0</v>
          </cell>
          <cell r="BD81">
            <v>0</v>
          </cell>
          <cell r="BE81">
            <v>0</v>
          </cell>
          <cell r="BF81">
            <v>0</v>
          </cell>
          <cell r="BG81">
            <v>0</v>
          </cell>
          <cell r="BH81">
            <v>0</v>
          </cell>
          <cell r="BI81">
            <v>0</v>
          </cell>
        </row>
        <row r="84">
          <cell r="X84">
            <v>0</v>
          </cell>
          <cell r="Y84">
            <v>0</v>
          </cell>
          <cell r="Z84">
            <v>0</v>
          </cell>
          <cell r="AA84">
            <v>0</v>
          </cell>
          <cell r="AB84">
            <v>0</v>
          </cell>
          <cell r="AC84">
            <v>0</v>
          </cell>
          <cell r="AD84">
            <v>0</v>
          </cell>
          <cell r="AE84">
            <v>0</v>
          </cell>
          <cell r="AF84">
            <v>0</v>
          </cell>
          <cell r="AG84">
            <v>0</v>
          </cell>
          <cell r="AH84">
            <v>0</v>
          </cell>
          <cell r="AI84">
            <v>0</v>
          </cell>
          <cell r="AK84">
            <v>0</v>
          </cell>
          <cell r="AL84">
            <v>0</v>
          </cell>
          <cell r="AM84">
            <v>0</v>
          </cell>
          <cell r="AN84">
            <v>0</v>
          </cell>
          <cell r="AO84">
            <v>0</v>
          </cell>
          <cell r="AP84">
            <v>0</v>
          </cell>
          <cell r="AQ84">
            <v>0</v>
          </cell>
          <cell r="AR84">
            <v>0</v>
          </cell>
          <cell r="AS84">
            <v>0</v>
          </cell>
          <cell r="AT84">
            <v>0</v>
          </cell>
          <cell r="AU84">
            <v>0</v>
          </cell>
          <cell r="AV84">
            <v>0</v>
          </cell>
          <cell r="AX84">
            <v>0</v>
          </cell>
          <cell r="AY84">
            <v>0</v>
          </cell>
          <cell r="AZ84">
            <v>0</v>
          </cell>
          <cell r="BA84">
            <v>0</v>
          </cell>
          <cell r="BB84">
            <v>0</v>
          </cell>
          <cell r="BC84">
            <v>0</v>
          </cell>
          <cell r="BD84">
            <v>0</v>
          </cell>
          <cell r="BE84">
            <v>0</v>
          </cell>
          <cell r="BF84">
            <v>0</v>
          </cell>
          <cell r="BG84">
            <v>0</v>
          </cell>
          <cell r="BH84">
            <v>0</v>
          </cell>
          <cell r="BI84">
            <v>0</v>
          </cell>
        </row>
        <row r="85">
          <cell r="X85">
            <v>0</v>
          </cell>
          <cell r="Y85">
            <v>0</v>
          </cell>
          <cell r="Z85">
            <v>0</v>
          </cell>
          <cell r="AA85">
            <v>0</v>
          </cell>
          <cell r="AB85">
            <v>0</v>
          </cell>
          <cell r="AC85">
            <v>0</v>
          </cell>
          <cell r="AD85">
            <v>0</v>
          </cell>
          <cell r="AE85">
            <v>0</v>
          </cell>
          <cell r="AF85">
            <v>0</v>
          </cell>
          <cell r="AG85">
            <v>0</v>
          </cell>
          <cell r="AH85">
            <v>0</v>
          </cell>
          <cell r="AI85">
            <v>0</v>
          </cell>
          <cell r="AK85">
            <v>0</v>
          </cell>
          <cell r="AL85">
            <v>0</v>
          </cell>
          <cell r="AM85">
            <v>0</v>
          </cell>
          <cell r="AN85">
            <v>0</v>
          </cell>
          <cell r="AO85">
            <v>0</v>
          </cell>
          <cell r="AP85">
            <v>0</v>
          </cell>
          <cell r="AQ85">
            <v>0</v>
          </cell>
          <cell r="AR85">
            <v>0</v>
          </cell>
          <cell r="AS85">
            <v>0</v>
          </cell>
          <cell r="AT85">
            <v>0</v>
          </cell>
          <cell r="AU85">
            <v>0</v>
          </cell>
          <cell r="AV85">
            <v>0</v>
          </cell>
          <cell r="AX85">
            <v>0</v>
          </cell>
          <cell r="AY85">
            <v>0</v>
          </cell>
          <cell r="AZ85">
            <v>0</v>
          </cell>
          <cell r="BA85">
            <v>0</v>
          </cell>
          <cell r="BB85">
            <v>0</v>
          </cell>
          <cell r="BC85">
            <v>0</v>
          </cell>
          <cell r="BD85">
            <v>0</v>
          </cell>
          <cell r="BE85">
            <v>0</v>
          </cell>
          <cell r="BF85">
            <v>0</v>
          </cell>
          <cell r="BG85">
            <v>0</v>
          </cell>
          <cell r="BH85">
            <v>0</v>
          </cell>
          <cell r="BI85">
            <v>0</v>
          </cell>
        </row>
        <row r="86">
          <cell r="X86">
            <v>0</v>
          </cell>
          <cell r="Y86">
            <v>0</v>
          </cell>
          <cell r="Z86">
            <v>0</v>
          </cell>
          <cell r="AA86">
            <v>0</v>
          </cell>
          <cell r="AB86">
            <v>0</v>
          </cell>
          <cell r="AC86">
            <v>0</v>
          </cell>
          <cell r="AD86">
            <v>0</v>
          </cell>
          <cell r="AE86">
            <v>0</v>
          </cell>
          <cell r="AF86">
            <v>0</v>
          </cell>
          <cell r="AG86">
            <v>0</v>
          </cell>
          <cell r="AH86">
            <v>0</v>
          </cell>
          <cell r="AI86">
            <v>0</v>
          </cell>
          <cell r="AK86">
            <v>0</v>
          </cell>
          <cell r="AL86">
            <v>0</v>
          </cell>
          <cell r="AM86">
            <v>0</v>
          </cell>
          <cell r="AN86">
            <v>0</v>
          </cell>
          <cell r="AO86">
            <v>0</v>
          </cell>
          <cell r="AP86">
            <v>0</v>
          </cell>
          <cell r="AQ86">
            <v>0</v>
          </cell>
          <cell r="AR86">
            <v>0</v>
          </cell>
          <cell r="AS86">
            <v>0</v>
          </cell>
          <cell r="AT86">
            <v>0</v>
          </cell>
          <cell r="AU86">
            <v>0</v>
          </cell>
          <cell r="AV86">
            <v>0</v>
          </cell>
          <cell r="AX86">
            <v>0</v>
          </cell>
          <cell r="AY86">
            <v>0</v>
          </cell>
          <cell r="AZ86">
            <v>0</v>
          </cell>
          <cell r="BA86">
            <v>0</v>
          </cell>
          <cell r="BB86">
            <v>0</v>
          </cell>
          <cell r="BC86">
            <v>0</v>
          </cell>
          <cell r="BD86">
            <v>0</v>
          </cell>
          <cell r="BE86">
            <v>0</v>
          </cell>
          <cell r="BF86">
            <v>0</v>
          </cell>
          <cell r="BG86">
            <v>0</v>
          </cell>
          <cell r="BH86">
            <v>0</v>
          </cell>
          <cell r="BI86">
            <v>0</v>
          </cell>
        </row>
        <row r="87">
          <cell r="X87">
            <v>0</v>
          </cell>
          <cell r="Y87">
            <v>0</v>
          </cell>
          <cell r="Z87">
            <v>0</v>
          </cell>
          <cell r="AA87">
            <v>0</v>
          </cell>
          <cell r="AB87">
            <v>0</v>
          </cell>
          <cell r="AC87">
            <v>0</v>
          </cell>
          <cell r="AD87">
            <v>0</v>
          </cell>
          <cell r="AE87">
            <v>0</v>
          </cell>
          <cell r="AF87">
            <v>0</v>
          </cell>
          <cell r="AG87">
            <v>0</v>
          </cell>
          <cell r="AH87">
            <v>0</v>
          </cell>
          <cell r="AI87">
            <v>0</v>
          </cell>
          <cell r="AK87">
            <v>0</v>
          </cell>
          <cell r="AL87">
            <v>0</v>
          </cell>
          <cell r="AM87">
            <v>0</v>
          </cell>
          <cell r="AN87">
            <v>0</v>
          </cell>
          <cell r="AO87">
            <v>0</v>
          </cell>
          <cell r="AP87">
            <v>0</v>
          </cell>
          <cell r="AQ87">
            <v>0</v>
          </cell>
          <cell r="AR87">
            <v>0</v>
          </cell>
          <cell r="AS87">
            <v>0</v>
          </cell>
          <cell r="AT87">
            <v>0</v>
          </cell>
          <cell r="AU87">
            <v>0</v>
          </cell>
          <cell r="AV87">
            <v>0</v>
          </cell>
          <cell r="AX87">
            <v>0</v>
          </cell>
          <cell r="AY87">
            <v>0</v>
          </cell>
          <cell r="AZ87">
            <v>0</v>
          </cell>
          <cell r="BA87">
            <v>0</v>
          </cell>
          <cell r="BB87">
            <v>0</v>
          </cell>
          <cell r="BC87">
            <v>0</v>
          </cell>
          <cell r="BD87">
            <v>0</v>
          </cell>
          <cell r="BE87">
            <v>0</v>
          </cell>
          <cell r="BF87">
            <v>0</v>
          </cell>
          <cell r="BG87">
            <v>0</v>
          </cell>
          <cell r="BH87">
            <v>0</v>
          </cell>
          <cell r="BI87">
            <v>0</v>
          </cell>
        </row>
        <row r="88">
          <cell r="X88">
            <v>0</v>
          </cell>
          <cell r="Y88">
            <v>0</v>
          </cell>
          <cell r="Z88">
            <v>0</v>
          </cell>
          <cell r="AA88">
            <v>0</v>
          </cell>
          <cell r="AB88">
            <v>0</v>
          </cell>
          <cell r="AC88">
            <v>0</v>
          </cell>
          <cell r="AD88">
            <v>0</v>
          </cell>
          <cell r="AE88">
            <v>0</v>
          </cell>
          <cell r="AF88">
            <v>0</v>
          </cell>
          <cell r="AG88">
            <v>0</v>
          </cell>
          <cell r="AH88">
            <v>0</v>
          </cell>
          <cell r="AI88">
            <v>0</v>
          </cell>
          <cell r="AK88">
            <v>0</v>
          </cell>
          <cell r="AL88">
            <v>0</v>
          </cell>
          <cell r="AM88">
            <v>0</v>
          </cell>
          <cell r="AN88">
            <v>0</v>
          </cell>
          <cell r="AO88">
            <v>0</v>
          </cell>
          <cell r="AP88">
            <v>0</v>
          </cell>
          <cell r="AQ88">
            <v>0</v>
          </cell>
          <cell r="AR88">
            <v>0</v>
          </cell>
          <cell r="AS88">
            <v>0</v>
          </cell>
          <cell r="AT88">
            <v>0</v>
          </cell>
          <cell r="AU88">
            <v>0</v>
          </cell>
          <cell r="AV88">
            <v>0</v>
          </cell>
          <cell r="AX88">
            <v>0</v>
          </cell>
          <cell r="AY88">
            <v>0</v>
          </cell>
          <cell r="AZ88">
            <v>0</v>
          </cell>
          <cell r="BA88">
            <v>0</v>
          </cell>
          <cell r="BB88">
            <v>0</v>
          </cell>
          <cell r="BC88">
            <v>0</v>
          </cell>
          <cell r="BD88">
            <v>0</v>
          </cell>
          <cell r="BE88">
            <v>0</v>
          </cell>
          <cell r="BF88">
            <v>0</v>
          </cell>
          <cell r="BG88">
            <v>0</v>
          </cell>
          <cell r="BH88">
            <v>0</v>
          </cell>
          <cell r="BI88">
            <v>0</v>
          </cell>
        </row>
      </sheetData>
      <sheetData sheetId="4" refreshError="1"/>
      <sheetData sheetId="5" refreshError="1"/>
      <sheetData sheetId="6" refreshError="1"/>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マニュアル"/>
      <sheetName val="記入表(1)"/>
      <sheetName val="記入表(2)"/>
      <sheetName val="記入表(3)"/>
      <sheetName val="記入表(4)"/>
      <sheetName val="記入表(5)"/>
      <sheetName val="別紙2-1"/>
      <sheetName val="別紙2-2"/>
      <sheetName val="別紙2-3"/>
      <sheetName val="別紙3-1"/>
      <sheetName val="別紙4-1"/>
      <sheetName val="別紙4-2"/>
      <sheetName val="別紙3-2"/>
      <sheetName val="別紙3-3"/>
    </sheetNames>
    <sheetDataSet>
      <sheetData sheetId="0"/>
      <sheetData sheetId="1">
        <row r="7">
          <cell r="AC7">
            <v>0</v>
          </cell>
          <cell r="AD7">
            <v>0</v>
          </cell>
          <cell r="AE7">
            <v>0</v>
          </cell>
          <cell r="AF7">
            <v>0</v>
          </cell>
          <cell r="AG7">
            <v>0</v>
          </cell>
          <cell r="AH7">
            <v>0</v>
          </cell>
          <cell r="AI7">
            <v>0</v>
          </cell>
          <cell r="AJ7">
            <v>0</v>
          </cell>
          <cell r="AK7">
            <v>0</v>
          </cell>
          <cell r="AL7">
            <v>0</v>
          </cell>
          <cell r="AM7">
            <v>0</v>
          </cell>
          <cell r="AN7">
            <v>0</v>
          </cell>
          <cell r="AO7">
            <v>0</v>
          </cell>
        </row>
        <row r="8">
          <cell r="AC8">
            <v>0</v>
          </cell>
          <cell r="AD8">
            <v>0</v>
          </cell>
          <cell r="AE8">
            <v>0</v>
          </cell>
          <cell r="AF8">
            <v>0</v>
          </cell>
          <cell r="AG8">
            <v>0</v>
          </cell>
          <cell r="AH8">
            <v>0</v>
          </cell>
          <cell r="AI8">
            <v>0</v>
          </cell>
          <cell r="AJ8">
            <v>0</v>
          </cell>
          <cell r="AK8">
            <v>0</v>
          </cell>
          <cell r="AL8">
            <v>0</v>
          </cell>
          <cell r="AM8">
            <v>0</v>
          </cell>
          <cell r="AN8">
            <v>0</v>
          </cell>
          <cell r="AO8">
            <v>0</v>
          </cell>
        </row>
        <row r="9">
          <cell r="AC9">
            <v>0</v>
          </cell>
          <cell r="AD9">
            <v>0</v>
          </cell>
          <cell r="AE9">
            <v>0</v>
          </cell>
          <cell r="AF9">
            <v>0</v>
          </cell>
          <cell r="AG9">
            <v>0</v>
          </cell>
          <cell r="AH9">
            <v>0</v>
          </cell>
          <cell r="AI9">
            <v>0</v>
          </cell>
          <cell r="AJ9">
            <v>0</v>
          </cell>
          <cell r="AK9">
            <v>0</v>
          </cell>
          <cell r="AL9">
            <v>0</v>
          </cell>
          <cell r="AM9">
            <v>0</v>
          </cell>
          <cell r="AN9">
            <v>0</v>
          </cell>
          <cell r="AO9">
            <v>0</v>
          </cell>
        </row>
        <row r="10">
          <cell r="AC10">
            <v>0</v>
          </cell>
          <cell r="AD10">
            <v>0</v>
          </cell>
          <cell r="AE10">
            <v>0</v>
          </cell>
          <cell r="AF10">
            <v>0</v>
          </cell>
          <cell r="AG10">
            <v>0</v>
          </cell>
          <cell r="AH10">
            <v>0</v>
          </cell>
          <cell r="AI10">
            <v>0</v>
          </cell>
          <cell r="AJ10">
            <v>0</v>
          </cell>
          <cell r="AK10">
            <v>0</v>
          </cell>
          <cell r="AL10">
            <v>0</v>
          </cell>
          <cell r="AM10">
            <v>0</v>
          </cell>
          <cell r="AN10">
            <v>0</v>
          </cell>
          <cell r="AO10">
            <v>0</v>
          </cell>
        </row>
        <row r="11">
          <cell r="AC11">
            <v>0</v>
          </cell>
          <cell r="AD11">
            <v>0</v>
          </cell>
          <cell r="AE11">
            <v>0</v>
          </cell>
          <cell r="AF11">
            <v>0</v>
          </cell>
          <cell r="AG11">
            <v>0</v>
          </cell>
          <cell r="AH11">
            <v>0</v>
          </cell>
          <cell r="AI11">
            <v>0</v>
          </cell>
          <cell r="AJ11">
            <v>0</v>
          </cell>
          <cell r="AK11">
            <v>0</v>
          </cell>
          <cell r="AL11">
            <v>0</v>
          </cell>
          <cell r="AM11">
            <v>0</v>
          </cell>
          <cell r="AN11">
            <v>0</v>
          </cell>
          <cell r="AO11">
            <v>0</v>
          </cell>
        </row>
        <row r="14">
          <cell r="AC14">
            <v>0</v>
          </cell>
          <cell r="AD14">
            <v>0</v>
          </cell>
          <cell r="AE14">
            <v>0</v>
          </cell>
          <cell r="AF14">
            <v>0</v>
          </cell>
          <cell r="AG14">
            <v>0</v>
          </cell>
          <cell r="AH14">
            <v>0</v>
          </cell>
          <cell r="AI14">
            <v>0</v>
          </cell>
          <cell r="AJ14">
            <v>0</v>
          </cell>
          <cell r="AK14">
            <v>0</v>
          </cell>
          <cell r="AL14">
            <v>0</v>
          </cell>
          <cell r="AM14">
            <v>0</v>
          </cell>
          <cell r="AN14">
            <v>0</v>
          </cell>
          <cell r="AO14">
            <v>0</v>
          </cell>
        </row>
        <row r="15">
          <cell r="AC15">
            <v>0</v>
          </cell>
          <cell r="AD15">
            <v>0</v>
          </cell>
          <cell r="AE15">
            <v>0</v>
          </cell>
          <cell r="AF15">
            <v>0</v>
          </cell>
          <cell r="AG15">
            <v>0</v>
          </cell>
          <cell r="AH15">
            <v>0</v>
          </cell>
          <cell r="AI15">
            <v>0</v>
          </cell>
          <cell r="AJ15">
            <v>0</v>
          </cell>
          <cell r="AK15">
            <v>0</v>
          </cell>
          <cell r="AL15">
            <v>0</v>
          </cell>
          <cell r="AM15">
            <v>0</v>
          </cell>
          <cell r="AN15">
            <v>0</v>
          </cell>
          <cell r="AO15">
            <v>0</v>
          </cell>
        </row>
        <row r="16">
          <cell r="AC16">
            <v>0</v>
          </cell>
          <cell r="AD16">
            <v>0</v>
          </cell>
          <cell r="AE16">
            <v>0</v>
          </cell>
          <cell r="AF16">
            <v>0</v>
          </cell>
          <cell r="AG16">
            <v>0</v>
          </cell>
          <cell r="AH16">
            <v>0</v>
          </cell>
          <cell r="AI16">
            <v>0</v>
          </cell>
          <cell r="AJ16">
            <v>0</v>
          </cell>
          <cell r="AK16">
            <v>0</v>
          </cell>
          <cell r="AL16">
            <v>0</v>
          </cell>
          <cell r="AM16">
            <v>0</v>
          </cell>
          <cell r="AN16">
            <v>0</v>
          </cell>
          <cell r="AO16">
            <v>0</v>
          </cell>
        </row>
        <row r="17">
          <cell r="AC17">
            <v>0</v>
          </cell>
          <cell r="AD17">
            <v>0</v>
          </cell>
          <cell r="AE17">
            <v>0</v>
          </cell>
          <cell r="AF17">
            <v>0</v>
          </cell>
          <cell r="AG17">
            <v>0</v>
          </cell>
          <cell r="AH17">
            <v>0</v>
          </cell>
          <cell r="AI17">
            <v>0</v>
          </cell>
          <cell r="AJ17">
            <v>0</v>
          </cell>
          <cell r="AK17">
            <v>0</v>
          </cell>
          <cell r="AL17">
            <v>0</v>
          </cell>
          <cell r="AM17">
            <v>0</v>
          </cell>
          <cell r="AN17">
            <v>0</v>
          </cell>
          <cell r="AO17">
            <v>0</v>
          </cell>
        </row>
        <row r="18">
          <cell r="AC18">
            <v>0</v>
          </cell>
          <cell r="AD18">
            <v>0</v>
          </cell>
          <cell r="AE18">
            <v>0</v>
          </cell>
          <cell r="AF18">
            <v>0</v>
          </cell>
          <cell r="AG18">
            <v>0</v>
          </cell>
          <cell r="AH18">
            <v>0</v>
          </cell>
          <cell r="AI18">
            <v>0</v>
          </cell>
          <cell r="AJ18">
            <v>0</v>
          </cell>
          <cell r="AK18">
            <v>0</v>
          </cell>
          <cell r="AL18">
            <v>0</v>
          </cell>
          <cell r="AM18">
            <v>0</v>
          </cell>
          <cell r="AN18">
            <v>0</v>
          </cell>
          <cell r="AO18">
            <v>0</v>
          </cell>
        </row>
        <row r="21">
          <cell r="AC21">
            <v>0</v>
          </cell>
          <cell r="AD21">
            <v>0</v>
          </cell>
          <cell r="AE21">
            <v>0</v>
          </cell>
          <cell r="AF21">
            <v>0</v>
          </cell>
          <cell r="AG21">
            <v>0</v>
          </cell>
          <cell r="AH21">
            <v>0</v>
          </cell>
          <cell r="AI21">
            <v>0</v>
          </cell>
          <cell r="AJ21">
            <v>0</v>
          </cell>
          <cell r="AK21">
            <v>0</v>
          </cell>
          <cell r="AL21">
            <v>0</v>
          </cell>
          <cell r="AM21">
            <v>0</v>
          </cell>
          <cell r="AN21">
            <v>0</v>
          </cell>
          <cell r="AO21">
            <v>0</v>
          </cell>
        </row>
        <row r="22">
          <cell r="AC22">
            <v>0</v>
          </cell>
          <cell r="AD22">
            <v>0</v>
          </cell>
          <cell r="AE22">
            <v>0</v>
          </cell>
          <cell r="AF22">
            <v>0</v>
          </cell>
          <cell r="AG22">
            <v>0</v>
          </cell>
          <cell r="AH22">
            <v>0</v>
          </cell>
          <cell r="AI22">
            <v>0</v>
          </cell>
          <cell r="AJ22">
            <v>0</v>
          </cell>
          <cell r="AK22">
            <v>0</v>
          </cell>
          <cell r="AL22">
            <v>0</v>
          </cell>
          <cell r="AM22">
            <v>0</v>
          </cell>
          <cell r="AN22">
            <v>0</v>
          </cell>
          <cell r="AO22">
            <v>0</v>
          </cell>
        </row>
        <row r="23">
          <cell r="AC23">
            <v>0</v>
          </cell>
          <cell r="AD23">
            <v>0</v>
          </cell>
          <cell r="AE23">
            <v>0</v>
          </cell>
          <cell r="AF23">
            <v>0</v>
          </cell>
          <cell r="AG23">
            <v>0</v>
          </cell>
          <cell r="AH23">
            <v>0</v>
          </cell>
          <cell r="AI23">
            <v>0</v>
          </cell>
          <cell r="AJ23">
            <v>0</v>
          </cell>
          <cell r="AK23">
            <v>0</v>
          </cell>
          <cell r="AL23">
            <v>0</v>
          </cell>
          <cell r="AM23">
            <v>0</v>
          </cell>
          <cell r="AN23">
            <v>0</v>
          </cell>
          <cell r="AO23">
            <v>0</v>
          </cell>
        </row>
        <row r="24">
          <cell r="AC24">
            <v>0</v>
          </cell>
          <cell r="AD24">
            <v>0</v>
          </cell>
          <cell r="AE24">
            <v>0</v>
          </cell>
          <cell r="AF24">
            <v>0</v>
          </cell>
          <cell r="AG24">
            <v>0</v>
          </cell>
          <cell r="AH24">
            <v>0</v>
          </cell>
          <cell r="AI24">
            <v>0</v>
          </cell>
          <cell r="AJ24">
            <v>0</v>
          </cell>
          <cell r="AK24">
            <v>0</v>
          </cell>
          <cell r="AL24">
            <v>0</v>
          </cell>
          <cell r="AM24">
            <v>0</v>
          </cell>
          <cell r="AN24">
            <v>0</v>
          </cell>
          <cell r="AO24">
            <v>0</v>
          </cell>
        </row>
        <row r="25">
          <cell r="AC25">
            <v>0</v>
          </cell>
          <cell r="AD25">
            <v>0</v>
          </cell>
          <cell r="AE25">
            <v>0</v>
          </cell>
          <cell r="AF25">
            <v>0</v>
          </cell>
          <cell r="AG25">
            <v>0</v>
          </cell>
          <cell r="AH25">
            <v>0</v>
          </cell>
          <cell r="AI25">
            <v>0</v>
          </cell>
          <cell r="AJ25">
            <v>0</v>
          </cell>
          <cell r="AK25">
            <v>0</v>
          </cell>
          <cell r="AL25">
            <v>0</v>
          </cell>
          <cell r="AM25">
            <v>0</v>
          </cell>
          <cell r="AN25">
            <v>0</v>
          </cell>
          <cell r="AO25">
            <v>0</v>
          </cell>
        </row>
        <row r="35">
          <cell r="AC35">
            <v>0</v>
          </cell>
          <cell r="AD35">
            <v>0</v>
          </cell>
          <cell r="AE35">
            <v>0</v>
          </cell>
          <cell r="AF35">
            <v>0</v>
          </cell>
          <cell r="AG35">
            <v>0</v>
          </cell>
          <cell r="AH35">
            <v>0</v>
          </cell>
          <cell r="AI35">
            <v>0</v>
          </cell>
          <cell r="AJ35">
            <v>0</v>
          </cell>
          <cell r="AK35">
            <v>0</v>
          </cell>
          <cell r="AL35">
            <v>0</v>
          </cell>
          <cell r="AM35">
            <v>0</v>
          </cell>
          <cell r="AN35">
            <v>0</v>
          </cell>
          <cell r="AO35">
            <v>0</v>
          </cell>
        </row>
        <row r="36">
          <cell r="AC36">
            <v>0</v>
          </cell>
          <cell r="AD36">
            <v>0</v>
          </cell>
          <cell r="AE36">
            <v>0</v>
          </cell>
          <cell r="AF36">
            <v>0</v>
          </cell>
          <cell r="AG36">
            <v>0</v>
          </cell>
          <cell r="AH36">
            <v>0</v>
          </cell>
          <cell r="AI36">
            <v>0</v>
          </cell>
          <cell r="AJ36">
            <v>0</v>
          </cell>
          <cell r="AK36">
            <v>0</v>
          </cell>
          <cell r="AL36">
            <v>0</v>
          </cell>
          <cell r="AM36">
            <v>0</v>
          </cell>
          <cell r="AN36">
            <v>0</v>
          </cell>
          <cell r="AO36">
            <v>0</v>
          </cell>
        </row>
        <row r="37">
          <cell r="AC37">
            <v>0</v>
          </cell>
          <cell r="AD37">
            <v>0</v>
          </cell>
          <cell r="AE37">
            <v>0</v>
          </cell>
          <cell r="AF37">
            <v>0</v>
          </cell>
          <cell r="AG37">
            <v>0</v>
          </cell>
          <cell r="AH37">
            <v>0</v>
          </cell>
          <cell r="AI37">
            <v>0</v>
          </cell>
          <cell r="AJ37">
            <v>0</v>
          </cell>
          <cell r="AK37">
            <v>0</v>
          </cell>
          <cell r="AL37">
            <v>0</v>
          </cell>
          <cell r="AM37">
            <v>0</v>
          </cell>
          <cell r="AN37">
            <v>0</v>
          </cell>
          <cell r="AO37">
            <v>0</v>
          </cell>
        </row>
        <row r="38">
          <cell r="AC38">
            <v>0</v>
          </cell>
          <cell r="AD38">
            <v>0</v>
          </cell>
          <cell r="AE38">
            <v>0</v>
          </cell>
          <cell r="AF38">
            <v>0</v>
          </cell>
          <cell r="AG38">
            <v>0</v>
          </cell>
          <cell r="AH38">
            <v>0</v>
          </cell>
          <cell r="AI38">
            <v>0</v>
          </cell>
          <cell r="AJ38">
            <v>0</v>
          </cell>
          <cell r="AK38">
            <v>0</v>
          </cell>
          <cell r="AL38">
            <v>0</v>
          </cell>
          <cell r="AM38">
            <v>0</v>
          </cell>
          <cell r="AN38">
            <v>0</v>
          </cell>
          <cell r="AO38">
            <v>0</v>
          </cell>
        </row>
        <row r="39">
          <cell r="AC39">
            <v>0</v>
          </cell>
          <cell r="AD39">
            <v>0</v>
          </cell>
          <cell r="AE39">
            <v>0</v>
          </cell>
          <cell r="AF39">
            <v>0</v>
          </cell>
          <cell r="AG39">
            <v>0</v>
          </cell>
          <cell r="AH39">
            <v>0</v>
          </cell>
          <cell r="AI39">
            <v>0</v>
          </cell>
          <cell r="AJ39">
            <v>0</v>
          </cell>
          <cell r="AK39">
            <v>0</v>
          </cell>
          <cell r="AL39">
            <v>0</v>
          </cell>
          <cell r="AM39">
            <v>0</v>
          </cell>
          <cell r="AN39">
            <v>0</v>
          </cell>
          <cell r="AO39">
            <v>0</v>
          </cell>
        </row>
        <row r="42">
          <cell r="AC42">
            <v>0</v>
          </cell>
          <cell r="AD42">
            <v>0</v>
          </cell>
          <cell r="AE42">
            <v>0</v>
          </cell>
          <cell r="AF42">
            <v>0</v>
          </cell>
          <cell r="AG42">
            <v>0</v>
          </cell>
          <cell r="AH42">
            <v>0</v>
          </cell>
          <cell r="AI42">
            <v>0</v>
          </cell>
          <cell r="AJ42">
            <v>0</v>
          </cell>
          <cell r="AK42">
            <v>0</v>
          </cell>
          <cell r="AL42">
            <v>0</v>
          </cell>
          <cell r="AM42">
            <v>0</v>
          </cell>
          <cell r="AN42">
            <v>0</v>
          </cell>
          <cell r="AO42">
            <v>0</v>
          </cell>
        </row>
        <row r="43">
          <cell r="AC43">
            <v>0</v>
          </cell>
          <cell r="AD43">
            <v>0</v>
          </cell>
          <cell r="AE43">
            <v>0</v>
          </cell>
          <cell r="AF43">
            <v>0</v>
          </cell>
          <cell r="AG43">
            <v>0</v>
          </cell>
          <cell r="AH43">
            <v>0</v>
          </cell>
          <cell r="AI43">
            <v>0</v>
          </cell>
          <cell r="AJ43">
            <v>0</v>
          </cell>
          <cell r="AK43">
            <v>0</v>
          </cell>
          <cell r="AL43">
            <v>0</v>
          </cell>
          <cell r="AM43">
            <v>0</v>
          </cell>
          <cell r="AN43">
            <v>0</v>
          </cell>
          <cell r="AO43">
            <v>0</v>
          </cell>
        </row>
        <row r="44">
          <cell r="AC44">
            <v>0</v>
          </cell>
          <cell r="AD44">
            <v>0</v>
          </cell>
          <cell r="AE44">
            <v>0</v>
          </cell>
          <cell r="AF44">
            <v>0</v>
          </cell>
          <cell r="AG44">
            <v>0</v>
          </cell>
          <cell r="AH44">
            <v>0</v>
          </cell>
          <cell r="AI44">
            <v>0</v>
          </cell>
          <cell r="AJ44">
            <v>0</v>
          </cell>
          <cell r="AK44">
            <v>0</v>
          </cell>
          <cell r="AL44">
            <v>0</v>
          </cell>
          <cell r="AM44">
            <v>0</v>
          </cell>
          <cell r="AN44">
            <v>0</v>
          </cell>
          <cell r="AO44">
            <v>0</v>
          </cell>
        </row>
        <row r="45">
          <cell r="AC45">
            <v>0</v>
          </cell>
          <cell r="AD45">
            <v>0</v>
          </cell>
          <cell r="AE45">
            <v>0</v>
          </cell>
          <cell r="AF45">
            <v>0</v>
          </cell>
          <cell r="AG45">
            <v>0</v>
          </cell>
          <cell r="AH45">
            <v>0</v>
          </cell>
          <cell r="AI45">
            <v>0</v>
          </cell>
          <cell r="AJ45">
            <v>0</v>
          </cell>
          <cell r="AK45">
            <v>0</v>
          </cell>
          <cell r="AL45">
            <v>0</v>
          </cell>
          <cell r="AM45">
            <v>0</v>
          </cell>
          <cell r="AN45">
            <v>0</v>
          </cell>
          <cell r="AO45">
            <v>0</v>
          </cell>
        </row>
        <row r="46">
          <cell r="AC46">
            <v>0</v>
          </cell>
          <cell r="AD46">
            <v>0</v>
          </cell>
          <cell r="AE46">
            <v>0</v>
          </cell>
          <cell r="AF46">
            <v>0</v>
          </cell>
          <cell r="AG46">
            <v>0</v>
          </cell>
          <cell r="AH46">
            <v>0</v>
          </cell>
          <cell r="AI46">
            <v>0</v>
          </cell>
          <cell r="AJ46">
            <v>0</v>
          </cell>
          <cell r="AK46">
            <v>0</v>
          </cell>
          <cell r="AL46">
            <v>0</v>
          </cell>
          <cell r="AM46">
            <v>0</v>
          </cell>
          <cell r="AN46">
            <v>0</v>
          </cell>
          <cell r="AO46">
            <v>0</v>
          </cell>
        </row>
        <row r="49">
          <cell r="AC49">
            <v>0</v>
          </cell>
          <cell r="AD49">
            <v>0</v>
          </cell>
          <cell r="AE49">
            <v>0</v>
          </cell>
          <cell r="AF49">
            <v>0</v>
          </cell>
          <cell r="AG49">
            <v>0</v>
          </cell>
          <cell r="AH49">
            <v>0</v>
          </cell>
          <cell r="AI49">
            <v>0</v>
          </cell>
          <cell r="AJ49">
            <v>0</v>
          </cell>
          <cell r="AK49">
            <v>0</v>
          </cell>
          <cell r="AL49">
            <v>0</v>
          </cell>
          <cell r="AM49">
            <v>0</v>
          </cell>
          <cell r="AN49">
            <v>0</v>
          </cell>
          <cell r="AO49">
            <v>0</v>
          </cell>
        </row>
        <row r="50">
          <cell r="AC50">
            <v>0</v>
          </cell>
          <cell r="AD50">
            <v>0</v>
          </cell>
          <cell r="AE50">
            <v>0</v>
          </cell>
          <cell r="AF50">
            <v>0</v>
          </cell>
          <cell r="AG50">
            <v>0</v>
          </cell>
          <cell r="AH50">
            <v>0</v>
          </cell>
          <cell r="AI50">
            <v>0</v>
          </cell>
          <cell r="AJ50">
            <v>0</v>
          </cell>
          <cell r="AK50">
            <v>0</v>
          </cell>
          <cell r="AL50">
            <v>0</v>
          </cell>
          <cell r="AM50">
            <v>0</v>
          </cell>
          <cell r="AN50">
            <v>0</v>
          </cell>
          <cell r="AO50">
            <v>0</v>
          </cell>
        </row>
        <row r="51">
          <cell r="AC51">
            <v>0</v>
          </cell>
          <cell r="AD51">
            <v>0</v>
          </cell>
          <cell r="AE51">
            <v>0</v>
          </cell>
          <cell r="AF51">
            <v>0</v>
          </cell>
          <cell r="AG51">
            <v>0</v>
          </cell>
          <cell r="AH51">
            <v>0</v>
          </cell>
          <cell r="AI51">
            <v>0</v>
          </cell>
          <cell r="AJ51">
            <v>0</v>
          </cell>
          <cell r="AK51">
            <v>0</v>
          </cell>
          <cell r="AL51">
            <v>0</v>
          </cell>
          <cell r="AM51">
            <v>0</v>
          </cell>
          <cell r="AN51">
            <v>0</v>
          </cell>
          <cell r="AO51">
            <v>0</v>
          </cell>
        </row>
        <row r="52">
          <cell r="AC52">
            <v>0</v>
          </cell>
          <cell r="AD52">
            <v>0</v>
          </cell>
          <cell r="AE52">
            <v>0</v>
          </cell>
          <cell r="AF52">
            <v>0</v>
          </cell>
          <cell r="AG52">
            <v>0</v>
          </cell>
          <cell r="AH52">
            <v>0</v>
          </cell>
          <cell r="AI52">
            <v>0</v>
          </cell>
          <cell r="AJ52">
            <v>0</v>
          </cell>
          <cell r="AK52">
            <v>0</v>
          </cell>
          <cell r="AL52">
            <v>0</v>
          </cell>
          <cell r="AM52">
            <v>0</v>
          </cell>
          <cell r="AN52">
            <v>0</v>
          </cell>
          <cell r="AO52">
            <v>0</v>
          </cell>
        </row>
        <row r="53">
          <cell r="AC53">
            <v>0</v>
          </cell>
          <cell r="AD53">
            <v>0</v>
          </cell>
          <cell r="AE53">
            <v>0</v>
          </cell>
          <cell r="AF53">
            <v>0</v>
          </cell>
          <cell r="AG53">
            <v>0</v>
          </cell>
          <cell r="AH53">
            <v>0</v>
          </cell>
          <cell r="AI53">
            <v>0</v>
          </cell>
          <cell r="AJ53">
            <v>0</v>
          </cell>
          <cell r="AK53">
            <v>0</v>
          </cell>
          <cell r="AL53">
            <v>0</v>
          </cell>
          <cell r="AM53">
            <v>0</v>
          </cell>
          <cell r="AN53">
            <v>0</v>
          </cell>
          <cell r="AO53">
            <v>0</v>
          </cell>
        </row>
      </sheetData>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確認表"/>
      <sheetName val="記入例"/>
      <sheetName val="曜日（編集不可、提出不要）"/>
    </sheetNames>
    <sheetDataSet>
      <sheetData sheetId="0" refreshError="1"/>
      <sheetData sheetId="1" refreshError="1"/>
      <sheetData sheetId="2" refreshError="1">
        <row r="2">
          <cell r="A2" t="str">
            <v>29年度</v>
          </cell>
          <cell r="B2">
            <v>4</v>
          </cell>
          <cell r="C2">
            <v>5</v>
          </cell>
          <cell r="D2">
            <v>6</v>
          </cell>
          <cell r="E2">
            <v>7</v>
          </cell>
          <cell r="F2">
            <v>8</v>
          </cell>
          <cell r="G2">
            <v>9</v>
          </cell>
          <cell r="H2">
            <v>10</v>
          </cell>
          <cell r="I2">
            <v>11</v>
          </cell>
          <cell r="J2">
            <v>12</v>
          </cell>
          <cell r="K2">
            <v>1</v>
          </cell>
          <cell r="L2">
            <v>2</v>
          </cell>
          <cell r="M2">
            <v>3</v>
          </cell>
        </row>
        <row r="3">
          <cell r="A3">
            <v>1</v>
          </cell>
          <cell r="B3" t="str">
            <v>土</v>
          </cell>
          <cell r="C3" t="str">
            <v>月</v>
          </cell>
          <cell r="D3" t="str">
            <v>木</v>
          </cell>
          <cell r="E3" t="str">
            <v>土</v>
          </cell>
          <cell r="F3" t="str">
            <v>火</v>
          </cell>
          <cell r="G3" t="str">
            <v>金</v>
          </cell>
          <cell r="H3" t="str">
            <v>日</v>
          </cell>
          <cell r="I3" t="str">
            <v>水</v>
          </cell>
          <cell r="J3" t="str">
            <v>金</v>
          </cell>
        </row>
        <row r="4">
          <cell r="A4">
            <v>2</v>
          </cell>
          <cell r="B4" t="str">
            <v>日</v>
          </cell>
          <cell r="C4" t="str">
            <v>火</v>
          </cell>
          <cell r="D4" t="str">
            <v>金</v>
          </cell>
          <cell r="E4" t="str">
            <v>日</v>
          </cell>
          <cell r="F4" t="str">
            <v>水</v>
          </cell>
          <cell r="G4" t="str">
            <v>土</v>
          </cell>
          <cell r="H4" t="str">
            <v>月</v>
          </cell>
          <cell r="I4" t="str">
            <v>木</v>
          </cell>
          <cell r="J4" t="str">
            <v>土</v>
          </cell>
        </row>
        <row r="5">
          <cell r="A5">
            <v>3</v>
          </cell>
          <cell r="B5" t="str">
            <v>月</v>
          </cell>
          <cell r="C5" t="str">
            <v>祝日</v>
          </cell>
          <cell r="D5" t="str">
            <v>土</v>
          </cell>
          <cell r="E5" t="str">
            <v>月</v>
          </cell>
          <cell r="F5" t="str">
            <v>木</v>
          </cell>
          <cell r="G5" t="str">
            <v>日</v>
          </cell>
          <cell r="H5" t="str">
            <v>火</v>
          </cell>
          <cell r="I5" t="str">
            <v>金</v>
          </cell>
          <cell r="J5" t="str">
            <v>日</v>
          </cell>
        </row>
        <row r="6">
          <cell r="A6">
            <v>4</v>
          </cell>
          <cell r="B6" t="str">
            <v>火</v>
          </cell>
          <cell r="C6" t="str">
            <v>祝日</v>
          </cell>
          <cell r="D6" t="str">
            <v>日</v>
          </cell>
          <cell r="E6" t="str">
            <v>火</v>
          </cell>
          <cell r="F6" t="str">
            <v>金</v>
          </cell>
          <cell r="G6" t="str">
            <v>月</v>
          </cell>
          <cell r="H6" t="str">
            <v>水</v>
          </cell>
          <cell r="I6" t="str">
            <v>土</v>
          </cell>
          <cell r="J6" t="str">
            <v>月</v>
          </cell>
        </row>
        <row r="7">
          <cell r="A7">
            <v>5</v>
          </cell>
          <cell r="B7" t="str">
            <v>水</v>
          </cell>
          <cell r="C7" t="str">
            <v>祝日</v>
          </cell>
          <cell r="D7" t="str">
            <v>月</v>
          </cell>
          <cell r="E7" t="str">
            <v>水</v>
          </cell>
          <cell r="F7" t="str">
            <v>土</v>
          </cell>
          <cell r="G7" t="str">
            <v>火</v>
          </cell>
          <cell r="H7" t="str">
            <v>木</v>
          </cell>
          <cell r="I7" t="str">
            <v>日</v>
          </cell>
          <cell r="J7" t="str">
            <v>火</v>
          </cell>
        </row>
        <row r="8">
          <cell r="A8">
            <v>6</v>
          </cell>
          <cell r="B8" t="str">
            <v>木</v>
          </cell>
          <cell r="C8" t="str">
            <v>土</v>
          </cell>
          <cell r="D8" t="str">
            <v>火</v>
          </cell>
          <cell r="E8" t="str">
            <v>木</v>
          </cell>
          <cell r="F8" t="str">
            <v>日</v>
          </cell>
          <cell r="G8" t="str">
            <v>水</v>
          </cell>
          <cell r="H8" t="str">
            <v>金</v>
          </cell>
          <cell r="I8" t="str">
            <v>月</v>
          </cell>
          <cell r="J8" t="str">
            <v>水</v>
          </cell>
        </row>
        <row r="9">
          <cell r="A9">
            <v>7</v>
          </cell>
          <cell r="B9" t="str">
            <v>金</v>
          </cell>
          <cell r="C9" t="str">
            <v>日</v>
          </cell>
          <cell r="D9" t="str">
            <v>水</v>
          </cell>
          <cell r="E9" t="str">
            <v>金</v>
          </cell>
          <cell r="F9" t="str">
            <v>月</v>
          </cell>
          <cell r="G9" t="str">
            <v>木</v>
          </cell>
          <cell r="H9" t="str">
            <v>土</v>
          </cell>
          <cell r="I9" t="str">
            <v>火</v>
          </cell>
          <cell r="J9" t="str">
            <v>木</v>
          </cell>
        </row>
        <row r="10">
          <cell r="A10">
            <v>8</v>
          </cell>
          <cell r="B10" t="str">
            <v>土</v>
          </cell>
          <cell r="C10" t="str">
            <v>月</v>
          </cell>
          <cell r="D10" t="str">
            <v>木</v>
          </cell>
          <cell r="E10" t="str">
            <v>土</v>
          </cell>
          <cell r="F10" t="str">
            <v>火</v>
          </cell>
          <cell r="G10" t="str">
            <v>金</v>
          </cell>
          <cell r="H10" t="str">
            <v>日</v>
          </cell>
          <cell r="I10" t="str">
            <v>水</v>
          </cell>
          <cell r="J10" t="str">
            <v>金</v>
          </cell>
        </row>
        <row r="11">
          <cell r="A11">
            <v>9</v>
          </cell>
          <cell r="B11" t="str">
            <v>日</v>
          </cell>
          <cell r="C11" t="str">
            <v>火</v>
          </cell>
          <cell r="D11" t="str">
            <v>金</v>
          </cell>
          <cell r="E11" t="str">
            <v>日</v>
          </cell>
          <cell r="F11" t="str">
            <v>水</v>
          </cell>
          <cell r="G11" t="str">
            <v>土</v>
          </cell>
          <cell r="H11" t="str">
            <v>月</v>
          </cell>
          <cell r="I11" t="str">
            <v>木</v>
          </cell>
          <cell r="J11" t="str">
            <v>土</v>
          </cell>
        </row>
        <row r="12">
          <cell r="A12">
            <v>10</v>
          </cell>
          <cell r="B12" t="str">
            <v>月</v>
          </cell>
          <cell r="C12" t="str">
            <v>水</v>
          </cell>
          <cell r="D12" t="str">
            <v>土</v>
          </cell>
          <cell r="E12" t="str">
            <v>月</v>
          </cell>
          <cell r="F12" t="str">
            <v>木</v>
          </cell>
          <cell r="G12" t="str">
            <v>日</v>
          </cell>
          <cell r="H12" t="str">
            <v>火</v>
          </cell>
          <cell r="I12" t="str">
            <v>金</v>
          </cell>
          <cell r="J12" t="str">
            <v>日</v>
          </cell>
        </row>
        <row r="13">
          <cell r="A13">
            <v>11</v>
          </cell>
          <cell r="B13" t="str">
            <v>火</v>
          </cell>
          <cell r="C13" t="str">
            <v>木</v>
          </cell>
          <cell r="D13" t="str">
            <v>日</v>
          </cell>
          <cell r="E13" t="str">
            <v>火</v>
          </cell>
          <cell r="F13" t="str">
            <v>祝日</v>
          </cell>
          <cell r="G13" t="str">
            <v>月</v>
          </cell>
          <cell r="H13" t="str">
            <v>水</v>
          </cell>
          <cell r="I13" t="str">
            <v>土</v>
          </cell>
          <cell r="J13" t="str">
            <v>月</v>
          </cell>
        </row>
        <row r="14">
          <cell r="A14">
            <v>12</v>
          </cell>
          <cell r="B14" t="str">
            <v>水</v>
          </cell>
          <cell r="C14" t="str">
            <v>金</v>
          </cell>
          <cell r="D14" t="str">
            <v>月</v>
          </cell>
          <cell r="E14" t="str">
            <v>水</v>
          </cell>
          <cell r="F14" t="str">
            <v>土</v>
          </cell>
          <cell r="G14" t="str">
            <v>火</v>
          </cell>
          <cell r="H14" t="str">
            <v>木</v>
          </cell>
          <cell r="I14" t="str">
            <v>日</v>
          </cell>
          <cell r="J14" t="str">
            <v>火</v>
          </cell>
        </row>
        <row r="15">
          <cell r="A15">
            <v>13</v>
          </cell>
          <cell r="B15" t="str">
            <v>木</v>
          </cell>
          <cell r="C15" t="str">
            <v>土</v>
          </cell>
          <cell r="D15" t="str">
            <v>火</v>
          </cell>
          <cell r="E15" t="str">
            <v>木</v>
          </cell>
          <cell r="F15" t="str">
            <v>日</v>
          </cell>
          <cell r="G15" t="str">
            <v>水</v>
          </cell>
          <cell r="H15" t="str">
            <v>金</v>
          </cell>
          <cell r="I15" t="str">
            <v>月</v>
          </cell>
          <cell r="J15" t="str">
            <v>水</v>
          </cell>
        </row>
        <row r="16">
          <cell r="A16">
            <v>14</v>
          </cell>
          <cell r="B16" t="str">
            <v>金</v>
          </cell>
          <cell r="C16" t="str">
            <v>日</v>
          </cell>
          <cell r="D16" t="str">
            <v>水</v>
          </cell>
          <cell r="E16" t="str">
            <v>金</v>
          </cell>
          <cell r="F16" t="str">
            <v>月</v>
          </cell>
          <cell r="G16" t="str">
            <v>木</v>
          </cell>
          <cell r="H16" t="str">
            <v>土</v>
          </cell>
          <cell r="I16" t="str">
            <v>火</v>
          </cell>
          <cell r="J16" t="str">
            <v>木</v>
          </cell>
        </row>
        <row r="17">
          <cell r="A17">
            <v>15</v>
          </cell>
          <cell r="B17" t="str">
            <v>土</v>
          </cell>
          <cell r="C17" t="str">
            <v>月</v>
          </cell>
          <cell r="D17" t="str">
            <v>木</v>
          </cell>
          <cell r="E17" t="str">
            <v>土</v>
          </cell>
          <cell r="F17" t="str">
            <v>火</v>
          </cell>
          <cell r="G17" t="str">
            <v>金</v>
          </cell>
          <cell r="H17" t="str">
            <v>日</v>
          </cell>
          <cell r="I17" t="str">
            <v>水</v>
          </cell>
          <cell r="J17" t="str">
            <v>金</v>
          </cell>
        </row>
        <row r="18">
          <cell r="A18">
            <v>16</v>
          </cell>
          <cell r="B18" t="str">
            <v>日</v>
          </cell>
          <cell r="C18" t="str">
            <v>火</v>
          </cell>
          <cell r="D18" t="str">
            <v>金</v>
          </cell>
          <cell r="E18" t="str">
            <v>日</v>
          </cell>
          <cell r="F18" t="str">
            <v>水</v>
          </cell>
          <cell r="G18" t="str">
            <v>土</v>
          </cell>
          <cell r="H18" t="str">
            <v>月</v>
          </cell>
          <cell r="I18" t="str">
            <v>木</v>
          </cell>
          <cell r="J18" t="str">
            <v>土</v>
          </cell>
        </row>
        <row r="19">
          <cell r="A19">
            <v>17</v>
          </cell>
          <cell r="B19" t="str">
            <v>月</v>
          </cell>
          <cell r="C19" t="str">
            <v>水</v>
          </cell>
          <cell r="D19" t="str">
            <v>土</v>
          </cell>
          <cell r="E19" t="str">
            <v>祝日</v>
          </cell>
          <cell r="F19" t="str">
            <v>木</v>
          </cell>
          <cell r="G19" t="str">
            <v>日</v>
          </cell>
          <cell r="H19" t="str">
            <v>火</v>
          </cell>
          <cell r="I19" t="str">
            <v>金</v>
          </cell>
          <cell r="J19" t="str">
            <v>日</v>
          </cell>
        </row>
        <row r="20">
          <cell r="A20">
            <v>18</v>
          </cell>
          <cell r="B20" t="str">
            <v>火</v>
          </cell>
          <cell r="C20" t="str">
            <v>木</v>
          </cell>
          <cell r="D20" t="str">
            <v>日</v>
          </cell>
          <cell r="E20" t="str">
            <v>火</v>
          </cell>
          <cell r="F20" t="str">
            <v>金</v>
          </cell>
          <cell r="G20" t="str">
            <v>祝日</v>
          </cell>
          <cell r="H20" t="str">
            <v>水</v>
          </cell>
          <cell r="I20" t="str">
            <v>土</v>
          </cell>
          <cell r="J20" t="str">
            <v>月</v>
          </cell>
        </row>
        <row r="21">
          <cell r="A21">
            <v>19</v>
          </cell>
          <cell r="B21" t="str">
            <v>水</v>
          </cell>
          <cell r="C21" t="str">
            <v>金</v>
          </cell>
          <cell r="D21" t="str">
            <v>月</v>
          </cell>
          <cell r="E21" t="str">
            <v>水</v>
          </cell>
          <cell r="F21" t="str">
            <v>土</v>
          </cell>
          <cell r="G21" t="str">
            <v>火</v>
          </cell>
          <cell r="H21" t="str">
            <v>木</v>
          </cell>
          <cell r="I21" t="str">
            <v>日</v>
          </cell>
          <cell r="J21" t="str">
            <v>火</v>
          </cell>
        </row>
        <row r="22">
          <cell r="A22">
            <v>20</v>
          </cell>
          <cell r="B22" t="str">
            <v>木</v>
          </cell>
          <cell r="C22" t="str">
            <v>土</v>
          </cell>
          <cell r="D22" t="str">
            <v>火</v>
          </cell>
          <cell r="E22" t="str">
            <v>木</v>
          </cell>
          <cell r="F22" t="str">
            <v>日</v>
          </cell>
          <cell r="G22" t="str">
            <v>水</v>
          </cell>
          <cell r="H22" t="str">
            <v>金</v>
          </cell>
          <cell r="I22" t="str">
            <v>月</v>
          </cell>
          <cell r="J22" t="str">
            <v>水</v>
          </cell>
        </row>
        <row r="23">
          <cell r="A23">
            <v>21</v>
          </cell>
          <cell r="B23" t="str">
            <v>金</v>
          </cell>
          <cell r="C23" t="str">
            <v>日</v>
          </cell>
          <cell r="D23" t="str">
            <v>水</v>
          </cell>
          <cell r="E23" t="str">
            <v>金</v>
          </cell>
          <cell r="F23" t="str">
            <v>月</v>
          </cell>
          <cell r="G23" t="str">
            <v>木</v>
          </cell>
          <cell r="H23" t="str">
            <v>土</v>
          </cell>
          <cell r="I23" t="str">
            <v>火</v>
          </cell>
          <cell r="J23" t="str">
            <v>木</v>
          </cell>
        </row>
        <row r="24">
          <cell r="A24">
            <v>22</v>
          </cell>
          <cell r="B24" t="str">
            <v>土</v>
          </cell>
          <cell r="C24" t="str">
            <v>月</v>
          </cell>
          <cell r="D24" t="str">
            <v>木</v>
          </cell>
          <cell r="E24" t="str">
            <v>土</v>
          </cell>
          <cell r="F24" t="str">
            <v>火</v>
          </cell>
          <cell r="G24" t="str">
            <v>金</v>
          </cell>
          <cell r="H24" t="str">
            <v>日</v>
          </cell>
          <cell r="I24" t="str">
            <v>水</v>
          </cell>
          <cell r="J24" t="str">
            <v>金</v>
          </cell>
        </row>
        <row r="25">
          <cell r="A25">
            <v>23</v>
          </cell>
          <cell r="B25" t="str">
            <v>日</v>
          </cell>
          <cell r="C25" t="str">
            <v>火</v>
          </cell>
          <cell r="D25" t="str">
            <v>金</v>
          </cell>
          <cell r="E25" t="str">
            <v>日</v>
          </cell>
          <cell r="F25" t="str">
            <v>水</v>
          </cell>
          <cell r="G25" t="str">
            <v>土</v>
          </cell>
          <cell r="H25" t="str">
            <v>月</v>
          </cell>
          <cell r="I25" t="str">
            <v>木</v>
          </cell>
          <cell r="J25" t="str">
            <v>土</v>
          </cell>
        </row>
        <row r="26">
          <cell r="A26">
            <v>24</v>
          </cell>
          <cell r="B26" t="str">
            <v>月</v>
          </cell>
          <cell r="C26" t="str">
            <v>水</v>
          </cell>
          <cell r="D26" t="str">
            <v>土</v>
          </cell>
          <cell r="E26" t="str">
            <v>月</v>
          </cell>
          <cell r="F26" t="str">
            <v>木</v>
          </cell>
          <cell r="G26" t="str">
            <v>日</v>
          </cell>
          <cell r="H26" t="str">
            <v>火</v>
          </cell>
          <cell r="I26" t="str">
            <v>金</v>
          </cell>
          <cell r="J26" t="str">
            <v>日</v>
          </cell>
        </row>
        <row r="27">
          <cell r="A27">
            <v>25</v>
          </cell>
          <cell r="B27" t="str">
            <v>火</v>
          </cell>
          <cell r="C27" t="str">
            <v>木</v>
          </cell>
          <cell r="D27" t="str">
            <v>日</v>
          </cell>
          <cell r="E27" t="str">
            <v>火</v>
          </cell>
          <cell r="F27" t="str">
            <v>金</v>
          </cell>
          <cell r="G27" t="str">
            <v>月</v>
          </cell>
          <cell r="H27" t="str">
            <v>水</v>
          </cell>
          <cell r="I27" t="str">
            <v>土</v>
          </cell>
          <cell r="J27" t="str">
            <v>月</v>
          </cell>
        </row>
        <row r="28">
          <cell r="A28">
            <v>26</v>
          </cell>
          <cell r="B28" t="str">
            <v>水</v>
          </cell>
          <cell r="C28" t="str">
            <v>金</v>
          </cell>
          <cell r="D28" t="str">
            <v>月</v>
          </cell>
          <cell r="E28" t="str">
            <v>水</v>
          </cell>
          <cell r="F28" t="str">
            <v>土</v>
          </cell>
          <cell r="G28" t="str">
            <v>火</v>
          </cell>
          <cell r="H28" t="str">
            <v>木</v>
          </cell>
          <cell r="I28" t="str">
            <v>日</v>
          </cell>
          <cell r="J28" t="str">
            <v>火</v>
          </cell>
        </row>
        <row r="29">
          <cell r="A29">
            <v>27</v>
          </cell>
          <cell r="B29" t="str">
            <v>木</v>
          </cell>
          <cell r="C29" t="str">
            <v>土</v>
          </cell>
          <cell r="D29" t="str">
            <v>火</v>
          </cell>
          <cell r="E29" t="str">
            <v>木</v>
          </cell>
          <cell r="F29" t="str">
            <v>日</v>
          </cell>
          <cell r="G29" t="str">
            <v>水</v>
          </cell>
          <cell r="H29" t="str">
            <v>金</v>
          </cell>
          <cell r="I29" t="str">
            <v>月</v>
          </cell>
          <cell r="J29" t="str">
            <v>水</v>
          </cell>
        </row>
        <row r="30">
          <cell r="A30">
            <v>28</v>
          </cell>
          <cell r="B30" t="str">
            <v>金</v>
          </cell>
          <cell r="C30" t="str">
            <v>日</v>
          </cell>
          <cell r="D30" t="str">
            <v>水</v>
          </cell>
          <cell r="E30" t="str">
            <v>金</v>
          </cell>
          <cell r="F30" t="str">
            <v>月</v>
          </cell>
          <cell r="G30" t="str">
            <v>木</v>
          </cell>
          <cell r="H30" t="str">
            <v>土</v>
          </cell>
          <cell r="I30" t="str">
            <v>火</v>
          </cell>
          <cell r="J30" t="str">
            <v>木</v>
          </cell>
        </row>
        <row r="31">
          <cell r="A31">
            <v>29</v>
          </cell>
          <cell r="B31" t="str">
            <v>祝日</v>
          </cell>
          <cell r="C31" t="str">
            <v>月</v>
          </cell>
          <cell r="D31" t="str">
            <v>木</v>
          </cell>
          <cell r="E31" t="str">
            <v>土</v>
          </cell>
          <cell r="F31" t="str">
            <v>火</v>
          </cell>
          <cell r="G31" t="str">
            <v>金</v>
          </cell>
          <cell r="H31" t="str">
            <v>日</v>
          </cell>
          <cell r="I31" t="str">
            <v>水</v>
          </cell>
        </row>
        <row r="32">
          <cell r="A32">
            <v>30</v>
          </cell>
          <cell r="B32" t="str">
            <v>日</v>
          </cell>
          <cell r="C32" t="str">
            <v>火</v>
          </cell>
          <cell r="D32" t="str">
            <v>金</v>
          </cell>
          <cell r="E32" t="str">
            <v>日</v>
          </cell>
          <cell r="F32" t="str">
            <v>水</v>
          </cell>
          <cell r="G32" t="str">
            <v>土</v>
          </cell>
          <cell r="H32" t="str">
            <v>月</v>
          </cell>
          <cell r="I32" t="str">
            <v>木</v>
          </cell>
        </row>
        <row r="33">
          <cell r="A33">
            <v>31</v>
          </cell>
          <cell r="C33" t="str">
            <v>水</v>
          </cell>
          <cell r="E33" t="str">
            <v>月</v>
          </cell>
          <cell r="F33" t="str">
            <v>木</v>
          </cell>
          <cell r="H33" t="str">
            <v>火</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9.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0.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1.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2.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3.xml"/><Relationship Id="rId1" Type="http://schemas.openxmlformats.org/officeDocument/2006/relationships/printerSettings" Target="../printerSettings/printerSettings18.bin"/><Relationship Id="rId4" Type="http://schemas.openxmlformats.org/officeDocument/2006/relationships/comments" Target="../comments2.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mailto:unei-josei@city.chiba.lg.jp"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0EEB0D-1CAC-4A9C-B30C-024B283C4031}">
  <sheetPr codeName="Sheet5">
    <tabColor theme="1"/>
  </sheetPr>
  <dimension ref="A1:BY352"/>
  <sheetViews>
    <sheetView zoomScale="70" zoomScaleNormal="70" workbookViewId="0">
      <selection activeCell="G7" sqref="G7"/>
    </sheetView>
  </sheetViews>
  <sheetFormatPr defaultRowHeight="13.5"/>
  <cols>
    <col min="1" max="23" width="9" style="598" customWidth="1"/>
    <col min="24" max="50" width="9" style="598"/>
    <col min="51" max="51" width="11.375" style="598" customWidth="1"/>
    <col min="52" max="16384" width="9" style="598"/>
  </cols>
  <sheetData>
    <row r="1" spans="1:77">
      <c r="A1" s="598" t="s">
        <v>175</v>
      </c>
      <c r="B1" s="599">
        <v>45005</v>
      </c>
      <c r="C1" s="598" t="s">
        <v>176</v>
      </c>
      <c r="D1" s="598">
        <f>+F1+H1</f>
        <v>316</v>
      </c>
      <c r="E1" s="598" t="s">
        <v>177</v>
      </c>
      <c r="F1" s="598">
        <f>J1+L1+N1+P1+R1+T1+V1+X1+Z1</f>
        <v>297</v>
      </c>
      <c r="G1" s="598" t="s">
        <v>178</v>
      </c>
      <c r="H1" s="598">
        <f>AD1+AF1</f>
        <v>19</v>
      </c>
      <c r="I1" s="598" t="s">
        <v>179</v>
      </c>
      <c r="J1" s="598">
        <f>A5+N5+AA5+AN5+BA5+BN5</f>
        <v>170</v>
      </c>
      <c r="K1" s="598" t="s">
        <v>180</v>
      </c>
      <c r="L1" s="598">
        <f>B5+O5+AB5+AO5+BB5+BO5</f>
        <v>10</v>
      </c>
      <c r="M1" s="598" t="s">
        <v>181</v>
      </c>
      <c r="N1" s="598">
        <f>C5+P5+AC5+AP5+BC5+BP5</f>
        <v>30</v>
      </c>
      <c r="O1" s="598" t="s">
        <v>182</v>
      </c>
      <c r="P1" s="598">
        <f>D5+Q5+AD5+AQ5+BD5+BQ5</f>
        <v>1</v>
      </c>
      <c r="Q1" s="598" t="s">
        <v>183</v>
      </c>
      <c r="R1" s="598">
        <f>E5+R5+AE5+AR5+BE5+BR5</f>
        <v>1</v>
      </c>
      <c r="S1" s="598" t="s">
        <v>184</v>
      </c>
      <c r="T1" s="598">
        <f>F5+S5+AF5+AS5+BF5+BS5</f>
        <v>4</v>
      </c>
      <c r="U1" s="598" t="s">
        <v>185</v>
      </c>
      <c r="V1" s="598">
        <f>G5+T5+AG5+AT5+BG5+BT5</f>
        <v>58</v>
      </c>
      <c r="W1" s="598" t="s">
        <v>186</v>
      </c>
      <c r="X1" s="598">
        <f>H5+U5+AH5+AU5+BH5+BU5</f>
        <v>16</v>
      </c>
      <c r="Y1" s="598" t="s">
        <v>187</v>
      </c>
      <c r="Z1" s="598">
        <f>I5+V5+AI5+AV5+BI5+BV5</f>
        <v>7</v>
      </c>
      <c r="AA1" s="598" t="s">
        <v>955</v>
      </c>
      <c r="AB1" s="598">
        <f>J5+W5+AJ5+AW5+BJ5+BW5</f>
        <v>2</v>
      </c>
      <c r="AC1" s="598" t="s">
        <v>188</v>
      </c>
      <c r="AD1" s="598">
        <f>K5+X5+AK5+AX5+BK5+BX5</f>
        <v>13</v>
      </c>
      <c r="AE1" s="598" t="s">
        <v>189</v>
      </c>
      <c r="AF1" s="598">
        <f>L5+Y5+AL5+AY5+BL5+BY5</f>
        <v>6</v>
      </c>
    </row>
    <row r="3" spans="1:77" s="600" customFormat="1">
      <c r="A3" s="600" t="str">
        <f>A6&amp;A7</f>
        <v>中央区保育園</v>
      </c>
      <c r="B3" s="600" t="str">
        <f t="shared" ref="B3:BM3" si="0">B6&amp;B7</f>
        <v>中央区幼保連携型認定こども園</v>
      </c>
      <c r="C3" s="600" t="str">
        <f t="shared" si="0"/>
        <v>中央区幼稚園型認定こども園</v>
      </c>
      <c r="D3" s="600" t="str">
        <f t="shared" si="0"/>
        <v>中央区保育所型認定こども園</v>
      </c>
      <c r="E3" s="600" t="str">
        <f t="shared" si="0"/>
        <v>中央区地方裁量型認定こども園</v>
      </c>
      <c r="F3" s="600" t="str">
        <f t="shared" si="0"/>
        <v>中央区給付型幼稚園</v>
      </c>
      <c r="G3" s="600" t="str">
        <f t="shared" si="0"/>
        <v>中央区小規模保育事業</v>
      </c>
      <c r="H3" s="600" t="str">
        <f t="shared" si="0"/>
        <v>中央区事業所内保育事業</v>
      </c>
      <c r="I3" s="600" t="str">
        <f t="shared" si="0"/>
        <v>中央区家庭的保育事業</v>
      </c>
      <c r="J3" s="600" t="str">
        <f t="shared" si="0"/>
        <v>中央区居宅訪問型保育事業</v>
      </c>
      <c r="K3" s="600" t="str">
        <f t="shared" si="0"/>
        <v>中央区企業主導型</v>
      </c>
      <c r="L3" s="600" t="str">
        <f t="shared" si="0"/>
        <v>中央区保育ルーム</v>
      </c>
      <c r="M3" s="600" t="str">
        <f t="shared" si="0"/>
        <v/>
      </c>
      <c r="N3" s="600" t="str">
        <f t="shared" si="0"/>
        <v>花見川区保育園</v>
      </c>
      <c r="O3" s="600" t="str">
        <f t="shared" si="0"/>
        <v>花見川区幼保連携型認定こども園</v>
      </c>
      <c r="P3" s="600" t="str">
        <f t="shared" si="0"/>
        <v>花見川区幼稚園型認定こども園</v>
      </c>
      <c r="Q3" s="600" t="str">
        <f t="shared" si="0"/>
        <v>花見川区保育所型認定こども園</v>
      </c>
      <c r="R3" s="600" t="str">
        <f t="shared" si="0"/>
        <v>花見川区地方裁量型認定こども園</v>
      </c>
      <c r="S3" s="600" t="str">
        <f t="shared" si="0"/>
        <v>花見川区給付型幼稚園</v>
      </c>
      <c r="T3" s="600" t="str">
        <f t="shared" si="0"/>
        <v>花見川区小規模保育事業</v>
      </c>
      <c r="U3" s="600" t="str">
        <f t="shared" si="0"/>
        <v>花見川区事業所内保育事業</v>
      </c>
      <c r="V3" s="600" t="str">
        <f t="shared" si="0"/>
        <v>花見川区家庭的保育事業</v>
      </c>
      <c r="W3" s="600" t="str">
        <f t="shared" si="0"/>
        <v>花見川区居宅訪問型保育事業</v>
      </c>
      <c r="X3" s="600" t="str">
        <f t="shared" si="0"/>
        <v>花見川区企業主導型</v>
      </c>
      <c r="Y3" s="600" t="str">
        <f t="shared" si="0"/>
        <v>花見川区保育ルーム</v>
      </c>
      <c r="Z3" s="600" t="str">
        <f t="shared" si="0"/>
        <v/>
      </c>
      <c r="AA3" s="600" t="str">
        <f t="shared" si="0"/>
        <v>稲毛区保育園</v>
      </c>
      <c r="AB3" s="600" t="str">
        <f t="shared" si="0"/>
        <v>稲毛区幼保連携型認定こども園</v>
      </c>
      <c r="AC3" s="600" t="str">
        <f t="shared" si="0"/>
        <v>稲毛区幼稚園型認定こども園</v>
      </c>
      <c r="AD3" s="600" t="str">
        <f t="shared" si="0"/>
        <v>稲毛区保育所型認定こども園</v>
      </c>
      <c r="AE3" s="600" t="str">
        <f t="shared" si="0"/>
        <v>稲毛区地方裁量型認定こども園</v>
      </c>
      <c r="AF3" s="600" t="str">
        <f t="shared" si="0"/>
        <v>稲毛区給付型幼稚園</v>
      </c>
      <c r="AG3" s="600" t="str">
        <f t="shared" si="0"/>
        <v>稲毛区小規模保育事業</v>
      </c>
      <c r="AH3" s="600" t="str">
        <f t="shared" si="0"/>
        <v>稲毛区事業所内保育事業</v>
      </c>
      <c r="AI3" s="600" t="str">
        <f t="shared" si="0"/>
        <v>稲毛区家庭的保育事業</v>
      </c>
      <c r="AJ3" s="600" t="str">
        <f t="shared" si="0"/>
        <v>稲毛区居宅訪問型保育事業</v>
      </c>
      <c r="AK3" s="600" t="str">
        <f t="shared" si="0"/>
        <v>稲毛区企業主導型</v>
      </c>
      <c r="AL3" s="600" t="str">
        <f t="shared" si="0"/>
        <v>稲毛区保育ルーム</v>
      </c>
      <c r="AM3" s="600" t="str">
        <f t="shared" si="0"/>
        <v/>
      </c>
      <c r="AN3" s="600" t="str">
        <f t="shared" si="0"/>
        <v>若葉区保育園</v>
      </c>
      <c r="AO3" s="600" t="str">
        <f t="shared" si="0"/>
        <v>若葉区幼保連携型認定こども園</v>
      </c>
      <c r="AP3" s="600" t="str">
        <f t="shared" si="0"/>
        <v>若葉区幼稚園型認定こども園</v>
      </c>
      <c r="AQ3" s="600" t="str">
        <f t="shared" si="0"/>
        <v>若葉区保育所型認定こども園</v>
      </c>
      <c r="AR3" s="600" t="str">
        <f t="shared" si="0"/>
        <v>若葉区地方裁量型認定こども園</v>
      </c>
      <c r="AS3" s="600" t="str">
        <f t="shared" si="0"/>
        <v>若葉区給付型幼稚園</v>
      </c>
      <c r="AT3" s="600" t="str">
        <f t="shared" si="0"/>
        <v>若葉区小規模保育事業</v>
      </c>
      <c r="AU3" s="600" t="str">
        <f t="shared" si="0"/>
        <v>若葉区事業所内保育事業</v>
      </c>
      <c r="AV3" s="600" t="str">
        <f t="shared" si="0"/>
        <v>若葉区家庭的保育事業</v>
      </c>
      <c r="AW3" s="600" t="str">
        <f t="shared" si="0"/>
        <v>若葉区居宅訪問型保育事業</v>
      </c>
      <c r="AX3" s="600" t="str">
        <f t="shared" si="0"/>
        <v>若葉区企業主導型</v>
      </c>
      <c r="AY3" s="600" t="str">
        <f t="shared" si="0"/>
        <v>若葉区保育ルーム</v>
      </c>
      <c r="AZ3" s="600" t="str">
        <f t="shared" si="0"/>
        <v/>
      </c>
      <c r="BA3" s="600" t="str">
        <f t="shared" si="0"/>
        <v>緑区保育園</v>
      </c>
      <c r="BB3" s="600" t="str">
        <f t="shared" si="0"/>
        <v>緑区幼保連携型認定こども園</v>
      </c>
      <c r="BC3" s="600" t="str">
        <f t="shared" si="0"/>
        <v>緑区幼稚園型認定こども園</v>
      </c>
      <c r="BD3" s="600" t="str">
        <f t="shared" si="0"/>
        <v>緑区保育所型認定こども園</v>
      </c>
      <c r="BE3" s="600" t="str">
        <f t="shared" si="0"/>
        <v>緑区地方裁量型認定こども園</v>
      </c>
      <c r="BF3" s="600" t="str">
        <f t="shared" si="0"/>
        <v>緑区給付型幼稚園</v>
      </c>
      <c r="BG3" s="600" t="str">
        <f t="shared" si="0"/>
        <v>緑区小規模保育事業</v>
      </c>
      <c r="BH3" s="600" t="str">
        <f t="shared" si="0"/>
        <v>緑区事業所内保育事業</v>
      </c>
      <c r="BI3" s="600" t="str">
        <f t="shared" si="0"/>
        <v>緑区家庭的保育事業</v>
      </c>
      <c r="BJ3" s="600" t="str">
        <f t="shared" si="0"/>
        <v>緑区居宅訪問型保育事業</v>
      </c>
      <c r="BK3" s="600" t="str">
        <f t="shared" si="0"/>
        <v>緑区企業主導型</v>
      </c>
      <c r="BL3" s="600" t="str">
        <f t="shared" si="0"/>
        <v>緑区保育ルーム</v>
      </c>
      <c r="BM3" s="600" t="str">
        <f t="shared" si="0"/>
        <v/>
      </c>
      <c r="BN3" s="600" t="str">
        <f t="shared" ref="BN3:BY3" si="1">BN6&amp;BN7</f>
        <v>美浜区保育園</v>
      </c>
      <c r="BO3" s="600" t="str">
        <f t="shared" si="1"/>
        <v>美浜区幼保連携型認定こども園</v>
      </c>
      <c r="BP3" s="600" t="str">
        <f t="shared" si="1"/>
        <v>美浜区幼稚園型認定こども園</v>
      </c>
      <c r="BQ3" s="600" t="str">
        <f t="shared" si="1"/>
        <v>美浜区保育所型認定こども園</v>
      </c>
      <c r="BR3" s="600" t="str">
        <f t="shared" si="1"/>
        <v>美浜区地方裁量型認定こども園</v>
      </c>
      <c r="BS3" s="600" t="str">
        <f t="shared" si="1"/>
        <v>美浜区給付型幼稚園</v>
      </c>
      <c r="BT3" s="600" t="str">
        <f t="shared" si="1"/>
        <v>美浜区小規模保育事業</v>
      </c>
      <c r="BU3" s="600" t="str">
        <f t="shared" si="1"/>
        <v>美浜区事業所内保育事業</v>
      </c>
      <c r="BV3" s="600" t="str">
        <f t="shared" si="1"/>
        <v>美浜区家庭的保育事業</v>
      </c>
      <c r="BW3" s="600" t="str">
        <f t="shared" si="1"/>
        <v>美浜区居宅訪問型保育事業</v>
      </c>
      <c r="BX3" s="600" t="str">
        <f t="shared" si="1"/>
        <v>美浜区企業主導型</v>
      </c>
      <c r="BY3" s="600" t="str">
        <f t="shared" si="1"/>
        <v>美浜区保育ルーム</v>
      </c>
    </row>
    <row r="4" spans="1:77" ht="15.75" customHeight="1">
      <c r="A4" s="601" t="s">
        <v>1284</v>
      </c>
      <c r="B4" s="602"/>
      <c r="C4" s="602"/>
      <c r="D4" s="602"/>
      <c r="E4" s="602"/>
      <c r="K4" s="598" t="s">
        <v>1285</v>
      </c>
    </row>
    <row r="5" spans="1:77">
      <c r="A5" s="598">
        <f>COUNTA(A8:A48)</f>
        <v>36</v>
      </c>
      <c r="B5" s="598">
        <f t="shared" ref="B5:BY5" si="2">COUNTA(B8:B48)</f>
        <v>2</v>
      </c>
      <c r="C5" s="598">
        <f t="shared" si="2"/>
        <v>8</v>
      </c>
      <c r="D5" s="598">
        <f t="shared" si="2"/>
        <v>0</v>
      </c>
      <c r="E5" s="598">
        <f t="shared" si="2"/>
        <v>0</v>
      </c>
      <c r="F5" s="598">
        <f t="shared" si="2"/>
        <v>1</v>
      </c>
      <c r="G5" s="598">
        <f t="shared" si="2"/>
        <v>19</v>
      </c>
      <c r="H5" s="598">
        <f t="shared" si="2"/>
        <v>4</v>
      </c>
      <c r="I5" s="598">
        <f t="shared" si="2"/>
        <v>1</v>
      </c>
      <c r="J5" s="598">
        <f t="shared" si="2"/>
        <v>1</v>
      </c>
      <c r="K5" s="598">
        <f t="shared" si="2"/>
        <v>5</v>
      </c>
      <c r="L5" s="598">
        <f t="shared" si="2"/>
        <v>1</v>
      </c>
      <c r="M5" s="598">
        <f t="shared" si="2"/>
        <v>0</v>
      </c>
      <c r="N5" s="598">
        <f t="shared" si="2"/>
        <v>29</v>
      </c>
      <c r="O5" s="598">
        <f t="shared" si="2"/>
        <v>0</v>
      </c>
      <c r="P5" s="598">
        <f t="shared" si="2"/>
        <v>5</v>
      </c>
      <c r="Q5" s="598">
        <f t="shared" si="2"/>
        <v>0</v>
      </c>
      <c r="R5" s="598">
        <f t="shared" si="2"/>
        <v>0</v>
      </c>
      <c r="S5" s="598">
        <f t="shared" si="2"/>
        <v>1</v>
      </c>
      <c r="T5" s="598">
        <f t="shared" si="2"/>
        <v>17</v>
      </c>
      <c r="U5" s="598">
        <f t="shared" si="2"/>
        <v>2</v>
      </c>
      <c r="V5" s="598">
        <f t="shared" si="2"/>
        <v>0</v>
      </c>
      <c r="W5" s="598">
        <f t="shared" si="2"/>
        <v>1</v>
      </c>
      <c r="X5" s="598">
        <f t="shared" si="2"/>
        <v>1</v>
      </c>
      <c r="Y5" s="598">
        <f t="shared" si="2"/>
        <v>1</v>
      </c>
      <c r="Z5" s="598">
        <f t="shared" si="2"/>
        <v>0</v>
      </c>
      <c r="AA5" s="598">
        <f t="shared" si="2"/>
        <v>28</v>
      </c>
      <c r="AB5" s="598">
        <f t="shared" si="2"/>
        <v>1</v>
      </c>
      <c r="AC5" s="598">
        <f t="shared" si="2"/>
        <v>4</v>
      </c>
      <c r="AD5" s="598">
        <f t="shared" si="2"/>
        <v>0</v>
      </c>
      <c r="AE5" s="598">
        <f t="shared" si="2"/>
        <v>0</v>
      </c>
      <c r="AF5" s="598">
        <f t="shared" si="2"/>
        <v>1</v>
      </c>
      <c r="AG5" s="598">
        <f t="shared" si="2"/>
        <v>6</v>
      </c>
      <c r="AH5" s="598">
        <f t="shared" si="2"/>
        <v>4</v>
      </c>
      <c r="AI5" s="598">
        <f t="shared" si="2"/>
        <v>0</v>
      </c>
      <c r="AJ5" s="598">
        <f t="shared" si="2"/>
        <v>0</v>
      </c>
      <c r="AK5" s="598">
        <f t="shared" si="2"/>
        <v>5</v>
      </c>
      <c r="AL5" s="598">
        <f t="shared" si="2"/>
        <v>2</v>
      </c>
      <c r="AM5" s="598">
        <f t="shared" si="2"/>
        <v>0</v>
      </c>
      <c r="AN5" s="598">
        <f t="shared" si="2"/>
        <v>20</v>
      </c>
      <c r="AO5" s="598">
        <f t="shared" si="2"/>
        <v>0</v>
      </c>
      <c r="AP5" s="598">
        <f t="shared" si="2"/>
        <v>3</v>
      </c>
      <c r="AQ5" s="598">
        <f t="shared" si="2"/>
        <v>0</v>
      </c>
      <c r="AR5" s="598">
        <f t="shared" si="2"/>
        <v>0</v>
      </c>
      <c r="AS5" s="598">
        <f t="shared" si="2"/>
        <v>1</v>
      </c>
      <c r="AT5" s="598">
        <f t="shared" si="2"/>
        <v>6</v>
      </c>
      <c r="AU5" s="598">
        <f t="shared" si="2"/>
        <v>0</v>
      </c>
      <c r="AV5" s="598">
        <f t="shared" si="2"/>
        <v>4</v>
      </c>
      <c r="AW5" s="598">
        <f t="shared" si="2"/>
        <v>0</v>
      </c>
      <c r="AX5" s="598">
        <f t="shared" si="2"/>
        <v>0</v>
      </c>
      <c r="AY5" s="598">
        <f t="shared" si="2"/>
        <v>0</v>
      </c>
      <c r="AZ5" s="598">
        <f t="shared" si="2"/>
        <v>0</v>
      </c>
      <c r="BA5" s="598">
        <f t="shared" si="2"/>
        <v>31</v>
      </c>
      <c r="BB5" s="598">
        <f t="shared" si="2"/>
        <v>4</v>
      </c>
      <c r="BC5" s="598">
        <f t="shared" si="2"/>
        <v>3</v>
      </c>
      <c r="BD5" s="598">
        <f t="shared" si="2"/>
        <v>1</v>
      </c>
      <c r="BE5" s="598">
        <f t="shared" si="2"/>
        <v>1</v>
      </c>
      <c r="BF5" s="598">
        <f t="shared" si="2"/>
        <v>0</v>
      </c>
      <c r="BG5" s="598">
        <f t="shared" si="2"/>
        <v>4</v>
      </c>
      <c r="BH5" s="598">
        <f t="shared" si="2"/>
        <v>4</v>
      </c>
      <c r="BI5" s="598">
        <f t="shared" si="2"/>
        <v>1</v>
      </c>
      <c r="BJ5" s="598">
        <f t="shared" si="2"/>
        <v>0</v>
      </c>
      <c r="BK5" s="598">
        <f t="shared" si="2"/>
        <v>1</v>
      </c>
      <c r="BL5" s="598">
        <f t="shared" si="2"/>
        <v>1</v>
      </c>
      <c r="BM5" s="598">
        <f t="shared" si="2"/>
        <v>0</v>
      </c>
      <c r="BN5" s="598">
        <f t="shared" si="2"/>
        <v>26</v>
      </c>
      <c r="BO5" s="598">
        <f t="shared" si="2"/>
        <v>3</v>
      </c>
      <c r="BP5" s="598">
        <f t="shared" si="2"/>
        <v>7</v>
      </c>
      <c r="BQ5" s="598">
        <f t="shared" si="2"/>
        <v>0</v>
      </c>
      <c r="BR5" s="598">
        <f t="shared" si="2"/>
        <v>0</v>
      </c>
      <c r="BS5" s="598">
        <f t="shared" si="2"/>
        <v>0</v>
      </c>
      <c r="BT5" s="598">
        <f t="shared" si="2"/>
        <v>6</v>
      </c>
      <c r="BU5" s="598">
        <f t="shared" si="2"/>
        <v>2</v>
      </c>
      <c r="BV5" s="598">
        <f t="shared" si="2"/>
        <v>1</v>
      </c>
      <c r="BW5" s="598">
        <f t="shared" si="2"/>
        <v>0</v>
      </c>
      <c r="BX5" s="598">
        <f t="shared" si="2"/>
        <v>1</v>
      </c>
      <c r="BY5" s="598">
        <f t="shared" si="2"/>
        <v>1</v>
      </c>
    </row>
    <row r="6" spans="1:77" s="604" customFormat="1">
      <c r="A6" s="603" t="s">
        <v>190</v>
      </c>
      <c r="B6" s="603" t="s">
        <v>190</v>
      </c>
      <c r="C6" s="603" t="s">
        <v>190</v>
      </c>
      <c r="D6" s="603" t="s">
        <v>190</v>
      </c>
      <c r="E6" s="603" t="s">
        <v>190</v>
      </c>
      <c r="F6" s="603" t="s">
        <v>190</v>
      </c>
      <c r="G6" s="603" t="s">
        <v>190</v>
      </c>
      <c r="H6" s="603" t="s">
        <v>190</v>
      </c>
      <c r="I6" s="603" t="s">
        <v>190</v>
      </c>
      <c r="J6" s="603" t="s">
        <v>190</v>
      </c>
      <c r="K6" s="603" t="s">
        <v>190</v>
      </c>
      <c r="L6" s="603" t="s">
        <v>190</v>
      </c>
      <c r="N6" s="603" t="s">
        <v>191</v>
      </c>
      <c r="O6" s="603" t="s">
        <v>191</v>
      </c>
      <c r="P6" s="603" t="s">
        <v>191</v>
      </c>
      <c r="Q6" s="603" t="s">
        <v>191</v>
      </c>
      <c r="R6" s="603" t="s">
        <v>191</v>
      </c>
      <c r="S6" s="603" t="s">
        <v>191</v>
      </c>
      <c r="T6" s="603" t="s">
        <v>191</v>
      </c>
      <c r="U6" s="603" t="s">
        <v>191</v>
      </c>
      <c r="V6" s="603" t="s">
        <v>191</v>
      </c>
      <c r="W6" s="603" t="s">
        <v>191</v>
      </c>
      <c r="X6" s="603" t="s">
        <v>191</v>
      </c>
      <c r="Y6" s="603" t="s">
        <v>191</v>
      </c>
      <c r="AA6" s="603" t="s">
        <v>192</v>
      </c>
      <c r="AB6" s="603" t="s">
        <v>192</v>
      </c>
      <c r="AC6" s="603" t="s">
        <v>192</v>
      </c>
      <c r="AD6" s="603" t="s">
        <v>192</v>
      </c>
      <c r="AE6" s="603" t="s">
        <v>192</v>
      </c>
      <c r="AF6" s="603" t="s">
        <v>192</v>
      </c>
      <c r="AG6" s="603" t="s">
        <v>192</v>
      </c>
      <c r="AH6" s="603" t="s">
        <v>192</v>
      </c>
      <c r="AI6" s="603" t="s">
        <v>192</v>
      </c>
      <c r="AJ6" s="603" t="s">
        <v>192</v>
      </c>
      <c r="AK6" s="603" t="s">
        <v>192</v>
      </c>
      <c r="AL6" s="603" t="s">
        <v>192</v>
      </c>
      <c r="AN6" s="603" t="s">
        <v>193</v>
      </c>
      <c r="AO6" s="603" t="s">
        <v>193</v>
      </c>
      <c r="AP6" s="603" t="s">
        <v>193</v>
      </c>
      <c r="AQ6" s="603" t="s">
        <v>193</v>
      </c>
      <c r="AR6" s="603" t="s">
        <v>193</v>
      </c>
      <c r="AS6" s="603" t="s">
        <v>193</v>
      </c>
      <c r="AT6" s="603" t="s">
        <v>193</v>
      </c>
      <c r="AU6" s="603" t="s">
        <v>193</v>
      </c>
      <c r="AV6" s="603" t="s">
        <v>193</v>
      </c>
      <c r="AW6" s="603" t="s">
        <v>193</v>
      </c>
      <c r="AX6" s="603" t="s">
        <v>193</v>
      </c>
      <c r="AY6" s="603" t="s">
        <v>193</v>
      </c>
      <c r="BA6" s="603" t="s">
        <v>194</v>
      </c>
      <c r="BB6" s="603" t="s">
        <v>194</v>
      </c>
      <c r="BC6" s="603" t="s">
        <v>194</v>
      </c>
      <c r="BD6" s="603" t="s">
        <v>194</v>
      </c>
      <c r="BE6" s="603" t="s">
        <v>194</v>
      </c>
      <c r="BF6" s="603" t="s">
        <v>194</v>
      </c>
      <c r="BG6" s="603" t="s">
        <v>194</v>
      </c>
      <c r="BH6" s="603" t="s">
        <v>194</v>
      </c>
      <c r="BI6" s="603" t="s">
        <v>194</v>
      </c>
      <c r="BJ6" s="603" t="s">
        <v>194</v>
      </c>
      <c r="BK6" s="603" t="s">
        <v>194</v>
      </c>
      <c r="BL6" s="603" t="s">
        <v>194</v>
      </c>
      <c r="BN6" s="603" t="s">
        <v>195</v>
      </c>
      <c r="BO6" s="603" t="s">
        <v>195</v>
      </c>
      <c r="BP6" s="603" t="s">
        <v>195</v>
      </c>
      <c r="BQ6" s="603" t="s">
        <v>195</v>
      </c>
      <c r="BR6" s="603" t="s">
        <v>195</v>
      </c>
      <c r="BS6" s="603" t="s">
        <v>195</v>
      </c>
      <c r="BT6" s="603" t="s">
        <v>195</v>
      </c>
      <c r="BU6" s="603" t="s">
        <v>195</v>
      </c>
      <c r="BV6" s="603" t="s">
        <v>195</v>
      </c>
      <c r="BW6" s="603" t="s">
        <v>195</v>
      </c>
      <c r="BX6" s="603" t="s">
        <v>195</v>
      </c>
      <c r="BY6" s="603" t="s">
        <v>195</v>
      </c>
    </row>
    <row r="7" spans="1:77" s="605" customFormat="1" ht="40.5">
      <c r="A7" s="605" t="s">
        <v>196</v>
      </c>
      <c r="B7" s="605" t="s">
        <v>197</v>
      </c>
      <c r="C7" s="605" t="s">
        <v>198</v>
      </c>
      <c r="D7" s="605" t="s">
        <v>199</v>
      </c>
      <c r="E7" s="605" t="s">
        <v>200</v>
      </c>
      <c r="F7" s="605" t="s">
        <v>201</v>
      </c>
      <c r="G7" s="605" t="s">
        <v>202</v>
      </c>
      <c r="H7" s="605" t="s">
        <v>203</v>
      </c>
      <c r="I7" s="605" t="s">
        <v>204</v>
      </c>
      <c r="J7" s="605" t="s">
        <v>956</v>
      </c>
      <c r="K7" s="605" t="s">
        <v>205</v>
      </c>
      <c r="L7" s="605" t="s">
        <v>206</v>
      </c>
      <c r="N7" s="605" t="s">
        <v>196</v>
      </c>
      <c r="O7" s="605" t="s">
        <v>197</v>
      </c>
      <c r="P7" s="605" t="s">
        <v>198</v>
      </c>
      <c r="Q7" s="605" t="s">
        <v>199</v>
      </c>
      <c r="R7" s="605" t="s">
        <v>200</v>
      </c>
      <c r="S7" s="605" t="s">
        <v>201</v>
      </c>
      <c r="T7" s="605" t="s">
        <v>202</v>
      </c>
      <c r="U7" s="605" t="s">
        <v>203</v>
      </c>
      <c r="V7" s="605" t="s">
        <v>204</v>
      </c>
      <c r="W7" s="605" t="s">
        <v>956</v>
      </c>
      <c r="X7" s="605" t="s">
        <v>205</v>
      </c>
      <c r="Y7" s="605" t="s">
        <v>206</v>
      </c>
      <c r="AA7" s="605" t="s">
        <v>196</v>
      </c>
      <c r="AB7" s="605" t="s">
        <v>197</v>
      </c>
      <c r="AC7" s="605" t="s">
        <v>198</v>
      </c>
      <c r="AD7" s="605" t="s">
        <v>199</v>
      </c>
      <c r="AE7" s="605" t="s">
        <v>200</v>
      </c>
      <c r="AF7" s="605" t="s">
        <v>201</v>
      </c>
      <c r="AG7" s="605" t="s">
        <v>202</v>
      </c>
      <c r="AH7" s="605" t="s">
        <v>203</v>
      </c>
      <c r="AI7" s="605" t="s">
        <v>204</v>
      </c>
      <c r="AJ7" s="605" t="s">
        <v>956</v>
      </c>
      <c r="AK7" s="605" t="s">
        <v>205</v>
      </c>
      <c r="AL7" s="605" t="s">
        <v>206</v>
      </c>
      <c r="AN7" s="605" t="s">
        <v>196</v>
      </c>
      <c r="AO7" s="605" t="s">
        <v>197</v>
      </c>
      <c r="AP7" s="605" t="s">
        <v>198</v>
      </c>
      <c r="AQ7" s="605" t="s">
        <v>199</v>
      </c>
      <c r="AR7" s="605" t="s">
        <v>200</v>
      </c>
      <c r="AS7" s="605" t="s">
        <v>201</v>
      </c>
      <c r="AT7" s="605" t="s">
        <v>202</v>
      </c>
      <c r="AU7" s="605" t="s">
        <v>203</v>
      </c>
      <c r="AV7" s="605" t="s">
        <v>204</v>
      </c>
      <c r="AW7" s="605" t="s">
        <v>956</v>
      </c>
      <c r="AX7" s="605" t="s">
        <v>205</v>
      </c>
      <c r="AY7" s="605" t="s">
        <v>206</v>
      </c>
      <c r="BA7" s="605" t="s">
        <v>196</v>
      </c>
      <c r="BB7" s="605" t="s">
        <v>197</v>
      </c>
      <c r="BC7" s="605" t="s">
        <v>198</v>
      </c>
      <c r="BD7" s="605" t="s">
        <v>199</v>
      </c>
      <c r="BE7" s="605" t="s">
        <v>200</v>
      </c>
      <c r="BF7" s="605" t="s">
        <v>201</v>
      </c>
      <c r="BG7" s="605" t="s">
        <v>202</v>
      </c>
      <c r="BH7" s="605" t="s">
        <v>203</v>
      </c>
      <c r="BI7" s="605" t="s">
        <v>204</v>
      </c>
      <c r="BJ7" s="605" t="s">
        <v>956</v>
      </c>
      <c r="BK7" s="605" t="s">
        <v>205</v>
      </c>
      <c r="BL7" s="605" t="s">
        <v>206</v>
      </c>
      <c r="BN7" s="605" t="s">
        <v>196</v>
      </c>
      <c r="BO7" s="605" t="s">
        <v>197</v>
      </c>
      <c r="BP7" s="605" t="s">
        <v>198</v>
      </c>
      <c r="BQ7" s="605" t="s">
        <v>199</v>
      </c>
      <c r="BR7" s="605" t="s">
        <v>200</v>
      </c>
      <c r="BS7" s="605" t="s">
        <v>201</v>
      </c>
      <c r="BT7" s="605" t="s">
        <v>202</v>
      </c>
      <c r="BU7" s="605" t="s">
        <v>203</v>
      </c>
      <c r="BV7" s="605" t="s">
        <v>204</v>
      </c>
      <c r="BW7" s="605" t="s">
        <v>956</v>
      </c>
      <c r="BX7" s="605" t="s">
        <v>205</v>
      </c>
      <c r="BY7" s="605" t="s">
        <v>206</v>
      </c>
    </row>
    <row r="8" spans="1:77" s="606" customFormat="1">
      <c r="A8" s="606" t="s">
        <v>207</v>
      </c>
      <c r="B8" s="606" t="s">
        <v>208</v>
      </c>
      <c r="C8" s="606" t="s">
        <v>209</v>
      </c>
      <c r="F8" s="606" t="s">
        <v>960</v>
      </c>
      <c r="G8" s="606" t="s">
        <v>210</v>
      </c>
      <c r="H8" s="606" t="s">
        <v>211</v>
      </c>
      <c r="I8" s="606" t="s">
        <v>212</v>
      </c>
      <c r="J8" s="606" t="s">
        <v>957</v>
      </c>
      <c r="K8" s="606" t="s">
        <v>213</v>
      </c>
      <c r="L8" s="606" t="s">
        <v>214</v>
      </c>
      <c r="N8" s="606" t="s">
        <v>215</v>
      </c>
      <c r="P8" s="606" t="s">
        <v>216</v>
      </c>
      <c r="S8" s="606" t="s">
        <v>217</v>
      </c>
      <c r="T8" s="606" t="s">
        <v>218</v>
      </c>
      <c r="U8" s="606" t="s">
        <v>987</v>
      </c>
      <c r="W8" s="606" t="s">
        <v>958</v>
      </c>
      <c r="X8" s="606" t="s">
        <v>219</v>
      </c>
      <c r="Y8" s="606" t="s">
        <v>220</v>
      </c>
      <c r="AA8" s="606" t="s">
        <v>221</v>
      </c>
      <c r="AB8" s="606" t="s">
        <v>222</v>
      </c>
      <c r="AC8" s="606" t="s">
        <v>223</v>
      </c>
      <c r="AF8" s="606" t="s">
        <v>959</v>
      </c>
      <c r="AG8" s="606" t="s">
        <v>224</v>
      </c>
      <c r="AH8" s="606" t="s">
        <v>225</v>
      </c>
      <c r="AK8" s="606" t="s">
        <v>226</v>
      </c>
      <c r="AL8" s="606" t="s">
        <v>227</v>
      </c>
      <c r="AN8" s="606" t="s">
        <v>228</v>
      </c>
      <c r="AP8" s="606" t="s">
        <v>229</v>
      </c>
      <c r="AS8" s="606" t="s">
        <v>1286</v>
      </c>
      <c r="AT8" s="606" t="s">
        <v>230</v>
      </c>
      <c r="AV8" s="606" t="s">
        <v>231</v>
      </c>
      <c r="BA8" s="606" t="s">
        <v>232</v>
      </c>
      <c r="BB8" s="606" t="s">
        <v>233</v>
      </c>
      <c r="BC8" s="606" t="s">
        <v>234</v>
      </c>
      <c r="BD8" s="606" t="s">
        <v>235</v>
      </c>
      <c r="BE8" s="606" t="s">
        <v>236</v>
      </c>
      <c r="BG8" s="606" t="s">
        <v>237</v>
      </c>
      <c r="BH8" s="606" t="s">
        <v>238</v>
      </c>
      <c r="BI8" s="606" t="s">
        <v>239</v>
      </c>
      <c r="BK8" s="606" t="s">
        <v>240</v>
      </c>
      <c r="BL8" s="606" t="s">
        <v>241</v>
      </c>
      <c r="BN8" s="606" t="s">
        <v>242</v>
      </c>
      <c r="BO8" s="606" t="s">
        <v>243</v>
      </c>
      <c r="BP8" s="606" t="s">
        <v>244</v>
      </c>
      <c r="BT8" s="606" t="s">
        <v>245</v>
      </c>
      <c r="BU8" s="606" t="s">
        <v>246</v>
      </c>
      <c r="BX8" s="606" t="s">
        <v>247</v>
      </c>
      <c r="BY8" s="606" t="s">
        <v>248</v>
      </c>
    </row>
    <row r="9" spans="1:77">
      <c r="A9" s="598" t="s">
        <v>249</v>
      </c>
      <c r="B9" s="598" t="s">
        <v>250</v>
      </c>
      <c r="C9" s="598" t="s">
        <v>251</v>
      </c>
      <c r="G9" s="598" t="s">
        <v>252</v>
      </c>
      <c r="H9" s="598" t="s">
        <v>253</v>
      </c>
      <c r="K9" s="598" t="s">
        <v>254</v>
      </c>
      <c r="N9" s="598" t="s">
        <v>255</v>
      </c>
      <c r="P9" s="598" t="s">
        <v>256</v>
      </c>
      <c r="T9" s="598" t="s">
        <v>257</v>
      </c>
      <c r="U9" s="598" t="s">
        <v>1287</v>
      </c>
      <c r="AA9" s="598" t="s">
        <v>258</v>
      </c>
      <c r="AC9" s="598" t="s">
        <v>259</v>
      </c>
      <c r="AG9" s="598" t="s">
        <v>260</v>
      </c>
      <c r="AH9" s="598" t="s">
        <v>1131</v>
      </c>
      <c r="AK9" s="598" t="s">
        <v>261</v>
      </c>
      <c r="AL9" s="598" t="s">
        <v>262</v>
      </c>
      <c r="AN9" s="598" t="s">
        <v>263</v>
      </c>
      <c r="AP9" s="598" t="s">
        <v>961</v>
      </c>
      <c r="AT9" s="598" t="s">
        <v>264</v>
      </c>
      <c r="AV9" s="598" t="s">
        <v>265</v>
      </c>
      <c r="BA9" s="598" t="s">
        <v>266</v>
      </c>
      <c r="BB9" s="598" t="s">
        <v>267</v>
      </c>
      <c r="BC9" s="598" t="s">
        <v>268</v>
      </c>
      <c r="BG9" s="598" t="s">
        <v>269</v>
      </c>
      <c r="BH9" s="598" t="s">
        <v>270</v>
      </c>
      <c r="BN9" s="598" t="s">
        <v>271</v>
      </c>
      <c r="BO9" s="598" t="s">
        <v>272</v>
      </c>
      <c r="BP9" s="598" t="s">
        <v>273</v>
      </c>
      <c r="BT9" s="598" t="s">
        <v>274</v>
      </c>
      <c r="BU9" s="598" t="s">
        <v>275</v>
      </c>
      <c r="BV9" s="598" t="s">
        <v>276</v>
      </c>
    </row>
    <row r="10" spans="1:77">
      <c r="A10" s="598" t="s">
        <v>277</v>
      </c>
      <c r="C10" s="598" t="s">
        <v>278</v>
      </c>
      <c r="G10" s="598" t="s">
        <v>302</v>
      </c>
      <c r="H10" s="598" t="s">
        <v>279</v>
      </c>
      <c r="K10" s="598" t="s">
        <v>280</v>
      </c>
      <c r="N10" s="598" t="s">
        <v>281</v>
      </c>
      <c r="P10" s="598" t="s">
        <v>282</v>
      </c>
      <c r="T10" s="598" t="s">
        <v>283</v>
      </c>
      <c r="AA10" s="598" t="s">
        <v>284</v>
      </c>
      <c r="AC10" s="598" t="s">
        <v>285</v>
      </c>
      <c r="AG10" s="598" t="s">
        <v>286</v>
      </c>
      <c r="AH10" s="598" t="s">
        <v>287</v>
      </c>
      <c r="AK10" s="598" t="s">
        <v>288</v>
      </c>
      <c r="AN10" s="598" t="s">
        <v>289</v>
      </c>
      <c r="AP10" s="598" t="s">
        <v>962</v>
      </c>
      <c r="AT10" s="598" t="s">
        <v>290</v>
      </c>
      <c r="AV10" s="598" t="s">
        <v>291</v>
      </c>
      <c r="BA10" s="598" t="s">
        <v>292</v>
      </c>
      <c r="BB10" s="598" t="s">
        <v>293</v>
      </c>
      <c r="BC10" s="598" t="s">
        <v>1288</v>
      </c>
      <c r="BG10" s="598" t="s">
        <v>294</v>
      </c>
      <c r="BH10" s="598" t="s">
        <v>295</v>
      </c>
      <c r="BN10" s="598" t="s">
        <v>296</v>
      </c>
      <c r="BO10" s="598" t="s">
        <v>297</v>
      </c>
      <c r="BP10" s="598" t="s">
        <v>298</v>
      </c>
      <c r="BT10" s="598" t="s">
        <v>299</v>
      </c>
    </row>
    <row r="11" spans="1:77">
      <c r="A11" s="598" t="s">
        <v>300</v>
      </c>
      <c r="C11" s="598" t="s">
        <v>301</v>
      </c>
      <c r="G11" s="598" t="s">
        <v>319</v>
      </c>
      <c r="H11" s="598" t="s">
        <v>1289</v>
      </c>
      <c r="K11" s="598" t="s">
        <v>303</v>
      </c>
      <c r="N11" s="598" t="s">
        <v>304</v>
      </c>
      <c r="P11" s="598" t="s">
        <v>305</v>
      </c>
      <c r="T11" s="598" t="s">
        <v>306</v>
      </c>
      <c r="AA11" s="598" t="s">
        <v>307</v>
      </c>
      <c r="AC11" s="598" t="s">
        <v>308</v>
      </c>
      <c r="AG11" s="598" t="s">
        <v>309</v>
      </c>
      <c r="AH11" s="598" t="s">
        <v>310</v>
      </c>
      <c r="AK11" s="598" t="s">
        <v>311</v>
      </c>
      <c r="AN11" s="598" t="s">
        <v>312</v>
      </c>
      <c r="AT11" s="598" t="s">
        <v>313</v>
      </c>
      <c r="AV11" s="598" t="s">
        <v>314</v>
      </c>
      <c r="BA11" s="598" t="s">
        <v>328</v>
      </c>
      <c r="BB11" s="598" t="s">
        <v>1290</v>
      </c>
      <c r="BG11" s="598" t="s">
        <v>329</v>
      </c>
      <c r="BH11" s="598" t="s">
        <v>963</v>
      </c>
      <c r="BN11" s="598" t="s">
        <v>315</v>
      </c>
      <c r="BP11" s="598" t="s">
        <v>316</v>
      </c>
      <c r="BT11" s="598" t="s">
        <v>344</v>
      </c>
    </row>
    <row r="12" spans="1:77">
      <c r="A12" s="598" t="s">
        <v>317</v>
      </c>
      <c r="C12" s="598" t="s">
        <v>318</v>
      </c>
      <c r="G12" s="598" t="s">
        <v>334</v>
      </c>
      <c r="K12" s="598" t="s">
        <v>320</v>
      </c>
      <c r="N12" s="598" t="s">
        <v>321</v>
      </c>
      <c r="P12" s="598" t="s">
        <v>1291</v>
      </c>
      <c r="T12" s="598" t="s">
        <v>322</v>
      </c>
      <c r="AA12" s="598" t="s">
        <v>323</v>
      </c>
      <c r="AG12" s="598" t="s">
        <v>324</v>
      </c>
      <c r="AK12" s="598" t="s">
        <v>325</v>
      </c>
      <c r="AN12" s="598" t="s">
        <v>326</v>
      </c>
      <c r="AT12" s="598" t="s">
        <v>327</v>
      </c>
      <c r="BA12" s="598" t="s">
        <v>341</v>
      </c>
      <c r="BN12" s="598" t="s">
        <v>330</v>
      </c>
      <c r="BP12" s="598" t="s">
        <v>331</v>
      </c>
      <c r="BT12" s="598" t="s">
        <v>367</v>
      </c>
    </row>
    <row r="13" spans="1:77">
      <c r="A13" s="598" t="s">
        <v>332</v>
      </c>
      <c r="C13" s="598" t="s">
        <v>333</v>
      </c>
      <c r="G13" s="598" t="s">
        <v>347</v>
      </c>
      <c r="N13" s="598" t="s">
        <v>335</v>
      </c>
      <c r="T13" s="598" t="s">
        <v>336</v>
      </c>
      <c r="AA13" s="598" t="s">
        <v>337</v>
      </c>
      <c r="AG13" s="598" t="s">
        <v>338</v>
      </c>
      <c r="AN13" s="598" t="s">
        <v>339</v>
      </c>
      <c r="AT13" s="598" t="s">
        <v>340</v>
      </c>
      <c r="BA13" s="598" t="s">
        <v>352</v>
      </c>
      <c r="BN13" s="598" t="s">
        <v>342</v>
      </c>
      <c r="BP13" s="598" t="s">
        <v>343</v>
      </c>
      <c r="BT13" s="598" t="s">
        <v>965</v>
      </c>
    </row>
    <row r="14" spans="1:77">
      <c r="A14" s="598" t="s">
        <v>345</v>
      </c>
      <c r="C14" s="598" t="s">
        <v>346</v>
      </c>
      <c r="G14" s="598" t="s">
        <v>356</v>
      </c>
      <c r="N14" s="598" t="s">
        <v>348</v>
      </c>
      <c r="T14" s="598" t="s">
        <v>349</v>
      </c>
      <c r="AA14" s="598" t="s">
        <v>350</v>
      </c>
      <c r="AN14" s="598" t="s">
        <v>351</v>
      </c>
      <c r="BA14" s="598" t="s">
        <v>1292</v>
      </c>
      <c r="BN14" s="598" t="s">
        <v>353</v>
      </c>
      <c r="BP14" s="598" t="s">
        <v>354</v>
      </c>
    </row>
    <row r="15" spans="1:77">
      <c r="A15" s="598" t="s">
        <v>355</v>
      </c>
      <c r="C15" s="598" t="s">
        <v>1293</v>
      </c>
      <c r="G15" s="598" t="s">
        <v>369</v>
      </c>
      <c r="N15" s="598" t="s">
        <v>357</v>
      </c>
      <c r="T15" s="598" t="s">
        <v>358</v>
      </c>
      <c r="AA15" s="598" t="s">
        <v>359</v>
      </c>
      <c r="AN15" s="598" t="s">
        <v>360</v>
      </c>
      <c r="BA15" s="598" t="s">
        <v>366</v>
      </c>
      <c r="BN15" s="598" t="s">
        <v>361</v>
      </c>
    </row>
    <row r="16" spans="1:77">
      <c r="A16" s="598" t="s">
        <v>964</v>
      </c>
      <c r="G16" s="598" t="s">
        <v>375</v>
      </c>
      <c r="N16" s="598" t="s">
        <v>363</v>
      </c>
      <c r="T16" s="598" t="s">
        <v>364</v>
      </c>
      <c r="AA16" s="598" t="s">
        <v>1294</v>
      </c>
      <c r="AN16" s="598" t="s">
        <v>365</v>
      </c>
      <c r="BA16" s="598" t="s">
        <v>1295</v>
      </c>
      <c r="BN16" s="598" t="s">
        <v>1296</v>
      </c>
    </row>
    <row r="17" spans="1:66">
      <c r="A17" s="598" t="s">
        <v>368</v>
      </c>
      <c r="G17" s="598" t="s">
        <v>388</v>
      </c>
      <c r="N17" s="598" t="s">
        <v>1297</v>
      </c>
      <c r="T17" s="598" t="s">
        <v>370</v>
      </c>
      <c r="AA17" s="598" t="s">
        <v>371</v>
      </c>
      <c r="AN17" s="598" t="s">
        <v>372</v>
      </c>
      <c r="BA17" s="598" t="s">
        <v>380</v>
      </c>
      <c r="BN17" s="598" t="s">
        <v>373</v>
      </c>
    </row>
    <row r="18" spans="1:66">
      <c r="A18" s="598" t="s">
        <v>374</v>
      </c>
      <c r="G18" s="598" t="s">
        <v>396</v>
      </c>
      <c r="N18" s="598" t="s">
        <v>376</v>
      </c>
      <c r="T18" s="598" t="s">
        <v>377</v>
      </c>
      <c r="AA18" s="598" t="s">
        <v>378</v>
      </c>
      <c r="AN18" s="598" t="s">
        <v>379</v>
      </c>
      <c r="BA18" s="598" t="s">
        <v>385</v>
      </c>
      <c r="BN18" s="598" t="s">
        <v>381</v>
      </c>
    </row>
    <row r="19" spans="1:66">
      <c r="A19" s="598" t="s">
        <v>966</v>
      </c>
      <c r="G19" s="598" t="s">
        <v>404</v>
      </c>
      <c r="N19" s="598" t="s">
        <v>382</v>
      </c>
      <c r="T19" s="598" t="s">
        <v>383</v>
      </c>
      <c r="AA19" s="598" t="s">
        <v>1298</v>
      </c>
      <c r="AN19" s="598" t="s">
        <v>384</v>
      </c>
      <c r="BA19" s="598" t="s">
        <v>393</v>
      </c>
      <c r="BN19" s="598" t="s">
        <v>386</v>
      </c>
    </row>
    <row r="20" spans="1:66">
      <c r="A20" s="598" t="s">
        <v>387</v>
      </c>
      <c r="G20" s="598" t="s">
        <v>412</v>
      </c>
      <c r="N20" s="598" t="s">
        <v>389</v>
      </c>
      <c r="T20" s="598" t="s">
        <v>390</v>
      </c>
      <c r="AA20" s="598" t="s">
        <v>391</v>
      </c>
      <c r="AN20" s="598" t="s">
        <v>392</v>
      </c>
      <c r="BA20" s="598" t="s">
        <v>401</v>
      </c>
      <c r="BN20" s="598" t="s">
        <v>394</v>
      </c>
    </row>
    <row r="21" spans="1:66">
      <c r="A21" s="598" t="s">
        <v>395</v>
      </c>
      <c r="G21" s="598" t="s">
        <v>419</v>
      </c>
      <c r="N21" s="598" t="s">
        <v>397</v>
      </c>
      <c r="T21" s="598" t="s">
        <v>398</v>
      </c>
      <c r="AA21" s="598" t="s">
        <v>399</v>
      </c>
      <c r="AN21" s="598" t="s">
        <v>400</v>
      </c>
      <c r="BA21" s="598" t="s">
        <v>409</v>
      </c>
      <c r="BN21" s="598" t="s">
        <v>402</v>
      </c>
    </row>
    <row r="22" spans="1:66">
      <c r="A22" s="598" t="s">
        <v>403</v>
      </c>
      <c r="G22" s="598" t="s">
        <v>426</v>
      </c>
      <c r="N22" s="598" t="s">
        <v>405</v>
      </c>
      <c r="T22" s="598" t="s">
        <v>406</v>
      </c>
      <c r="AA22" s="598" t="s">
        <v>407</v>
      </c>
      <c r="AN22" s="598" t="s">
        <v>408</v>
      </c>
      <c r="BA22" s="598" t="s">
        <v>417</v>
      </c>
      <c r="BN22" s="598" t="s">
        <v>410</v>
      </c>
    </row>
    <row r="23" spans="1:66">
      <c r="A23" s="598" t="s">
        <v>411</v>
      </c>
      <c r="G23" s="598" t="s">
        <v>432</v>
      </c>
      <c r="N23" s="598" t="s">
        <v>413</v>
      </c>
      <c r="T23" s="598" t="s">
        <v>414</v>
      </c>
      <c r="AA23" s="598" t="s">
        <v>415</v>
      </c>
      <c r="AN23" s="598" t="s">
        <v>416</v>
      </c>
      <c r="BA23" s="598" t="s">
        <v>424</v>
      </c>
      <c r="BN23" s="598" t="s">
        <v>967</v>
      </c>
    </row>
    <row r="24" spans="1:66">
      <c r="A24" s="598" t="s">
        <v>418</v>
      </c>
      <c r="G24" s="598" t="s">
        <v>437</v>
      </c>
      <c r="N24" s="598" t="s">
        <v>420</v>
      </c>
      <c r="T24" s="598" t="s">
        <v>421</v>
      </c>
      <c r="AA24" s="598" t="s">
        <v>422</v>
      </c>
      <c r="AN24" s="598" t="s">
        <v>423</v>
      </c>
      <c r="BA24" s="598" t="s">
        <v>430</v>
      </c>
      <c r="BN24" s="598" t="s">
        <v>968</v>
      </c>
    </row>
    <row r="25" spans="1:66">
      <c r="A25" s="598" t="s">
        <v>425</v>
      </c>
      <c r="G25" s="598" t="s">
        <v>446</v>
      </c>
      <c r="N25" s="598" t="s">
        <v>427</v>
      </c>
      <c r="AA25" s="598" t="s">
        <v>428</v>
      </c>
      <c r="AN25" s="598" t="s">
        <v>429</v>
      </c>
      <c r="BA25" s="598" t="s">
        <v>1299</v>
      </c>
      <c r="BN25" s="598" t="s">
        <v>969</v>
      </c>
    </row>
    <row r="26" spans="1:66">
      <c r="A26" s="598" t="s">
        <v>431</v>
      </c>
      <c r="G26" s="598" t="s">
        <v>1300</v>
      </c>
      <c r="N26" s="598" t="s">
        <v>433</v>
      </c>
      <c r="AA26" s="598" t="s">
        <v>434</v>
      </c>
      <c r="AN26" s="598" t="s">
        <v>435</v>
      </c>
      <c r="BA26" s="598" t="s">
        <v>440</v>
      </c>
      <c r="BN26" s="598" t="s">
        <v>970</v>
      </c>
    </row>
    <row r="27" spans="1:66">
      <c r="A27" s="598" t="s">
        <v>436</v>
      </c>
      <c r="N27" s="598" t="s">
        <v>438</v>
      </c>
      <c r="AA27" s="598" t="s">
        <v>439</v>
      </c>
      <c r="AN27" s="598" t="s">
        <v>1301</v>
      </c>
      <c r="BA27" s="598" t="s">
        <v>444</v>
      </c>
      <c r="BN27" s="598" t="s">
        <v>971</v>
      </c>
    </row>
    <row r="28" spans="1:66">
      <c r="A28" s="598" t="s">
        <v>441</v>
      </c>
      <c r="N28" s="598" t="s">
        <v>442</v>
      </c>
      <c r="AA28" s="598" t="s">
        <v>443</v>
      </c>
      <c r="BA28" s="598" t="s">
        <v>449</v>
      </c>
      <c r="BN28" s="598" t="s">
        <v>1302</v>
      </c>
    </row>
    <row r="29" spans="1:66">
      <c r="A29" s="598" t="s">
        <v>445</v>
      </c>
      <c r="N29" s="598" t="s">
        <v>447</v>
      </c>
      <c r="AA29" s="598" t="s">
        <v>448</v>
      </c>
      <c r="BA29" s="598" t="s">
        <v>453</v>
      </c>
      <c r="BN29" s="598" t="s">
        <v>1303</v>
      </c>
    </row>
    <row r="30" spans="1:66">
      <c r="A30" s="598" t="s">
        <v>450</v>
      </c>
      <c r="N30" s="598" t="s">
        <v>451</v>
      </c>
      <c r="AA30" s="598" t="s">
        <v>452</v>
      </c>
      <c r="BA30" s="598" t="s">
        <v>457</v>
      </c>
      <c r="BN30" s="598" t="s">
        <v>1304</v>
      </c>
    </row>
    <row r="31" spans="1:66">
      <c r="A31" s="598" t="s">
        <v>454</v>
      </c>
      <c r="N31" s="598" t="s">
        <v>455</v>
      </c>
      <c r="AA31" s="598" t="s">
        <v>456</v>
      </c>
      <c r="BA31" s="598" t="s">
        <v>461</v>
      </c>
      <c r="BN31" s="598" t="s">
        <v>362</v>
      </c>
    </row>
    <row r="32" spans="1:66">
      <c r="A32" s="598" t="s">
        <v>458</v>
      </c>
      <c r="N32" s="598" t="s">
        <v>459</v>
      </c>
      <c r="AA32" s="598" t="s">
        <v>460</v>
      </c>
      <c r="BA32" s="598" t="s">
        <v>1305</v>
      </c>
      <c r="BN32" s="598" t="s">
        <v>1306</v>
      </c>
    </row>
    <row r="33" spans="1:66">
      <c r="A33" s="598" t="s">
        <v>462</v>
      </c>
      <c r="N33" s="598" t="s">
        <v>463</v>
      </c>
      <c r="AA33" s="598" t="s">
        <v>464</v>
      </c>
      <c r="BA33" s="598" t="s">
        <v>466</v>
      </c>
      <c r="BN33" s="598" t="s">
        <v>1307</v>
      </c>
    </row>
    <row r="34" spans="1:66">
      <c r="A34" s="598" t="s">
        <v>465</v>
      </c>
      <c r="N34" s="598" t="s">
        <v>1308</v>
      </c>
      <c r="AA34" s="598" t="s">
        <v>972</v>
      </c>
      <c r="BA34" s="598" t="s">
        <v>468</v>
      </c>
    </row>
    <row r="35" spans="1:66">
      <c r="A35" s="598" t="s">
        <v>467</v>
      </c>
      <c r="N35" s="598" t="s">
        <v>1309</v>
      </c>
      <c r="AA35" s="598" t="s">
        <v>1310</v>
      </c>
      <c r="BA35" s="598" t="s">
        <v>470</v>
      </c>
    </row>
    <row r="36" spans="1:66">
      <c r="A36" s="598" t="s">
        <v>469</v>
      </c>
      <c r="N36" s="598" t="s">
        <v>1311</v>
      </c>
      <c r="BA36" s="598" t="s">
        <v>973</v>
      </c>
    </row>
    <row r="37" spans="1:66">
      <c r="A37" s="598" t="s">
        <v>471</v>
      </c>
      <c r="BA37" s="598" t="s">
        <v>1312</v>
      </c>
    </row>
    <row r="38" spans="1:66">
      <c r="A38" s="598" t="s">
        <v>472</v>
      </c>
      <c r="BA38" s="598" t="s">
        <v>963</v>
      </c>
    </row>
    <row r="39" spans="1:66">
      <c r="A39" s="598" t="s">
        <v>473</v>
      </c>
    </row>
    <row r="40" spans="1:66">
      <c r="A40" s="598" t="s">
        <v>974</v>
      </c>
    </row>
    <row r="41" spans="1:66">
      <c r="A41" s="598" t="s">
        <v>975</v>
      </c>
    </row>
    <row r="42" spans="1:66">
      <c r="A42" s="598" t="s">
        <v>976</v>
      </c>
    </row>
    <row r="43" spans="1:66">
      <c r="A43" s="598" t="s">
        <v>1313</v>
      </c>
    </row>
    <row r="75" spans="12:25">
      <c r="L75" s="598" t="s">
        <v>474</v>
      </c>
      <c r="M75" s="598" t="s">
        <v>214</v>
      </c>
      <c r="N75" s="598" t="s">
        <v>475</v>
      </c>
      <c r="O75" s="598" t="s">
        <v>476</v>
      </c>
      <c r="S75" s="598" t="s">
        <v>214</v>
      </c>
      <c r="T75" s="598" t="s">
        <v>220</v>
      </c>
      <c r="U75" s="598" t="s">
        <v>227</v>
      </c>
      <c r="X75" s="598" t="s">
        <v>241</v>
      </c>
      <c r="Y75" s="598" t="s">
        <v>248</v>
      </c>
    </row>
    <row r="76" spans="12:25">
      <c r="L76" s="598" t="s">
        <v>474</v>
      </c>
      <c r="M76" s="598" t="s">
        <v>220</v>
      </c>
      <c r="N76" s="598" t="s">
        <v>477</v>
      </c>
      <c r="O76" s="598" t="s">
        <v>478</v>
      </c>
      <c r="U76" s="598" t="s">
        <v>262</v>
      </c>
    </row>
    <row r="77" spans="12:25">
      <c r="L77" s="598" t="s">
        <v>474</v>
      </c>
      <c r="M77" s="598" t="s">
        <v>227</v>
      </c>
      <c r="N77" s="598" t="s">
        <v>479</v>
      </c>
      <c r="O77" s="598" t="s">
        <v>480</v>
      </c>
    </row>
    <row r="78" spans="12:25">
      <c r="L78" s="598" t="s">
        <v>474</v>
      </c>
      <c r="M78" s="598" t="s">
        <v>262</v>
      </c>
      <c r="N78" s="598" t="s">
        <v>481</v>
      </c>
      <c r="O78" s="598" t="s">
        <v>482</v>
      </c>
    </row>
    <row r="79" spans="12:25">
      <c r="L79" s="598" t="s">
        <v>474</v>
      </c>
      <c r="M79" s="598" t="s">
        <v>241</v>
      </c>
      <c r="N79" s="598" t="s">
        <v>483</v>
      </c>
      <c r="O79" s="598" t="s">
        <v>484</v>
      </c>
    </row>
    <row r="80" spans="12:25">
      <c r="L80" s="598" t="s">
        <v>474</v>
      </c>
      <c r="M80" s="598" t="s">
        <v>248</v>
      </c>
      <c r="N80" s="598" t="s">
        <v>485</v>
      </c>
      <c r="O80" s="598" t="s">
        <v>486</v>
      </c>
    </row>
    <row r="85" spans="30:30">
      <c r="AD85" s="598" t="s">
        <v>487</v>
      </c>
    </row>
    <row r="86" spans="30:30">
      <c r="AD86" s="598" t="s">
        <v>487</v>
      </c>
    </row>
    <row r="119" spans="44:44">
      <c r="AR119" s="598" t="s">
        <v>487</v>
      </c>
    </row>
    <row r="120" spans="44:44">
      <c r="AR120" s="598" t="s">
        <v>487</v>
      </c>
    </row>
    <row r="121" spans="44:44">
      <c r="AR121" s="598" t="s">
        <v>487</v>
      </c>
    </row>
    <row r="122" spans="44:44">
      <c r="AR122" s="598" t="s">
        <v>487</v>
      </c>
    </row>
    <row r="123" spans="44:44">
      <c r="AR123" s="598" t="s">
        <v>487</v>
      </c>
    </row>
    <row r="124" spans="44:44">
      <c r="AR124" s="598" t="s">
        <v>487</v>
      </c>
    </row>
    <row r="125" spans="44:44">
      <c r="AR125" s="598" t="s">
        <v>487</v>
      </c>
    </row>
    <row r="126" spans="44:44">
      <c r="AR126" s="598" t="s">
        <v>487</v>
      </c>
    </row>
    <row r="127" spans="44:44">
      <c r="AR127" s="598" t="s">
        <v>487</v>
      </c>
    </row>
    <row r="128" spans="44:44">
      <c r="AR128" s="598" t="s">
        <v>487</v>
      </c>
    </row>
    <row r="129" spans="44:44">
      <c r="AR129" s="598" t="s">
        <v>487</v>
      </c>
    </row>
    <row r="130" spans="44:44">
      <c r="AR130" s="598" t="s">
        <v>487</v>
      </c>
    </row>
    <row r="345" spans="35:35">
      <c r="AI345" s="598" t="s">
        <v>487</v>
      </c>
    </row>
    <row r="346" spans="35:35">
      <c r="AI346" s="598" t="s">
        <v>487</v>
      </c>
    </row>
    <row r="347" spans="35:35">
      <c r="AI347" s="598" t="s">
        <v>487</v>
      </c>
    </row>
    <row r="348" spans="35:35">
      <c r="AI348" s="598" t="s">
        <v>487</v>
      </c>
    </row>
    <row r="349" spans="35:35">
      <c r="AI349" s="598" t="s">
        <v>487</v>
      </c>
    </row>
    <row r="350" spans="35:35">
      <c r="AI350" s="598" t="s">
        <v>487</v>
      </c>
    </row>
    <row r="351" spans="35:35">
      <c r="AI351" s="598" t="s">
        <v>487</v>
      </c>
    </row>
    <row r="352" spans="35:35">
      <c r="AI352" s="598" t="s">
        <v>487</v>
      </c>
    </row>
  </sheetData>
  <sheetProtection selectLockedCells="1" selectUnlockedCells="1"/>
  <phoneticPr fontId="2"/>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EA9CE1-FFB6-4749-A097-1E3EA20BDA66}">
  <sheetPr codeName="Sheet20"/>
  <dimension ref="A1:AH60"/>
  <sheetViews>
    <sheetView showGridLines="0" view="pageBreakPreview" zoomScale="90" zoomScaleNormal="75" zoomScaleSheetLayoutView="90" workbookViewId="0">
      <selection activeCell="N26" sqref="N26"/>
    </sheetView>
  </sheetViews>
  <sheetFormatPr defaultRowHeight="13.5"/>
  <cols>
    <col min="1" max="1" width="16.625" style="259" customWidth="1"/>
    <col min="2" max="16" width="4.875" style="259" customWidth="1"/>
    <col min="17" max="18" width="8.5" style="259" customWidth="1"/>
    <col min="19" max="21" width="1.375" style="259" customWidth="1"/>
    <col min="22" max="22" width="6.875" style="259" customWidth="1"/>
    <col min="23" max="24" width="9" style="259"/>
    <col min="25" max="25" width="41.25" style="259" customWidth="1"/>
    <col min="26" max="30" width="12.25" style="259" customWidth="1"/>
    <col min="31" max="16384" width="9" style="259"/>
  </cols>
  <sheetData>
    <row r="1" spans="1:34" ht="19.5" customHeight="1">
      <c r="A1" s="398" t="s">
        <v>785</v>
      </c>
    </row>
    <row r="2" spans="1:34" ht="18.75" customHeight="1">
      <c r="A2" s="260"/>
      <c r="B2" s="260"/>
      <c r="C2" s="260"/>
      <c r="D2" s="702" t="s">
        <v>786</v>
      </c>
      <c r="E2" s="702"/>
      <c r="F2" s="702"/>
      <c r="G2" s="702"/>
      <c r="H2" s="702"/>
      <c r="I2" s="702"/>
      <c r="J2" s="702"/>
      <c r="K2" s="702"/>
      <c r="L2" s="702"/>
      <c r="M2" s="702"/>
      <c r="N2" s="702"/>
      <c r="O2" s="702"/>
      <c r="P2" s="702"/>
      <c r="Q2" s="702"/>
      <c r="R2" s="702"/>
      <c r="S2" s="533"/>
      <c r="T2" s="260"/>
      <c r="U2" s="260"/>
      <c r="V2" s="260"/>
      <c r="Y2" s="259" t="s">
        <v>787</v>
      </c>
      <c r="Z2" s="536" t="s">
        <v>788</v>
      </c>
      <c r="AA2" s="536" t="s">
        <v>789</v>
      </c>
      <c r="AB2" s="536" t="s">
        <v>790</v>
      </c>
      <c r="AC2" s="536" t="s">
        <v>791</v>
      </c>
      <c r="AD2" s="537" t="s">
        <v>792</v>
      </c>
      <c r="AE2" s="537" t="s">
        <v>793</v>
      </c>
      <c r="AF2" s="537" t="s">
        <v>794</v>
      </c>
      <c r="AG2" s="537" t="s">
        <v>795</v>
      </c>
      <c r="AH2" s="536" t="s">
        <v>796</v>
      </c>
    </row>
    <row r="3" spans="1:34" ht="18.75" hidden="1" customHeight="1">
      <c r="A3" s="719"/>
      <c r="B3" s="719"/>
      <c r="C3" s="719"/>
      <c r="D3" s="389"/>
      <c r="E3" s="534" t="s">
        <v>797</v>
      </c>
      <c r="F3" s="534"/>
      <c r="G3" s="263"/>
      <c r="H3" s="263"/>
      <c r="I3" s="718">
        <f>別紙１!B6</f>
        <v>0</v>
      </c>
      <c r="J3" s="718"/>
      <c r="K3" s="718"/>
      <c r="L3" s="718"/>
      <c r="M3" s="718"/>
      <c r="N3" s="264"/>
      <c r="O3" s="264"/>
      <c r="P3" s="378" t="s">
        <v>798</v>
      </c>
      <c r="Q3" s="378"/>
      <c r="R3" s="378"/>
      <c r="S3" s="378"/>
      <c r="T3" s="717" t="s">
        <v>799</v>
      </c>
      <c r="U3" s="716"/>
      <c r="V3" s="265"/>
      <c r="Y3" s="259" t="s">
        <v>800</v>
      </c>
      <c r="Z3" s="538" t="s">
        <v>801</v>
      </c>
      <c r="AA3" s="538" t="s">
        <v>802</v>
      </c>
      <c r="AB3" s="538" t="s">
        <v>803</v>
      </c>
      <c r="AC3" s="538" t="s">
        <v>804</v>
      </c>
      <c r="AD3" s="539" t="s">
        <v>1201</v>
      </c>
      <c r="AE3" s="539" t="s">
        <v>792</v>
      </c>
      <c r="AF3" s="539" t="s">
        <v>793</v>
      </c>
      <c r="AG3" s="539" t="s">
        <v>794</v>
      </c>
      <c r="AH3" s="539" t="s">
        <v>795</v>
      </c>
    </row>
    <row r="4" spans="1:34" ht="18.75" hidden="1" customHeight="1">
      <c r="A4" s="263"/>
      <c r="B4" s="263"/>
      <c r="C4" s="263"/>
      <c r="D4" s="263"/>
      <c r="E4" s="263"/>
      <c r="F4" s="263"/>
      <c r="G4" s="263"/>
      <c r="H4" s="263"/>
      <c r="I4" s="263"/>
      <c r="J4" s="263"/>
      <c r="P4" s="378"/>
      <c r="Q4" s="378"/>
      <c r="R4" s="378"/>
      <c r="S4" s="378"/>
      <c r="T4" s="717"/>
      <c r="U4" s="716"/>
      <c r="V4" s="265"/>
      <c r="W4" s="703"/>
      <c r="Y4" s="259" t="s">
        <v>805</v>
      </c>
      <c r="Z4" s="538" t="s">
        <v>806</v>
      </c>
      <c r="AA4" s="538" t="s">
        <v>788</v>
      </c>
      <c r="AB4" s="538" t="s">
        <v>789</v>
      </c>
      <c r="AC4" s="538" t="s">
        <v>790</v>
      </c>
      <c r="AD4" s="538" t="s">
        <v>807</v>
      </c>
      <c r="AE4" s="538" t="s">
        <v>808</v>
      </c>
      <c r="AF4" s="539" t="s">
        <v>809</v>
      </c>
      <c r="AG4" s="538" t="s">
        <v>810</v>
      </c>
      <c r="AH4" s="538" t="s">
        <v>796</v>
      </c>
    </row>
    <row r="5" spans="1:34" ht="34.5" hidden="1" customHeight="1">
      <c r="A5" s="263"/>
      <c r="B5" s="263"/>
      <c r="C5" s="263"/>
      <c r="D5" s="263"/>
      <c r="E5" s="263"/>
      <c r="F5" s="263"/>
      <c r="G5" s="263"/>
      <c r="H5" s="263"/>
      <c r="I5" s="263"/>
      <c r="J5" s="263"/>
      <c r="M5" s="703" t="s">
        <v>811</v>
      </c>
      <c r="N5" s="703"/>
      <c r="O5" s="704"/>
      <c r="P5" s="705">
        <f>'説明（入力箇所有　必ずお読みください）'!C18</f>
        <v>0</v>
      </c>
      <c r="Q5" s="706"/>
      <c r="R5" s="706"/>
      <c r="S5" s="706"/>
      <c r="T5" s="706"/>
      <c r="U5" s="707"/>
      <c r="V5" s="265"/>
      <c r="W5" s="703"/>
      <c r="Y5" s="259" t="s">
        <v>812</v>
      </c>
      <c r="Z5" s="538" t="s">
        <v>802</v>
      </c>
      <c r="AA5" s="538" t="s">
        <v>803</v>
      </c>
      <c r="AB5" s="538" t="s">
        <v>804</v>
      </c>
      <c r="AC5" s="538" t="s">
        <v>808</v>
      </c>
      <c r="AD5" s="539" t="s">
        <v>809</v>
      </c>
      <c r="AE5" s="539" t="s">
        <v>813</v>
      </c>
      <c r="AF5" s="538" t="s">
        <v>796</v>
      </c>
      <c r="AG5" s="538" t="s">
        <v>796</v>
      </c>
      <c r="AH5" s="538" t="s">
        <v>796</v>
      </c>
    </row>
    <row r="6" spans="1:34" ht="18" hidden="1" customHeight="1">
      <c r="A6" s="263"/>
      <c r="B6" s="263"/>
      <c r="C6" s="263"/>
      <c r="D6" s="263"/>
      <c r="E6" s="263"/>
      <c r="F6" s="263"/>
      <c r="G6" s="263"/>
      <c r="H6" s="263"/>
      <c r="I6" s="263"/>
      <c r="J6" s="263"/>
      <c r="P6" s="266"/>
      <c r="Q6" s="266"/>
      <c r="R6" s="266"/>
      <c r="S6" s="266"/>
      <c r="T6" s="267"/>
      <c r="U6" s="268"/>
      <c r="V6" s="265"/>
      <c r="W6" s="703"/>
      <c r="Y6" s="259" t="s">
        <v>814</v>
      </c>
      <c r="Z6" s="538" t="s">
        <v>815</v>
      </c>
      <c r="AA6" s="538" t="s">
        <v>816</v>
      </c>
      <c r="AB6" s="538" t="s">
        <v>817</v>
      </c>
      <c r="AC6" s="538" t="s">
        <v>808</v>
      </c>
      <c r="AD6" s="539" t="s">
        <v>809</v>
      </c>
      <c r="AE6" s="539" t="s">
        <v>813</v>
      </c>
      <c r="AF6" s="538" t="s">
        <v>796</v>
      </c>
      <c r="AG6" s="538" t="s">
        <v>796</v>
      </c>
      <c r="AH6" s="538" t="s">
        <v>796</v>
      </c>
    </row>
    <row r="7" spans="1:34" ht="18" hidden="1" customHeight="1" thickBot="1">
      <c r="A7" s="259" t="s">
        <v>818</v>
      </c>
      <c r="Q7" s="379" t="s">
        <v>819</v>
      </c>
      <c r="R7" s="379"/>
      <c r="S7" s="301"/>
      <c r="T7" s="301"/>
      <c r="U7" s="301"/>
      <c r="W7" s="703"/>
      <c r="Y7" s="267">
        <v>1</v>
      </c>
      <c r="Z7" s="267">
        <v>2</v>
      </c>
      <c r="AA7" s="267">
        <v>3</v>
      </c>
      <c r="AB7" s="267">
        <v>4</v>
      </c>
      <c r="AC7" s="267">
        <v>5</v>
      </c>
      <c r="AD7" s="267">
        <v>6</v>
      </c>
      <c r="AE7" s="267">
        <v>7</v>
      </c>
      <c r="AF7" s="267">
        <v>8</v>
      </c>
      <c r="AG7" s="267">
        <v>9</v>
      </c>
      <c r="AH7" s="267">
        <v>10</v>
      </c>
    </row>
    <row r="8" spans="1:34" ht="18" hidden="1" customHeight="1">
      <c r="A8" s="692"/>
      <c r="B8" s="709" t="s">
        <v>820</v>
      </c>
      <c r="C8" s="710"/>
      <c r="D8" s="710"/>
      <c r="E8" s="710"/>
      <c r="F8" s="710"/>
      <c r="G8" s="711"/>
      <c r="H8" s="700" t="s">
        <v>821</v>
      </c>
      <c r="I8" s="712" t="s">
        <v>822</v>
      </c>
      <c r="J8" s="710"/>
      <c r="K8" s="710"/>
      <c r="L8" s="710"/>
      <c r="M8" s="710"/>
      <c r="N8" s="711"/>
      <c r="O8" s="700" t="s">
        <v>823</v>
      </c>
      <c r="P8" s="713" t="s">
        <v>824</v>
      </c>
      <c r="Q8" s="714"/>
      <c r="R8" s="714"/>
      <c r="S8" s="714"/>
      <c r="T8" s="714"/>
      <c r="U8" s="715"/>
      <c r="V8" s="700" t="s">
        <v>823</v>
      </c>
      <c r="W8" s="703"/>
      <c r="Z8" s="259" t="s">
        <v>825</v>
      </c>
      <c r="AA8" s="259" t="s">
        <v>825</v>
      </c>
      <c r="AB8" s="259" t="s">
        <v>826</v>
      </c>
      <c r="AC8" s="259" t="s">
        <v>826</v>
      </c>
      <c r="AD8" s="259" t="s">
        <v>826</v>
      </c>
    </row>
    <row r="9" spans="1:34" ht="18" hidden="1" customHeight="1" thickBot="1">
      <c r="A9" s="708"/>
      <c r="B9" s="269">
        <v>0</v>
      </c>
      <c r="C9" s="270"/>
      <c r="D9" s="271"/>
      <c r="E9" s="272" t="str">
        <f>J56</f>
        <v>1（木）</v>
      </c>
      <c r="F9" s="272" t="str">
        <f t="shared" ref="F9:G9" si="0">K56</f>
        <v>2（金）</v>
      </c>
      <c r="G9" s="272" t="str">
        <f t="shared" si="0"/>
        <v>3（土）</v>
      </c>
      <c r="H9" s="701"/>
      <c r="I9" s="273" t="str">
        <f>G57</f>
        <v>5（月）</v>
      </c>
      <c r="J9" s="273" t="str">
        <f t="shared" ref="J9:N9" si="1">H57</f>
        <v>6（火）</v>
      </c>
      <c r="K9" s="273" t="str">
        <f t="shared" si="1"/>
        <v>7（水）</v>
      </c>
      <c r="L9" s="273" t="str">
        <f t="shared" si="1"/>
        <v>8（木）</v>
      </c>
      <c r="M9" s="273" t="str">
        <f t="shared" si="1"/>
        <v>9（金）</v>
      </c>
      <c r="N9" s="273" t="str">
        <f t="shared" si="1"/>
        <v>10（土）</v>
      </c>
      <c r="O9" s="701"/>
      <c r="P9" s="273" t="str">
        <f>G58</f>
        <v>12（月）</v>
      </c>
      <c r="Q9" s="273" t="str">
        <f t="shared" ref="Q9:U9" si="2">H58</f>
        <v>13（火）</v>
      </c>
      <c r="R9" s="273" t="str">
        <f t="shared" si="2"/>
        <v>14（水）</v>
      </c>
      <c r="S9" s="273" t="str">
        <f t="shared" si="2"/>
        <v>15（木）</v>
      </c>
      <c r="T9" s="273" t="str">
        <f t="shared" si="2"/>
        <v>16（金）</v>
      </c>
      <c r="U9" s="273" t="str">
        <f t="shared" si="2"/>
        <v>17（土）</v>
      </c>
      <c r="V9" s="701"/>
      <c r="W9" s="267" t="s">
        <v>827</v>
      </c>
      <c r="Z9" s="259" t="s">
        <v>828</v>
      </c>
      <c r="AA9" s="259" t="s">
        <v>829</v>
      </c>
      <c r="AB9" s="259" t="s">
        <v>828</v>
      </c>
      <c r="AC9" s="259" t="s">
        <v>829</v>
      </c>
      <c r="AD9" s="259" t="s">
        <v>830</v>
      </c>
    </row>
    <row r="10" spans="1:34" ht="18" hidden="1" customHeight="1">
      <c r="A10" s="274" t="e">
        <f>VLOOKUP(P5,Y2:AH6,2,FALSE)</f>
        <v>#N/A</v>
      </c>
      <c r="B10" s="275"/>
      <c r="C10" s="275"/>
      <c r="D10" s="275"/>
      <c r="E10" s="276"/>
      <c r="F10" s="276"/>
      <c r="G10" s="276"/>
      <c r="H10" s="277">
        <f>MAX(B10:G10)</f>
        <v>0</v>
      </c>
      <c r="I10" s="276"/>
      <c r="J10" s="276"/>
      <c r="K10" s="276"/>
      <c r="L10" s="276"/>
      <c r="M10" s="276"/>
      <c r="N10" s="278"/>
      <c r="O10" s="277">
        <f>MAX(I10:N10)</f>
        <v>0</v>
      </c>
      <c r="P10" s="276"/>
      <c r="Q10" s="276"/>
      <c r="R10" s="276"/>
      <c r="S10" s="276"/>
      <c r="T10" s="276"/>
      <c r="U10" s="279"/>
      <c r="V10" s="277">
        <f>MAX(P10:U10)</f>
        <v>0</v>
      </c>
      <c r="W10" s="267">
        <v>5</v>
      </c>
      <c r="Z10" s="280" t="s">
        <v>831</v>
      </c>
      <c r="AA10" s="280" t="s">
        <v>832</v>
      </c>
      <c r="AB10" s="280" t="s">
        <v>833</v>
      </c>
      <c r="AC10" s="280" t="s">
        <v>834</v>
      </c>
      <c r="AD10" s="280" t="s">
        <v>815</v>
      </c>
    </row>
    <row r="11" spans="1:34" ht="18" hidden="1" customHeight="1">
      <c r="A11" s="281" t="e">
        <f>VLOOKUP(P5,Y2:AH6,3,FALSE)</f>
        <v>#N/A</v>
      </c>
      <c r="B11" s="282"/>
      <c r="C11" s="282"/>
      <c r="D11" s="282"/>
      <c r="E11" s="283"/>
      <c r="F11" s="283"/>
      <c r="G11" s="283"/>
      <c r="H11" s="284">
        <f t="shared" ref="H11:H18" si="3">MAX(B11:G11)</f>
        <v>0</v>
      </c>
      <c r="I11" s="283"/>
      <c r="J11" s="283"/>
      <c r="K11" s="283"/>
      <c r="L11" s="283"/>
      <c r="M11" s="283"/>
      <c r="N11" s="285"/>
      <c r="O11" s="284">
        <f t="shared" ref="O11:O18" si="4">MAX(I11:N11)</f>
        <v>0</v>
      </c>
      <c r="P11" s="283"/>
      <c r="Q11" s="283"/>
      <c r="R11" s="283"/>
      <c r="S11" s="283"/>
      <c r="T11" s="283"/>
      <c r="U11" s="286"/>
      <c r="V11" s="284">
        <f t="shared" ref="V11:V18" si="5">MAX(P11:U11)</f>
        <v>0</v>
      </c>
      <c r="W11" s="267">
        <v>5</v>
      </c>
      <c r="Z11" s="280" t="s">
        <v>835</v>
      </c>
      <c r="AA11" s="280" t="s">
        <v>834</v>
      </c>
      <c r="AB11" s="280" t="s">
        <v>831</v>
      </c>
      <c r="AC11" s="280" t="s">
        <v>836</v>
      </c>
      <c r="AD11" s="280" t="s">
        <v>816</v>
      </c>
    </row>
    <row r="12" spans="1:34" ht="18" hidden="1" customHeight="1">
      <c r="A12" s="281" t="e">
        <f>VLOOKUP(P5,Y2:AH6,4,FALSE)</f>
        <v>#N/A</v>
      </c>
      <c r="B12" s="282"/>
      <c r="C12" s="282"/>
      <c r="D12" s="282"/>
      <c r="E12" s="283"/>
      <c r="F12" s="283"/>
      <c r="G12" s="283"/>
      <c r="H12" s="284">
        <f t="shared" si="3"/>
        <v>0</v>
      </c>
      <c r="I12" s="283"/>
      <c r="J12" s="283"/>
      <c r="K12" s="283"/>
      <c r="L12" s="283"/>
      <c r="M12" s="283"/>
      <c r="N12" s="285"/>
      <c r="O12" s="284">
        <f t="shared" si="4"/>
        <v>0</v>
      </c>
      <c r="P12" s="283"/>
      <c r="Q12" s="283"/>
      <c r="R12" s="283"/>
      <c r="S12" s="283"/>
      <c r="T12" s="283"/>
      <c r="U12" s="287"/>
      <c r="V12" s="284">
        <f t="shared" si="5"/>
        <v>0</v>
      </c>
      <c r="W12" s="267">
        <v>5</v>
      </c>
      <c r="Z12" s="280" t="s">
        <v>837</v>
      </c>
      <c r="AA12" s="280" t="s">
        <v>836</v>
      </c>
      <c r="AB12" s="280" t="s">
        <v>835</v>
      </c>
      <c r="AC12" s="280" t="s">
        <v>838</v>
      </c>
      <c r="AD12" s="280" t="s">
        <v>817</v>
      </c>
    </row>
    <row r="13" spans="1:34" ht="18" hidden="1" customHeight="1">
      <c r="A13" s="281" t="e">
        <f>VLOOKUP(P5,Y2:AH6,5,FALSE)</f>
        <v>#N/A</v>
      </c>
      <c r="B13" s="282"/>
      <c r="C13" s="282"/>
      <c r="D13" s="282"/>
      <c r="E13" s="283"/>
      <c r="F13" s="283"/>
      <c r="G13" s="283"/>
      <c r="H13" s="284">
        <f t="shared" si="3"/>
        <v>0</v>
      </c>
      <c r="I13" s="283"/>
      <c r="J13" s="283"/>
      <c r="K13" s="283"/>
      <c r="L13" s="283"/>
      <c r="M13" s="283"/>
      <c r="N13" s="285"/>
      <c r="O13" s="284">
        <f t="shared" si="4"/>
        <v>0</v>
      </c>
      <c r="P13" s="283"/>
      <c r="Q13" s="283"/>
      <c r="R13" s="283"/>
      <c r="S13" s="283"/>
      <c r="T13" s="283"/>
      <c r="U13" s="287"/>
      <c r="V13" s="284">
        <f t="shared" si="5"/>
        <v>0</v>
      </c>
      <c r="W13" s="267">
        <v>5</v>
      </c>
      <c r="Z13" s="280" t="s">
        <v>839</v>
      </c>
      <c r="AA13" s="280" t="s">
        <v>838</v>
      </c>
      <c r="AB13" s="280" t="s">
        <v>837</v>
      </c>
      <c r="AC13" s="280" t="s">
        <v>840</v>
      </c>
      <c r="AD13" s="280" t="s">
        <v>840</v>
      </c>
    </row>
    <row r="14" spans="1:34" ht="18" hidden="1" customHeight="1">
      <c r="A14" s="281" t="e">
        <f>VLOOKUP(P5,Y2:AH6,6,FALSE)</f>
        <v>#N/A</v>
      </c>
      <c r="B14" s="282"/>
      <c r="C14" s="282"/>
      <c r="D14" s="282"/>
      <c r="E14" s="283"/>
      <c r="F14" s="283"/>
      <c r="G14" s="283"/>
      <c r="H14" s="284">
        <f t="shared" si="3"/>
        <v>0</v>
      </c>
      <c r="I14" s="283"/>
      <c r="J14" s="283"/>
      <c r="K14" s="283"/>
      <c r="L14" s="283"/>
      <c r="M14" s="283"/>
      <c r="N14" s="285"/>
      <c r="O14" s="284">
        <f t="shared" si="4"/>
        <v>0</v>
      </c>
      <c r="P14" s="283"/>
      <c r="Q14" s="283"/>
      <c r="R14" s="283"/>
      <c r="S14" s="283"/>
      <c r="T14" s="283"/>
      <c r="U14" s="287"/>
      <c r="V14" s="284">
        <f t="shared" si="5"/>
        <v>0</v>
      </c>
      <c r="W14" s="267">
        <v>5</v>
      </c>
      <c r="Z14" s="280" t="s">
        <v>841</v>
      </c>
      <c r="AA14" s="280" t="s">
        <v>839</v>
      </c>
      <c r="AB14" s="280" t="s">
        <v>842</v>
      </c>
      <c r="AC14" s="280" t="s">
        <v>843</v>
      </c>
      <c r="AD14" s="280" t="s">
        <v>843</v>
      </c>
    </row>
    <row r="15" spans="1:34" ht="18" hidden="1" customHeight="1">
      <c r="A15" s="288" t="e">
        <f>VLOOKUP(P5,Y2:AH6,7,FALSE)</f>
        <v>#N/A</v>
      </c>
      <c r="B15" s="289"/>
      <c r="C15" s="289"/>
      <c r="D15" s="289"/>
      <c r="E15" s="290"/>
      <c r="F15" s="290"/>
      <c r="G15" s="290"/>
      <c r="H15" s="284">
        <f t="shared" si="3"/>
        <v>0</v>
      </c>
      <c r="I15" s="290"/>
      <c r="J15" s="290"/>
      <c r="K15" s="290"/>
      <c r="L15" s="290"/>
      <c r="M15" s="290"/>
      <c r="N15" s="291"/>
      <c r="O15" s="284">
        <f t="shared" si="4"/>
        <v>0</v>
      </c>
      <c r="P15" s="290"/>
      <c r="Q15" s="290"/>
      <c r="R15" s="290"/>
      <c r="S15" s="290"/>
      <c r="T15" s="290"/>
      <c r="U15" s="292"/>
      <c r="V15" s="284">
        <f t="shared" si="5"/>
        <v>0</v>
      </c>
      <c r="W15" s="267">
        <v>5</v>
      </c>
      <c r="Z15" s="280" t="s">
        <v>844</v>
      </c>
      <c r="AA15" s="280" t="s">
        <v>841</v>
      </c>
      <c r="AB15" s="280" t="s">
        <v>840</v>
      </c>
      <c r="AC15" s="280" t="s">
        <v>845</v>
      </c>
      <c r="AD15" s="280" t="s">
        <v>845</v>
      </c>
    </row>
    <row r="16" spans="1:34" ht="18" hidden="1" customHeight="1">
      <c r="A16" s="281" t="e">
        <f>VLOOKUP(P5,Y2:AH6,8,FALSE)</f>
        <v>#N/A</v>
      </c>
      <c r="B16" s="282"/>
      <c r="C16" s="282"/>
      <c r="D16" s="282"/>
      <c r="E16" s="283"/>
      <c r="F16" s="283"/>
      <c r="G16" s="283"/>
      <c r="H16" s="284">
        <f t="shared" si="3"/>
        <v>0</v>
      </c>
      <c r="I16" s="283"/>
      <c r="J16" s="283"/>
      <c r="K16" s="283"/>
      <c r="L16" s="283"/>
      <c r="M16" s="283"/>
      <c r="N16" s="285"/>
      <c r="O16" s="284">
        <f t="shared" si="4"/>
        <v>0</v>
      </c>
      <c r="P16" s="283"/>
      <c r="Q16" s="283"/>
      <c r="R16" s="283"/>
      <c r="S16" s="283"/>
      <c r="T16" s="283"/>
      <c r="U16" s="287"/>
      <c r="V16" s="284">
        <f t="shared" si="5"/>
        <v>0</v>
      </c>
      <c r="W16" s="267">
        <v>5</v>
      </c>
      <c r="Z16" s="280" t="s">
        <v>846</v>
      </c>
      <c r="AA16" s="280" t="s">
        <v>844</v>
      </c>
      <c r="AB16" s="280" t="s">
        <v>843</v>
      </c>
      <c r="AC16" s="280" t="s">
        <v>796</v>
      </c>
      <c r="AD16" s="280" t="s">
        <v>796</v>
      </c>
    </row>
    <row r="17" spans="1:30" ht="18" hidden="1" customHeight="1">
      <c r="A17" s="281" t="e">
        <f>VLOOKUP(P5,Y2:AH6,9,FALSE)</f>
        <v>#N/A</v>
      </c>
      <c r="B17" s="282"/>
      <c r="C17" s="282"/>
      <c r="D17" s="282"/>
      <c r="E17" s="283"/>
      <c r="F17" s="283"/>
      <c r="G17" s="283"/>
      <c r="H17" s="284">
        <f>MAX(B17:G17)</f>
        <v>0</v>
      </c>
      <c r="I17" s="283"/>
      <c r="J17" s="283"/>
      <c r="K17" s="283"/>
      <c r="L17" s="283"/>
      <c r="M17" s="283"/>
      <c r="N17" s="285"/>
      <c r="O17" s="284">
        <f>MAX(I17:N17)</f>
        <v>0</v>
      </c>
      <c r="P17" s="283"/>
      <c r="Q17" s="283"/>
      <c r="R17" s="283"/>
      <c r="S17" s="283"/>
      <c r="T17" s="283"/>
      <c r="U17" s="287"/>
      <c r="V17" s="284">
        <f>MAX(P17:U17)</f>
        <v>0</v>
      </c>
      <c r="W17" s="267">
        <v>5</v>
      </c>
      <c r="Z17" s="280" t="s">
        <v>847</v>
      </c>
      <c r="AA17" s="280" t="s">
        <v>846</v>
      </c>
      <c r="AB17" s="280" t="s">
        <v>796</v>
      </c>
      <c r="AC17" s="280" t="s">
        <v>796</v>
      </c>
      <c r="AD17" s="280" t="s">
        <v>796</v>
      </c>
    </row>
    <row r="18" spans="1:30" ht="18" hidden="1" customHeight="1" thickBot="1">
      <c r="A18" s="293" t="e">
        <f>VLOOKUP(P5,Y2:AH6,10,FALSE)</f>
        <v>#N/A</v>
      </c>
      <c r="B18" s="294"/>
      <c r="C18" s="294"/>
      <c r="D18" s="294"/>
      <c r="E18" s="295"/>
      <c r="F18" s="295"/>
      <c r="G18" s="295"/>
      <c r="H18" s="296">
        <f t="shared" si="3"/>
        <v>0</v>
      </c>
      <c r="I18" s="295"/>
      <c r="J18" s="295"/>
      <c r="K18" s="295"/>
      <c r="L18" s="295"/>
      <c r="M18" s="295"/>
      <c r="N18" s="297"/>
      <c r="O18" s="296">
        <f t="shared" si="4"/>
        <v>0</v>
      </c>
      <c r="P18" s="295"/>
      <c r="Q18" s="295"/>
      <c r="R18" s="295"/>
      <c r="S18" s="295"/>
      <c r="T18" s="295"/>
      <c r="U18" s="298"/>
      <c r="V18" s="296">
        <f t="shared" si="5"/>
        <v>0</v>
      </c>
      <c r="W18" s="267">
        <v>5</v>
      </c>
      <c r="Z18" s="280" t="s">
        <v>796</v>
      </c>
      <c r="AA18" s="280" t="s">
        <v>847</v>
      </c>
      <c r="AB18" s="280" t="s">
        <v>796</v>
      </c>
      <c r="AC18" s="280" t="s">
        <v>796</v>
      </c>
      <c r="AD18" s="280" t="s">
        <v>796</v>
      </c>
    </row>
    <row r="19" spans="1:30" ht="18" customHeight="1" thickBot="1">
      <c r="A19" s="299"/>
      <c r="B19" s="300"/>
      <c r="C19" s="301"/>
      <c r="D19" s="301"/>
      <c r="E19" s="301"/>
      <c r="F19" s="301"/>
      <c r="G19" s="301"/>
      <c r="H19" s="301"/>
      <c r="I19" s="302"/>
      <c r="J19" s="301"/>
      <c r="K19" s="301"/>
      <c r="L19" s="301"/>
      <c r="M19" s="299"/>
      <c r="N19" s="300"/>
      <c r="O19" s="300"/>
      <c r="P19" s="301"/>
      <c r="Q19" s="301"/>
      <c r="R19" s="301"/>
      <c r="S19" s="301"/>
      <c r="T19" s="301"/>
      <c r="U19" s="302"/>
      <c r="V19" s="302"/>
    </row>
    <row r="20" spans="1:30" ht="18" customHeight="1">
      <c r="A20" s="692"/>
      <c r="B20" s="694" t="s">
        <v>848</v>
      </c>
      <c r="C20" s="695"/>
      <c r="D20" s="695"/>
      <c r="E20" s="695"/>
      <c r="F20" s="695"/>
      <c r="G20" s="696"/>
      <c r="H20" s="697" t="s">
        <v>821</v>
      </c>
      <c r="I20" s="699" t="s">
        <v>849</v>
      </c>
      <c r="J20" s="695"/>
      <c r="K20" s="695"/>
      <c r="L20" s="695"/>
      <c r="M20" s="695"/>
      <c r="N20" s="696"/>
      <c r="O20" s="700" t="s">
        <v>821</v>
      </c>
      <c r="P20" s="690" t="s">
        <v>28</v>
      </c>
      <c r="Q20" s="684" t="s">
        <v>850</v>
      </c>
      <c r="R20" s="685"/>
      <c r="S20" s="301"/>
      <c r="T20" s="301"/>
      <c r="U20" s="301"/>
      <c r="V20" s="301"/>
      <c r="X20" s="259" t="s">
        <v>825</v>
      </c>
      <c r="Y20" s="259" t="s">
        <v>825</v>
      </c>
      <c r="Z20" s="259" t="s">
        <v>826</v>
      </c>
      <c r="AA20" s="259" t="s">
        <v>826</v>
      </c>
      <c r="AB20" s="259" t="s">
        <v>826</v>
      </c>
    </row>
    <row r="21" spans="1:30" ht="18" customHeight="1" thickBot="1">
      <c r="A21" s="693"/>
      <c r="B21" s="380" t="str">
        <f>G59</f>
        <v>19（月）</v>
      </c>
      <c r="C21" s="380" t="str">
        <f t="shared" ref="C21:G21" si="6">H59</f>
        <v>20（火）</v>
      </c>
      <c r="D21" s="380" t="str">
        <f t="shared" si="6"/>
        <v>21（水）</v>
      </c>
      <c r="E21" s="380" t="str">
        <f t="shared" si="6"/>
        <v>22（木）</v>
      </c>
      <c r="F21" s="380" t="str">
        <f t="shared" si="6"/>
        <v>23（金）</v>
      </c>
      <c r="G21" s="380" t="str">
        <f t="shared" si="6"/>
        <v>24（土）</v>
      </c>
      <c r="H21" s="698"/>
      <c r="I21" s="380" t="str">
        <f>G60</f>
        <v>26（月）</v>
      </c>
      <c r="J21" s="380" t="str">
        <f t="shared" ref="J21:N21" si="7">H60</f>
        <v>27（火）</v>
      </c>
      <c r="K21" s="380" t="str">
        <f t="shared" si="7"/>
        <v>28（水）</v>
      </c>
      <c r="L21" s="380" t="str">
        <f t="shared" si="7"/>
        <v>29（木）</v>
      </c>
      <c r="M21" s="380" t="str">
        <f t="shared" si="7"/>
        <v>30（金）</v>
      </c>
      <c r="N21" s="380" t="str">
        <f t="shared" si="7"/>
        <v>31（土）</v>
      </c>
      <c r="O21" s="701"/>
      <c r="P21" s="691"/>
      <c r="Q21" s="686"/>
      <c r="R21" s="687"/>
      <c r="S21" s="535"/>
      <c r="T21" s="535"/>
      <c r="U21" s="535"/>
      <c r="V21" s="535"/>
      <c r="X21" s="259" t="s">
        <v>828</v>
      </c>
      <c r="Y21" s="259" t="s">
        <v>829</v>
      </c>
      <c r="Z21" s="259" t="s">
        <v>828</v>
      </c>
      <c r="AA21" s="259" t="s">
        <v>829</v>
      </c>
      <c r="AB21" s="259" t="s">
        <v>830</v>
      </c>
    </row>
    <row r="22" spans="1:30" ht="18.75" customHeight="1">
      <c r="A22" s="397" t="e">
        <f t="shared" ref="A22:A30" si="8">A10</f>
        <v>#N/A</v>
      </c>
      <c r="B22" s="381"/>
      <c r="C22" s="381"/>
      <c r="D22" s="382"/>
      <c r="E22" s="382"/>
      <c r="F22" s="382"/>
      <c r="G22" s="382"/>
      <c r="H22" s="277">
        <f t="shared" ref="H22:H30" si="9">MAX(B22:G22)</f>
        <v>0</v>
      </c>
      <c r="I22" s="382"/>
      <c r="J22" s="385"/>
      <c r="K22" s="385"/>
      <c r="L22" s="385"/>
      <c r="M22" s="385"/>
      <c r="N22" s="385"/>
      <c r="O22" s="304">
        <f t="shared" ref="O22:O30" si="10">MAX(I22:N22)</f>
        <v>0</v>
      </c>
      <c r="P22" s="305">
        <f t="shared" ref="P22:P30" si="11">SUM(B10:G10,I10:N10,P10:U10,B22:G22,I22:N22)</f>
        <v>0</v>
      </c>
      <c r="Q22" s="688">
        <f>IFERROR(IF(FIND("標",A22)&gt;0,"-"),W22)</f>
        <v>43</v>
      </c>
      <c r="R22" s="689"/>
      <c r="S22" s="301"/>
      <c r="T22" s="301"/>
      <c r="U22" s="301"/>
      <c r="V22" s="301"/>
      <c r="W22" s="259">
        <v>43</v>
      </c>
      <c r="X22" s="280" t="s">
        <v>831</v>
      </c>
      <c r="Y22" s="280" t="s">
        <v>832</v>
      </c>
      <c r="Z22" s="280" t="s">
        <v>833</v>
      </c>
      <c r="AA22" s="280" t="s">
        <v>834</v>
      </c>
      <c r="AB22" s="280" t="s">
        <v>815</v>
      </c>
    </row>
    <row r="23" spans="1:30" ht="18.75" customHeight="1">
      <c r="A23" s="397" t="e">
        <f t="shared" si="8"/>
        <v>#N/A</v>
      </c>
      <c r="B23" s="382"/>
      <c r="C23" s="382"/>
      <c r="D23" s="382"/>
      <c r="E23" s="382"/>
      <c r="F23" s="382"/>
      <c r="G23" s="382"/>
      <c r="H23" s="284">
        <f t="shared" si="9"/>
        <v>0</v>
      </c>
      <c r="I23" s="382"/>
      <c r="J23" s="385"/>
      <c r="K23" s="385"/>
      <c r="L23" s="385"/>
      <c r="M23" s="385"/>
      <c r="N23" s="385"/>
      <c r="O23" s="306">
        <f t="shared" si="10"/>
        <v>0</v>
      </c>
      <c r="P23" s="307">
        <f t="shared" si="11"/>
        <v>0</v>
      </c>
      <c r="Q23" s="676">
        <f t="shared" ref="Q23:Q27" si="12">IFERROR(IF(FIND("標",A23)&gt;0,"-"),W23)</f>
        <v>44</v>
      </c>
      <c r="R23" s="677"/>
      <c r="S23" s="301"/>
      <c r="T23" s="301"/>
      <c r="U23" s="301"/>
      <c r="V23" s="301"/>
      <c r="W23" s="259">
        <v>44</v>
      </c>
      <c r="X23" s="280" t="s">
        <v>835</v>
      </c>
      <c r="Y23" s="280" t="s">
        <v>834</v>
      </c>
      <c r="Z23" s="280" t="s">
        <v>831</v>
      </c>
      <c r="AA23" s="280" t="s">
        <v>836</v>
      </c>
      <c r="AB23" s="280" t="s">
        <v>816</v>
      </c>
    </row>
    <row r="24" spans="1:30" ht="18.75" customHeight="1">
      <c r="A24" s="397" t="e">
        <f t="shared" si="8"/>
        <v>#N/A</v>
      </c>
      <c r="B24" s="382"/>
      <c r="C24" s="382"/>
      <c r="D24" s="382"/>
      <c r="E24" s="382"/>
      <c r="F24" s="382"/>
      <c r="G24" s="382"/>
      <c r="H24" s="284">
        <f t="shared" si="9"/>
        <v>0</v>
      </c>
      <c r="I24" s="386"/>
      <c r="J24" s="385"/>
      <c r="K24" s="385"/>
      <c r="L24" s="385"/>
      <c r="M24" s="385"/>
      <c r="N24" s="385"/>
      <c r="O24" s="306">
        <f t="shared" si="10"/>
        <v>0</v>
      </c>
      <c r="P24" s="307">
        <f t="shared" si="11"/>
        <v>0</v>
      </c>
      <c r="Q24" s="676">
        <f t="shared" si="12"/>
        <v>45</v>
      </c>
      <c r="R24" s="677"/>
      <c r="S24" s="301"/>
      <c r="T24" s="301"/>
      <c r="U24" s="302"/>
      <c r="V24" s="302"/>
      <c r="W24" s="259">
        <v>45</v>
      </c>
      <c r="X24" s="280" t="s">
        <v>837</v>
      </c>
      <c r="Y24" s="280" t="s">
        <v>836</v>
      </c>
      <c r="Z24" s="280" t="s">
        <v>835</v>
      </c>
      <c r="AA24" s="280" t="s">
        <v>838</v>
      </c>
      <c r="AB24" s="280" t="s">
        <v>817</v>
      </c>
    </row>
    <row r="25" spans="1:30" ht="18.75" customHeight="1">
      <c r="A25" s="397" t="e">
        <f t="shared" si="8"/>
        <v>#N/A</v>
      </c>
      <c r="B25" s="382"/>
      <c r="C25" s="382"/>
      <c r="D25" s="382"/>
      <c r="E25" s="382"/>
      <c r="F25" s="382"/>
      <c r="G25" s="382"/>
      <c r="H25" s="284">
        <f t="shared" si="9"/>
        <v>0</v>
      </c>
      <c r="I25" s="386"/>
      <c r="J25" s="385"/>
      <c r="K25" s="385"/>
      <c r="L25" s="385"/>
      <c r="M25" s="385"/>
      <c r="N25" s="385"/>
      <c r="O25" s="306">
        <f t="shared" si="10"/>
        <v>0</v>
      </c>
      <c r="P25" s="307">
        <f t="shared" si="11"/>
        <v>0</v>
      </c>
      <c r="Q25" s="676">
        <f t="shared" si="12"/>
        <v>46</v>
      </c>
      <c r="R25" s="677"/>
      <c r="S25" s="301"/>
      <c r="T25" s="301"/>
      <c r="U25" s="302"/>
      <c r="V25" s="302"/>
      <c r="W25" s="259">
        <v>46</v>
      </c>
      <c r="X25" s="280" t="s">
        <v>839</v>
      </c>
      <c r="Y25" s="280" t="s">
        <v>838</v>
      </c>
      <c r="Z25" s="280" t="s">
        <v>837</v>
      </c>
      <c r="AA25" s="280" t="s">
        <v>840</v>
      </c>
      <c r="AB25" s="280" t="s">
        <v>840</v>
      </c>
    </row>
    <row r="26" spans="1:30" ht="18.75" customHeight="1">
      <c r="A26" s="397" t="e">
        <f t="shared" si="8"/>
        <v>#N/A</v>
      </c>
      <c r="B26" s="382"/>
      <c r="C26" s="382"/>
      <c r="D26" s="382"/>
      <c r="E26" s="382"/>
      <c r="F26" s="382"/>
      <c r="G26" s="382"/>
      <c r="H26" s="284">
        <f t="shared" si="9"/>
        <v>0</v>
      </c>
      <c r="I26" s="386"/>
      <c r="J26" s="385"/>
      <c r="K26" s="385"/>
      <c r="L26" s="385"/>
      <c r="M26" s="385"/>
      <c r="N26" s="385"/>
      <c r="O26" s="306">
        <f t="shared" si="10"/>
        <v>0</v>
      </c>
      <c r="P26" s="307">
        <f t="shared" si="11"/>
        <v>0</v>
      </c>
      <c r="Q26" s="676">
        <f t="shared" si="12"/>
        <v>47</v>
      </c>
      <c r="R26" s="677"/>
      <c r="S26" s="301"/>
      <c r="T26" s="301"/>
      <c r="U26" s="302"/>
      <c r="V26" s="302"/>
      <c r="W26" s="259">
        <v>47</v>
      </c>
      <c r="X26" s="280" t="s">
        <v>841</v>
      </c>
      <c r="Y26" s="280" t="s">
        <v>839</v>
      </c>
      <c r="Z26" s="280" t="s">
        <v>842</v>
      </c>
      <c r="AA26" s="280" t="s">
        <v>843</v>
      </c>
      <c r="AB26" s="280" t="s">
        <v>843</v>
      </c>
    </row>
    <row r="27" spans="1:30" ht="18.75" customHeight="1">
      <c r="A27" s="397" t="e">
        <f t="shared" si="8"/>
        <v>#N/A</v>
      </c>
      <c r="B27" s="383"/>
      <c r="C27" s="383"/>
      <c r="D27" s="382"/>
      <c r="E27" s="382"/>
      <c r="F27" s="382"/>
      <c r="G27" s="382"/>
      <c r="H27" s="284">
        <f t="shared" si="9"/>
        <v>0</v>
      </c>
      <c r="I27" s="386"/>
      <c r="J27" s="385"/>
      <c r="K27" s="385"/>
      <c r="L27" s="385"/>
      <c r="M27" s="385"/>
      <c r="N27" s="385"/>
      <c r="O27" s="306">
        <f t="shared" si="10"/>
        <v>0</v>
      </c>
      <c r="P27" s="307">
        <f t="shared" si="11"/>
        <v>0</v>
      </c>
      <c r="Q27" s="676">
        <f t="shared" si="12"/>
        <v>48</v>
      </c>
      <c r="R27" s="677"/>
      <c r="S27" s="301"/>
      <c r="T27" s="301"/>
      <c r="U27" s="302"/>
      <c r="V27" s="302"/>
      <c r="W27" s="259">
        <v>48</v>
      </c>
      <c r="X27" s="280" t="s">
        <v>844</v>
      </c>
      <c r="Y27" s="280" t="s">
        <v>841</v>
      </c>
      <c r="Z27" s="280" t="s">
        <v>840</v>
      </c>
      <c r="AA27" s="280" t="s">
        <v>845</v>
      </c>
      <c r="AB27" s="280" t="s">
        <v>845</v>
      </c>
    </row>
    <row r="28" spans="1:30" ht="18.75" customHeight="1">
      <c r="A28" s="397" t="e">
        <f t="shared" si="8"/>
        <v>#N/A</v>
      </c>
      <c r="B28" s="382"/>
      <c r="C28" s="382"/>
      <c r="D28" s="382"/>
      <c r="E28" s="382"/>
      <c r="F28" s="382"/>
      <c r="G28" s="382"/>
      <c r="H28" s="284">
        <f t="shared" si="9"/>
        <v>0</v>
      </c>
      <c r="I28" s="386"/>
      <c r="J28" s="385"/>
      <c r="K28" s="385"/>
      <c r="L28" s="385"/>
      <c r="M28" s="385"/>
      <c r="N28" s="385"/>
      <c r="O28" s="306">
        <f t="shared" si="10"/>
        <v>0</v>
      </c>
      <c r="P28" s="307">
        <f t="shared" si="11"/>
        <v>0</v>
      </c>
      <c r="Q28" s="676" t="str">
        <f>IFERROR(IF(FIND("標",A28)&gt;0,"-"),"-")</f>
        <v>-</v>
      </c>
      <c r="R28" s="677"/>
      <c r="S28" s="301"/>
      <c r="T28" s="301"/>
      <c r="U28" s="302"/>
      <c r="V28" s="302"/>
      <c r="W28" s="259">
        <v>49</v>
      </c>
      <c r="X28" s="280" t="s">
        <v>846</v>
      </c>
      <c r="Y28" s="280" t="s">
        <v>844</v>
      </c>
      <c r="Z28" s="280" t="s">
        <v>843</v>
      </c>
      <c r="AA28" s="280" t="s">
        <v>796</v>
      </c>
      <c r="AB28" s="280" t="s">
        <v>796</v>
      </c>
    </row>
    <row r="29" spans="1:30" ht="18.75" customHeight="1">
      <c r="A29" s="397" t="e">
        <f t="shared" si="8"/>
        <v>#N/A</v>
      </c>
      <c r="B29" s="382"/>
      <c r="C29" s="382"/>
      <c r="D29" s="382"/>
      <c r="E29" s="382"/>
      <c r="F29" s="382"/>
      <c r="G29" s="382"/>
      <c r="H29" s="284">
        <f t="shared" si="9"/>
        <v>0</v>
      </c>
      <c r="I29" s="386"/>
      <c r="J29" s="385"/>
      <c r="K29" s="385"/>
      <c r="L29" s="385"/>
      <c r="M29" s="385"/>
      <c r="N29" s="385"/>
      <c r="O29" s="306">
        <f t="shared" si="10"/>
        <v>0</v>
      </c>
      <c r="P29" s="307">
        <f t="shared" si="11"/>
        <v>0</v>
      </c>
      <c r="Q29" s="676" t="str">
        <f>IFERROR(IF(FIND("標",A29)&gt;0,"-"),"-")</f>
        <v>-</v>
      </c>
      <c r="R29" s="677"/>
      <c r="S29" s="301"/>
      <c r="T29" s="301"/>
      <c r="U29" s="302"/>
      <c r="V29" s="302"/>
      <c r="W29" s="259">
        <v>50</v>
      </c>
      <c r="X29" s="280" t="s">
        <v>847</v>
      </c>
      <c r="Y29" s="280" t="s">
        <v>846</v>
      </c>
      <c r="Z29" s="280" t="s">
        <v>796</v>
      </c>
      <c r="AA29" s="280" t="s">
        <v>796</v>
      </c>
      <c r="AB29" s="280" t="s">
        <v>796</v>
      </c>
    </row>
    <row r="30" spans="1:30" ht="18.75" customHeight="1" thickBot="1">
      <c r="A30" s="546" t="e">
        <f t="shared" si="8"/>
        <v>#N/A</v>
      </c>
      <c r="B30" s="384"/>
      <c r="C30" s="384"/>
      <c r="D30" s="384"/>
      <c r="E30" s="384"/>
      <c r="F30" s="384"/>
      <c r="G30" s="384"/>
      <c r="H30" s="296">
        <f t="shared" si="9"/>
        <v>0</v>
      </c>
      <c r="I30" s="387"/>
      <c r="J30" s="388"/>
      <c r="K30" s="388"/>
      <c r="L30" s="388"/>
      <c r="M30" s="388"/>
      <c r="N30" s="388"/>
      <c r="O30" s="308">
        <f t="shared" si="10"/>
        <v>0</v>
      </c>
      <c r="P30" s="309">
        <f t="shared" si="11"/>
        <v>0</v>
      </c>
      <c r="Q30" s="678" t="str">
        <f>IFERROR(IF(FIND("標",A30)&gt;0,"-"),"-")</f>
        <v>-</v>
      </c>
      <c r="R30" s="679"/>
      <c r="S30" s="301"/>
      <c r="T30" s="301"/>
      <c r="U30" s="302"/>
      <c r="V30" s="302"/>
      <c r="W30" s="259">
        <v>51</v>
      </c>
      <c r="X30" s="280" t="s">
        <v>796</v>
      </c>
      <c r="Y30" s="280" t="s">
        <v>847</v>
      </c>
      <c r="Z30" s="280" t="s">
        <v>796</v>
      </c>
      <c r="AA30" s="280" t="s">
        <v>796</v>
      </c>
      <c r="AB30" s="280" t="s">
        <v>796</v>
      </c>
    </row>
    <row r="31" spans="1:30" ht="18" customHeight="1">
      <c r="V31" s="302"/>
    </row>
    <row r="32" spans="1:30" ht="18" customHeight="1">
      <c r="A32" s="310" t="s">
        <v>851</v>
      </c>
      <c r="V32" s="302"/>
    </row>
    <row r="33" spans="1:17" ht="18" customHeight="1">
      <c r="A33" s="310" t="s">
        <v>852</v>
      </c>
    </row>
    <row r="34" spans="1:17" ht="18" customHeight="1">
      <c r="A34" s="310" t="s">
        <v>853</v>
      </c>
    </row>
    <row r="35" spans="1:17" ht="18" customHeight="1">
      <c r="A35" s="299"/>
      <c r="B35" s="680"/>
      <c r="C35" s="680"/>
    </row>
    <row r="36" spans="1:17" ht="29.25" customHeight="1"/>
    <row r="37" spans="1:17" ht="21" hidden="1" customHeight="1" thickBot="1">
      <c r="A37" s="259" t="s">
        <v>854</v>
      </c>
      <c r="M37" s="259" t="s">
        <v>855</v>
      </c>
    </row>
    <row r="38" spans="1:17" ht="21" hidden="1" customHeight="1" thickBot="1">
      <c r="A38" s="311" t="s">
        <v>10</v>
      </c>
      <c r="B38" s="312">
        <f>IF((Q22&gt;=1),2,(IF(Q23&gt;0,1,0)))</f>
        <v>2</v>
      </c>
      <c r="C38" s="313" t="s">
        <v>38</v>
      </c>
      <c r="D38" s="681" t="s">
        <v>856</v>
      </c>
      <c r="E38" s="682"/>
      <c r="F38" s="683"/>
      <c r="G38" s="683"/>
      <c r="H38" s="683"/>
      <c r="I38" s="683"/>
      <c r="J38" s="683"/>
      <c r="M38" s="314" t="s">
        <v>857</v>
      </c>
      <c r="N38" s="315"/>
      <c r="O38" s="315"/>
      <c r="P38" s="316"/>
      <c r="Q38" s="317"/>
    </row>
    <row r="39" spans="1:17" ht="21" hidden="1" customHeight="1" thickBot="1">
      <c r="A39" s="318" t="s">
        <v>12</v>
      </c>
      <c r="B39" s="312">
        <f>IF(Q24&gt;=1,1,0)</f>
        <v>1</v>
      </c>
      <c r="C39" s="313" t="s">
        <v>38</v>
      </c>
      <c r="D39" s="319" t="s">
        <v>858</v>
      </c>
      <c r="E39" s="319"/>
      <c r="M39" s="320" t="s">
        <v>859</v>
      </c>
      <c r="N39" s="321"/>
      <c r="O39" s="321"/>
      <c r="P39" s="322"/>
      <c r="Q39" s="323"/>
    </row>
    <row r="40" spans="1:17" ht="21" hidden="1" customHeight="1" thickBot="1">
      <c r="M40" s="673" t="s">
        <v>860</v>
      </c>
      <c r="N40" s="674"/>
      <c r="O40" s="674"/>
      <c r="P40" s="675"/>
      <c r="Q40" s="324"/>
    </row>
    <row r="41" spans="1:17" ht="21" hidden="1" customHeight="1">
      <c r="M41" s="301"/>
      <c r="N41" s="301"/>
      <c r="O41" s="301"/>
      <c r="P41" s="301"/>
      <c r="Q41" s="301"/>
    </row>
    <row r="42" spans="1:17" ht="21" hidden="1" customHeight="1" thickBot="1">
      <c r="A42" s="259" t="s">
        <v>861</v>
      </c>
    </row>
    <row r="43" spans="1:17" ht="30.75" hidden="1" customHeight="1" thickBot="1">
      <c r="A43" s="325" t="s">
        <v>862</v>
      </c>
      <c r="B43" s="326">
        <f>MAX(B50:B56)</f>
        <v>4</v>
      </c>
      <c r="C43" s="313" t="s">
        <v>38</v>
      </c>
    </row>
    <row r="44" spans="1:17" ht="21" hidden="1" customHeight="1">
      <c r="A44" s="327" t="s">
        <v>863</v>
      </c>
      <c r="B44" s="301"/>
      <c r="C44" s="301"/>
    </row>
    <row r="45" spans="1:17" ht="21" hidden="1" customHeight="1">
      <c r="A45" s="327" t="s">
        <v>864</v>
      </c>
      <c r="B45" s="301"/>
      <c r="C45" s="301"/>
    </row>
    <row r="46" spans="1:17" ht="21" hidden="1" customHeight="1">
      <c r="A46" s="327" t="s">
        <v>865</v>
      </c>
      <c r="B46" s="301"/>
      <c r="C46" s="301"/>
    </row>
    <row r="47" spans="1:17" ht="21" hidden="1" customHeight="1">
      <c r="A47" s="327" t="s">
        <v>866</v>
      </c>
      <c r="B47" s="301"/>
      <c r="C47" s="301"/>
    </row>
    <row r="48" spans="1:17" ht="21" hidden="1" customHeight="1">
      <c r="A48" s="327" t="s">
        <v>867</v>
      </c>
      <c r="B48" s="301"/>
      <c r="C48" s="301"/>
    </row>
    <row r="49" spans="1:12" ht="21" hidden="1" customHeight="1">
      <c r="A49" s="319" t="s">
        <v>868</v>
      </c>
    </row>
    <row r="50" spans="1:12" hidden="1">
      <c r="B50" s="259">
        <f>IF(Q25&gt;=1,0.5,0)</f>
        <v>0.5</v>
      </c>
    </row>
    <row r="51" spans="1:12" hidden="1">
      <c r="B51" s="259">
        <f>IF(Q26&gt;=6,1,0)</f>
        <v>1</v>
      </c>
    </row>
    <row r="52" spans="1:12" hidden="1">
      <c r="B52" s="259">
        <f>IF(Q27&gt;=3,2,0)</f>
        <v>2</v>
      </c>
    </row>
    <row r="53" spans="1:12" hidden="1">
      <c r="B53" s="259">
        <f>IF(Q29&gt;=3,3,0)</f>
        <v>3</v>
      </c>
    </row>
    <row r="54" spans="1:12" hidden="1">
      <c r="B54" s="259">
        <f>IF(Q30&gt;=3,4,0)</f>
        <v>4</v>
      </c>
    </row>
    <row r="56" spans="1:12">
      <c r="F56" s="259" t="s">
        <v>487</v>
      </c>
      <c r="G56" s="259" t="s">
        <v>487</v>
      </c>
      <c r="H56" s="259" t="s">
        <v>487</v>
      </c>
      <c r="I56" s="259" t="s">
        <v>487</v>
      </c>
      <c r="J56" s="259" t="s">
        <v>869</v>
      </c>
      <c r="K56" s="259" t="s">
        <v>870</v>
      </c>
      <c r="L56" s="259" t="s">
        <v>871</v>
      </c>
    </row>
    <row r="57" spans="1:12">
      <c r="F57" s="259" t="s">
        <v>872</v>
      </c>
      <c r="G57" s="259" t="s">
        <v>873</v>
      </c>
      <c r="H57" s="259" t="s">
        <v>874</v>
      </c>
      <c r="I57" s="259" t="s">
        <v>875</v>
      </c>
      <c r="J57" s="259" t="s">
        <v>876</v>
      </c>
      <c r="K57" s="259" t="s">
        <v>877</v>
      </c>
      <c r="L57" s="259" t="s">
        <v>878</v>
      </c>
    </row>
    <row r="58" spans="1:12">
      <c r="F58" s="259" t="s">
        <v>879</v>
      </c>
      <c r="G58" s="259" t="s">
        <v>880</v>
      </c>
      <c r="H58" s="259" t="s">
        <v>881</v>
      </c>
      <c r="I58" s="259" t="s">
        <v>882</v>
      </c>
      <c r="J58" s="259" t="s">
        <v>883</v>
      </c>
      <c r="K58" s="259" t="s">
        <v>884</v>
      </c>
      <c r="L58" s="259" t="s">
        <v>885</v>
      </c>
    </row>
    <row r="59" spans="1:12">
      <c r="F59" s="259" t="s">
        <v>886</v>
      </c>
      <c r="G59" s="259" t="s">
        <v>887</v>
      </c>
      <c r="H59" s="259" t="s">
        <v>888</v>
      </c>
      <c r="I59" s="259" t="s">
        <v>889</v>
      </c>
      <c r="J59" s="259" t="s">
        <v>890</v>
      </c>
      <c r="K59" s="259" t="s">
        <v>891</v>
      </c>
      <c r="L59" s="259" t="s">
        <v>892</v>
      </c>
    </row>
    <row r="60" spans="1:12">
      <c r="F60" s="259" t="s">
        <v>893</v>
      </c>
      <c r="G60" s="259" t="s">
        <v>894</v>
      </c>
      <c r="H60" s="259" t="s">
        <v>895</v>
      </c>
      <c r="I60" s="259" t="s">
        <v>896</v>
      </c>
      <c r="J60" s="259" t="s">
        <v>897</v>
      </c>
      <c r="K60" s="259" t="s">
        <v>898</v>
      </c>
      <c r="L60" s="259" t="s">
        <v>899</v>
      </c>
    </row>
  </sheetData>
  <sheetProtection selectLockedCells="1"/>
  <protectedRanges>
    <protectedRange sqref="B3:B6 D4:E6 A9 T4:V6 V3 A21 C19:J19 P19:V19 V22:V32 D3 M10:M18 B10:F18 I10:J18 P10:U18 B22:G30 I22:N30 P22:U30" name="範囲1"/>
    <protectedRange sqref="H10:H18 O10:O18 V10:V18 H22:H30 O22:O30" name="範囲1_5"/>
  </protectedRanges>
  <mergeCells count="34">
    <mergeCell ref="D38:J38"/>
    <mergeCell ref="M40:P40"/>
    <mergeCell ref="Q26:R26"/>
    <mergeCell ref="Q27:R27"/>
    <mergeCell ref="Q28:R28"/>
    <mergeCell ref="Q29:R29"/>
    <mergeCell ref="Q30:R30"/>
    <mergeCell ref="B35:C35"/>
    <mergeCell ref="P20:P21"/>
    <mergeCell ref="Q20:R21"/>
    <mergeCell ref="Q22:R22"/>
    <mergeCell ref="Q23:R23"/>
    <mergeCell ref="Q24:R24"/>
    <mergeCell ref="Q25:R25"/>
    <mergeCell ref="A20:A21"/>
    <mergeCell ref="B20:G20"/>
    <mergeCell ref="H20:H21"/>
    <mergeCell ref="I20:N20"/>
    <mergeCell ref="O20:O21"/>
    <mergeCell ref="D2:R2"/>
    <mergeCell ref="A3:C3"/>
    <mergeCell ref="I3:M3"/>
    <mergeCell ref="T3:T4"/>
    <mergeCell ref="U3:U4"/>
    <mergeCell ref="W4:W8"/>
    <mergeCell ref="M5:O5"/>
    <mergeCell ref="P5:U5"/>
    <mergeCell ref="A8:A9"/>
    <mergeCell ref="B8:G8"/>
    <mergeCell ref="H8:H9"/>
    <mergeCell ref="I8:N8"/>
    <mergeCell ref="O8:O9"/>
    <mergeCell ref="P8:U8"/>
    <mergeCell ref="V8:V9"/>
  </mergeCells>
  <phoneticPr fontId="2"/>
  <dataValidations count="1">
    <dataValidation type="list" allowBlank="1" showInputMessage="1" showErrorMessage="1" sqref="Q38:Q40 U3" xr:uid="{6413261D-7E46-46A4-B2B1-11AC7E8EB60E}">
      <formula1>"○"</formula1>
    </dataValidation>
  </dataValidations>
  <printOptions horizontalCentered="1"/>
  <pageMargins left="0.19685039370078741" right="0.19685039370078741" top="0.55118110236220474" bottom="0.39370078740157483" header="0.31496062992125984" footer="0.51181102362204722"/>
  <pageSetup paperSize="9" scale="86" orientation="landscape" horizontalDpi="4294967293" verticalDpi="400" r:id="rId1"/>
  <headerFooter alignWithMargins="0"/>
  <rowBreaks count="1" manualBreakCount="1">
    <brk id="35" max="21" man="1"/>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theme="9" tint="0.59999389629810485"/>
    <pageSetUpPr fitToPage="1"/>
  </sheetPr>
  <dimension ref="B1:BW24"/>
  <sheetViews>
    <sheetView view="pageBreakPreview" topLeftCell="A3" zoomScale="90" zoomScaleNormal="100" zoomScaleSheetLayoutView="90" workbookViewId="0">
      <selection activeCell="M12" sqref="M12:N12"/>
    </sheetView>
  </sheetViews>
  <sheetFormatPr defaultRowHeight="13.5"/>
  <cols>
    <col min="1" max="1" width="2.25" style="1" customWidth="1"/>
    <col min="2" max="2" width="4.875" style="1" customWidth="1"/>
    <col min="3" max="65" width="2.125" style="1" customWidth="1"/>
    <col min="66" max="66" width="2.25" style="1" customWidth="1"/>
    <col min="67" max="256" width="9" style="1"/>
    <col min="257" max="257" width="2.25" style="1" customWidth="1"/>
    <col min="258" max="258" width="3.25" style="1" customWidth="1"/>
    <col min="259" max="321" width="2.125" style="1" customWidth="1"/>
    <col min="322" max="322" width="2.25" style="1" customWidth="1"/>
    <col min="323" max="512" width="9" style="1"/>
    <col min="513" max="513" width="2.25" style="1" customWidth="1"/>
    <col min="514" max="514" width="3.25" style="1" customWidth="1"/>
    <col min="515" max="577" width="2.125" style="1" customWidth="1"/>
    <col min="578" max="578" width="2.25" style="1" customWidth="1"/>
    <col min="579" max="768" width="9" style="1"/>
    <col min="769" max="769" width="2.25" style="1" customWidth="1"/>
    <col min="770" max="770" width="3.25" style="1" customWidth="1"/>
    <col min="771" max="833" width="2.125" style="1" customWidth="1"/>
    <col min="834" max="834" width="2.25" style="1" customWidth="1"/>
    <col min="835" max="1024" width="9" style="1"/>
    <col min="1025" max="1025" width="2.25" style="1" customWidth="1"/>
    <col min="1026" max="1026" width="3.25" style="1" customWidth="1"/>
    <col min="1027" max="1089" width="2.125" style="1" customWidth="1"/>
    <col min="1090" max="1090" width="2.25" style="1" customWidth="1"/>
    <col min="1091" max="1280" width="9" style="1"/>
    <col min="1281" max="1281" width="2.25" style="1" customWidth="1"/>
    <col min="1282" max="1282" width="3.25" style="1" customWidth="1"/>
    <col min="1283" max="1345" width="2.125" style="1" customWidth="1"/>
    <col min="1346" max="1346" width="2.25" style="1" customWidth="1"/>
    <col min="1347" max="1536" width="9" style="1"/>
    <col min="1537" max="1537" width="2.25" style="1" customWidth="1"/>
    <col min="1538" max="1538" width="3.25" style="1" customWidth="1"/>
    <col min="1539" max="1601" width="2.125" style="1" customWidth="1"/>
    <col min="1602" max="1602" width="2.25" style="1" customWidth="1"/>
    <col min="1603" max="1792" width="9" style="1"/>
    <col min="1793" max="1793" width="2.25" style="1" customWidth="1"/>
    <col min="1794" max="1794" width="3.25" style="1" customWidth="1"/>
    <col min="1795" max="1857" width="2.125" style="1" customWidth="1"/>
    <col min="1858" max="1858" width="2.25" style="1" customWidth="1"/>
    <col min="1859" max="2048" width="9" style="1"/>
    <col min="2049" max="2049" width="2.25" style="1" customWidth="1"/>
    <col min="2050" max="2050" width="3.25" style="1" customWidth="1"/>
    <col min="2051" max="2113" width="2.125" style="1" customWidth="1"/>
    <col min="2114" max="2114" width="2.25" style="1" customWidth="1"/>
    <col min="2115" max="2304" width="9" style="1"/>
    <col min="2305" max="2305" width="2.25" style="1" customWidth="1"/>
    <col min="2306" max="2306" width="3.25" style="1" customWidth="1"/>
    <col min="2307" max="2369" width="2.125" style="1" customWidth="1"/>
    <col min="2370" max="2370" width="2.25" style="1" customWidth="1"/>
    <col min="2371" max="2560" width="9" style="1"/>
    <col min="2561" max="2561" width="2.25" style="1" customWidth="1"/>
    <col min="2562" max="2562" width="3.25" style="1" customWidth="1"/>
    <col min="2563" max="2625" width="2.125" style="1" customWidth="1"/>
    <col min="2626" max="2626" width="2.25" style="1" customWidth="1"/>
    <col min="2627" max="2816" width="9" style="1"/>
    <col min="2817" max="2817" width="2.25" style="1" customWidth="1"/>
    <col min="2818" max="2818" width="3.25" style="1" customWidth="1"/>
    <col min="2819" max="2881" width="2.125" style="1" customWidth="1"/>
    <col min="2882" max="2882" width="2.25" style="1" customWidth="1"/>
    <col min="2883" max="3072" width="9" style="1"/>
    <col min="3073" max="3073" width="2.25" style="1" customWidth="1"/>
    <col min="3074" max="3074" width="3.25" style="1" customWidth="1"/>
    <col min="3075" max="3137" width="2.125" style="1" customWidth="1"/>
    <col min="3138" max="3138" width="2.25" style="1" customWidth="1"/>
    <col min="3139" max="3328" width="9" style="1"/>
    <col min="3329" max="3329" width="2.25" style="1" customWidth="1"/>
    <col min="3330" max="3330" width="3.25" style="1" customWidth="1"/>
    <col min="3331" max="3393" width="2.125" style="1" customWidth="1"/>
    <col min="3394" max="3394" width="2.25" style="1" customWidth="1"/>
    <col min="3395" max="3584" width="9" style="1"/>
    <col min="3585" max="3585" width="2.25" style="1" customWidth="1"/>
    <col min="3586" max="3586" width="3.25" style="1" customWidth="1"/>
    <col min="3587" max="3649" width="2.125" style="1" customWidth="1"/>
    <col min="3650" max="3650" width="2.25" style="1" customWidth="1"/>
    <col min="3651" max="3840" width="9" style="1"/>
    <col min="3841" max="3841" width="2.25" style="1" customWidth="1"/>
    <col min="3842" max="3842" width="3.25" style="1" customWidth="1"/>
    <col min="3843" max="3905" width="2.125" style="1" customWidth="1"/>
    <col min="3906" max="3906" width="2.25" style="1" customWidth="1"/>
    <col min="3907" max="4096" width="9" style="1"/>
    <col min="4097" max="4097" width="2.25" style="1" customWidth="1"/>
    <col min="4098" max="4098" width="3.25" style="1" customWidth="1"/>
    <col min="4099" max="4161" width="2.125" style="1" customWidth="1"/>
    <col min="4162" max="4162" width="2.25" style="1" customWidth="1"/>
    <col min="4163" max="4352" width="9" style="1"/>
    <col min="4353" max="4353" width="2.25" style="1" customWidth="1"/>
    <col min="4354" max="4354" width="3.25" style="1" customWidth="1"/>
    <col min="4355" max="4417" width="2.125" style="1" customWidth="1"/>
    <col min="4418" max="4418" width="2.25" style="1" customWidth="1"/>
    <col min="4419" max="4608" width="9" style="1"/>
    <col min="4609" max="4609" width="2.25" style="1" customWidth="1"/>
    <col min="4610" max="4610" width="3.25" style="1" customWidth="1"/>
    <col min="4611" max="4673" width="2.125" style="1" customWidth="1"/>
    <col min="4674" max="4674" width="2.25" style="1" customWidth="1"/>
    <col min="4675" max="4864" width="9" style="1"/>
    <col min="4865" max="4865" width="2.25" style="1" customWidth="1"/>
    <col min="4866" max="4866" width="3.25" style="1" customWidth="1"/>
    <col min="4867" max="4929" width="2.125" style="1" customWidth="1"/>
    <col min="4930" max="4930" width="2.25" style="1" customWidth="1"/>
    <col min="4931" max="5120" width="9" style="1"/>
    <col min="5121" max="5121" width="2.25" style="1" customWidth="1"/>
    <col min="5122" max="5122" width="3.25" style="1" customWidth="1"/>
    <col min="5123" max="5185" width="2.125" style="1" customWidth="1"/>
    <col min="5186" max="5186" width="2.25" style="1" customWidth="1"/>
    <col min="5187" max="5376" width="9" style="1"/>
    <col min="5377" max="5377" width="2.25" style="1" customWidth="1"/>
    <col min="5378" max="5378" width="3.25" style="1" customWidth="1"/>
    <col min="5379" max="5441" width="2.125" style="1" customWidth="1"/>
    <col min="5442" max="5442" width="2.25" style="1" customWidth="1"/>
    <col min="5443" max="5632" width="9" style="1"/>
    <col min="5633" max="5633" width="2.25" style="1" customWidth="1"/>
    <col min="5634" max="5634" width="3.25" style="1" customWidth="1"/>
    <col min="5635" max="5697" width="2.125" style="1" customWidth="1"/>
    <col min="5698" max="5698" width="2.25" style="1" customWidth="1"/>
    <col min="5699" max="5888" width="9" style="1"/>
    <col min="5889" max="5889" width="2.25" style="1" customWidth="1"/>
    <col min="5890" max="5890" width="3.25" style="1" customWidth="1"/>
    <col min="5891" max="5953" width="2.125" style="1" customWidth="1"/>
    <col min="5954" max="5954" width="2.25" style="1" customWidth="1"/>
    <col min="5955" max="6144" width="9" style="1"/>
    <col min="6145" max="6145" width="2.25" style="1" customWidth="1"/>
    <col min="6146" max="6146" width="3.25" style="1" customWidth="1"/>
    <col min="6147" max="6209" width="2.125" style="1" customWidth="1"/>
    <col min="6210" max="6210" width="2.25" style="1" customWidth="1"/>
    <col min="6211" max="6400" width="9" style="1"/>
    <col min="6401" max="6401" width="2.25" style="1" customWidth="1"/>
    <col min="6402" max="6402" width="3.25" style="1" customWidth="1"/>
    <col min="6403" max="6465" width="2.125" style="1" customWidth="1"/>
    <col min="6466" max="6466" width="2.25" style="1" customWidth="1"/>
    <col min="6467" max="6656" width="9" style="1"/>
    <col min="6657" max="6657" width="2.25" style="1" customWidth="1"/>
    <col min="6658" max="6658" width="3.25" style="1" customWidth="1"/>
    <col min="6659" max="6721" width="2.125" style="1" customWidth="1"/>
    <col min="6722" max="6722" width="2.25" style="1" customWidth="1"/>
    <col min="6723" max="6912" width="9" style="1"/>
    <col min="6913" max="6913" width="2.25" style="1" customWidth="1"/>
    <col min="6914" max="6914" width="3.25" style="1" customWidth="1"/>
    <col min="6915" max="6977" width="2.125" style="1" customWidth="1"/>
    <col min="6978" max="6978" width="2.25" style="1" customWidth="1"/>
    <col min="6979" max="7168" width="9" style="1"/>
    <col min="7169" max="7169" width="2.25" style="1" customWidth="1"/>
    <col min="7170" max="7170" width="3.25" style="1" customWidth="1"/>
    <col min="7171" max="7233" width="2.125" style="1" customWidth="1"/>
    <col min="7234" max="7234" width="2.25" style="1" customWidth="1"/>
    <col min="7235" max="7424" width="9" style="1"/>
    <col min="7425" max="7425" width="2.25" style="1" customWidth="1"/>
    <col min="7426" max="7426" width="3.25" style="1" customWidth="1"/>
    <col min="7427" max="7489" width="2.125" style="1" customWidth="1"/>
    <col min="7490" max="7490" width="2.25" style="1" customWidth="1"/>
    <col min="7491" max="7680" width="9" style="1"/>
    <col min="7681" max="7681" width="2.25" style="1" customWidth="1"/>
    <col min="7682" max="7682" width="3.25" style="1" customWidth="1"/>
    <col min="7683" max="7745" width="2.125" style="1" customWidth="1"/>
    <col min="7746" max="7746" width="2.25" style="1" customWidth="1"/>
    <col min="7747" max="7936" width="9" style="1"/>
    <col min="7937" max="7937" width="2.25" style="1" customWidth="1"/>
    <col min="7938" max="7938" width="3.25" style="1" customWidth="1"/>
    <col min="7939" max="8001" width="2.125" style="1" customWidth="1"/>
    <col min="8002" max="8002" width="2.25" style="1" customWidth="1"/>
    <col min="8003" max="8192" width="9" style="1"/>
    <col min="8193" max="8193" width="2.25" style="1" customWidth="1"/>
    <col min="8194" max="8194" width="3.25" style="1" customWidth="1"/>
    <col min="8195" max="8257" width="2.125" style="1" customWidth="1"/>
    <col min="8258" max="8258" width="2.25" style="1" customWidth="1"/>
    <col min="8259" max="8448" width="9" style="1"/>
    <col min="8449" max="8449" width="2.25" style="1" customWidth="1"/>
    <col min="8450" max="8450" width="3.25" style="1" customWidth="1"/>
    <col min="8451" max="8513" width="2.125" style="1" customWidth="1"/>
    <col min="8514" max="8514" width="2.25" style="1" customWidth="1"/>
    <col min="8515" max="8704" width="9" style="1"/>
    <col min="8705" max="8705" width="2.25" style="1" customWidth="1"/>
    <col min="8706" max="8706" width="3.25" style="1" customWidth="1"/>
    <col min="8707" max="8769" width="2.125" style="1" customWidth="1"/>
    <col min="8770" max="8770" width="2.25" style="1" customWidth="1"/>
    <col min="8771" max="8960" width="9" style="1"/>
    <col min="8961" max="8961" width="2.25" style="1" customWidth="1"/>
    <col min="8962" max="8962" width="3.25" style="1" customWidth="1"/>
    <col min="8963" max="9025" width="2.125" style="1" customWidth="1"/>
    <col min="9026" max="9026" width="2.25" style="1" customWidth="1"/>
    <col min="9027" max="9216" width="9" style="1"/>
    <col min="9217" max="9217" width="2.25" style="1" customWidth="1"/>
    <col min="9218" max="9218" width="3.25" style="1" customWidth="1"/>
    <col min="9219" max="9281" width="2.125" style="1" customWidth="1"/>
    <col min="9282" max="9282" width="2.25" style="1" customWidth="1"/>
    <col min="9283" max="9472" width="9" style="1"/>
    <col min="9473" max="9473" width="2.25" style="1" customWidth="1"/>
    <col min="9474" max="9474" width="3.25" style="1" customWidth="1"/>
    <col min="9475" max="9537" width="2.125" style="1" customWidth="1"/>
    <col min="9538" max="9538" width="2.25" style="1" customWidth="1"/>
    <col min="9539" max="9728" width="9" style="1"/>
    <col min="9729" max="9729" width="2.25" style="1" customWidth="1"/>
    <col min="9730" max="9730" width="3.25" style="1" customWidth="1"/>
    <col min="9731" max="9793" width="2.125" style="1" customWidth="1"/>
    <col min="9794" max="9794" width="2.25" style="1" customWidth="1"/>
    <col min="9795" max="9984" width="9" style="1"/>
    <col min="9985" max="9985" width="2.25" style="1" customWidth="1"/>
    <col min="9986" max="9986" width="3.25" style="1" customWidth="1"/>
    <col min="9987" max="10049" width="2.125" style="1" customWidth="1"/>
    <col min="10050" max="10050" width="2.25" style="1" customWidth="1"/>
    <col min="10051" max="10240" width="9" style="1"/>
    <col min="10241" max="10241" width="2.25" style="1" customWidth="1"/>
    <col min="10242" max="10242" width="3.25" style="1" customWidth="1"/>
    <col min="10243" max="10305" width="2.125" style="1" customWidth="1"/>
    <col min="10306" max="10306" width="2.25" style="1" customWidth="1"/>
    <col min="10307" max="10496" width="9" style="1"/>
    <col min="10497" max="10497" width="2.25" style="1" customWidth="1"/>
    <col min="10498" max="10498" width="3.25" style="1" customWidth="1"/>
    <col min="10499" max="10561" width="2.125" style="1" customWidth="1"/>
    <col min="10562" max="10562" width="2.25" style="1" customWidth="1"/>
    <col min="10563" max="10752" width="9" style="1"/>
    <col min="10753" max="10753" width="2.25" style="1" customWidth="1"/>
    <col min="10754" max="10754" width="3.25" style="1" customWidth="1"/>
    <col min="10755" max="10817" width="2.125" style="1" customWidth="1"/>
    <col min="10818" max="10818" width="2.25" style="1" customWidth="1"/>
    <col min="10819" max="11008" width="9" style="1"/>
    <col min="11009" max="11009" width="2.25" style="1" customWidth="1"/>
    <col min="11010" max="11010" width="3.25" style="1" customWidth="1"/>
    <col min="11011" max="11073" width="2.125" style="1" customWidth="1"/>
    <col min="11074" max="11074" width="2.25" style="1" customWidth="1"/>
    <col min="11075" max="11264" width="9" style="1"/>
    <col min="11265" max="11265" width="2.25" style="1" customWidth="1"/>
    <col min="11266" max="11266" width="3.25" style="1" customWidth="1"/>
    <col min="11267" max="11329" width="2.125" style="1" customWidth="1"/>
    <col min="11330" max="11330" width="2.25" style="1" customWidth="1"/>
    <col min="11331" max="11520" width="9" style="1"/>
    <col min="11521" max="11521" width="2.25" style="1" customWidth="1"/>
    <col min="11522" max="11522" width="3.25" style="1" customWidth="1"/>
    <col min="11523" max="11585" width="2.125" style="1" customWidth="1"/>
    <col min="11586" max="11586" width="2.25" style="1" customWidth="1"/>
    <col min="11587" max="11776" width="9" style="1"/>
    <col min="11777" max="11777" width="2.25" style="1" customWidth="1"/>
    <col min="11778" max="11778" width="3.25" style="1" customWidth="1"/>
    <col min="11779" max="11841" width="2.125" style="1" customWidth="1"/>
    <col min="11842" max="11842" width="2.25" style="1" customWidth="1"/>
    <col min="11843" max="12032" width="9" style="1"/>
    <col min="12033" max="12033" width="2.25" style="1" customWidth="1"/>
    <col min="12034" max="12034" width="3.25" style="1" customWidth="1"/>
    <col min="12035" max="12097" width="2.125" style="1" customWidth="1"/>
    <col min="12098" max="12098" width="2.25" style="1" customWidth="1"/>
    <col min="12099" max="12288" width="9" style="1"/>
    <col min="12289" max="12289" width="2.25" style="1" customWidth="1"/>
    <col min="12290" max="12290" width="3.25" style="1" customWidth="1"/>
    <col min="12291" max="12353" width="2.125" style="1" customWidth="1"/>
    <col min="12354" max="12354" width="2.25" style="1" customWidth="1"/>
    <col min="12355" max="12544" width="9" style="1"/>
    <col min="12545" max="12545" width="2.25" style="1" customWidth="1"/>
    <col min="12546" max="12546" width="3.25" style="1" customWidth="1"/>
    <col min="12547" max="12609" width="2.125" style="1" customWidth="1"/>
    <col min="12610" max="12610" width="2.25" style="1" customWidth="1"/>
    <col min="12611" max="12800" width="9" style="1"/>
    <col min="12801" max="12801" width="2.25" style="1" customWidth="1"/>
    <col min="12802" max="12802" width="3.25" style="1" customWidth="1"/>
    <col min="12803" max="12865" width="2.125" style="1" customWidth="1"/>
    <col min="12866" max="12866" width="2.25" style="1" customWidth="1"/>
    <col min="12867" max="13056" width="9" style="1"/>
    <col min="13057" max="13057" width="2.25" style="1" customWidth="1"/>
    <col min="13058" max="13058" width="3.25" style="1" customWidth="1"/>
    <col min="13059" max="13121" width="2.125" style="1" customWidth="1"/>
    <col min="13122" max="13122" width="2.25" style="1" customWidth="1"/>
    <col min="13123" max="13312" width="9" style="1"/>
    <col min="13313" max="13313" width="2.25" style="1" customWidth="1"/>
    <col min="13314" max="13314" width="3.25" style="1" customWidth="1"/>
    <col min="13315" max="13377" width="2.125" style="1" customWidth="1"/>
    <col min="13378" max="13378" width="2.25" style="1" customWidth="1"/>
    <col min="13379" max="13568" width="9" style="1"/>
    <col min="13569" max="13569" width="2.25" style="1" customWidth="1"/>
    <col min="13570" max="13570" width="3.25" style="1" customWidth="1"/>
    <col min="13571" max="13633" width="2.125" style="1" customWidth="1"/>
    <col min="13634" max="13634" width="2.25" style="1" customWidth="1"/>
    <col min="13635" max="13824" width="9" style="1"/>
    <col min="13825" max="13825" width="2.25" style="1" customWidth="1"/>
    <col min="13826" max="13826" width="3.25" style="1" customWidth="1"/>
    <col min="13827" max="13889" width="2.125" style="1" customWidth="1"/>
    <col min="13890" max="13890" width="2.25" style="1" customWidth="1"/>
    <col min="13891" max="14080" width="9" style="1"/>
    <col min="14081" max="14081" width="2.25" style="1" customWidth="1"/>
    <col min="14082" max="14082" width="3.25" style="1" customWidth="1"/>
    <col min="14083" max="14145" width="2.125" style="1" customWidth="1"/>
    <col min="14146" max="14146" width="2.25" style="1" customWidth="1"/>
    <col min="14147" max="14336" width="9" style="1"/>
    <col min="14337" max="14337" width="2.25" style="1" customWidth="1"/>
    <col min="14338" max="14338" width="3.25" style="1" customWidth="1"/>
    <col min="14339" max="14401" width="2.125" style="1" customWidth="1"/>
    <col min="14402" max="14402" width="2.25" style="1" customWidth="1"/>
    <col min="14403" max="14592" width="9" style="1"/>
    <col min="14593" max="14593" width="2.25" style="1" customWidth="1"/>
    <col min="14594" max="14594" width="3.25" style="1" customWidth="1"/>
    <col min="14595" max="14657" width="2.125" style="1" customWidth="1"/>
    <col min="14658" max="14658" width="2.25" style="1" customWidth="1"/>
    <col min="14659" max="14848" width="9" style="1"/>
    <col min="14849" max="14849" width="2.25" style="1" customWidth="1"/>
    <col min="14850" max="14850" width="3.25" style="1" customWidth="1"/>
    <col min="14851" max="14913" width="2.125" style="1" customWidth="1"/>
    <col min="14914" max="14914" width="2.25" style="1" customWidth="1"/>
    <col min="14915" max="15104" width="9" style="1"/>
    <col min="15105" max="15105" width="2.25" style="1" customWidth="1"/>
    <col min="15106" max="15106" width="3.25" style="1" customWidth="1"/>
    <col min="15107" max="15169" width="2.125" style="1" customWidth="1"/>
    <col min="15170" max="15170" width="2.25" style="1" customWidth="1"/>
    <col min="15171" max="15360" width="9" style="1"/>
    <col min="15361" max="15361" width="2.25" style="1" customWidth="1"/>
    <col min="15362" max="15362" width="3.25" style="1" customWidth="1"/>
    <col min="15363" max="15425" width="2.125" style="1" customWidth="1"/>
    <col min="15426" max="15426" width="2.25" style="1" customWidth="1"/>
    <col min="15427" max="15616" width="9" style="1"/>
    <col min="15617" max="15617" width="2.25" style="1" customWidth="1"/>
    <col min="15618" max="15618" width="3.25" style="1" customWidth="1"/>
    <col min="15619" max="15681" width="2.125" style="1" customWidth="1"/>
    <col min="15682" max="15682" width="2.25" style="1" customWidth="1"/>
    <col min="15683" max="15872" width="9" style="1"/>
    <col min="15873" max="15873" width="2.25" style="1" customWidth="1"/>
    <col min="15874" max="15874" width="3.25" style="1" customWidth="1"/>
    <col min="15875" max="15937" width="2.125" style="1" customWidth="1"/>
    <col min="15938" max="15938" width="2.25" style="1" customWidth="1"/>
    <col min="15939" max="16128" width="9" style="1"/>
    <col min="16129" max="16129" width="2.25" style="1" customWidth="1"/>
    <col min="16130" max="16130" width="3.25" style="1" customWidth="1"/>
    <col min="16131" max="16193" width="2.125" style="1" customWidth="1"/>
    <col min="16194" max="16194" width="2.25" style="1" customWidth="1"/>
    <col min="16195" max="16384" width="9" style="1"/>
  </cols>
  <sheetData>
    <row r="1" spans="2:75" ht="21" customHeight="1">
      <c r="B1" s="1" t="s">
        <v>139</v>
      </c>
      <c r="BK1" s="768" t="e">
        <f>VLOOKUP('説明（入力箇所有　必ずお読みください）'!$C$20,施設情報!$A$4:$AP$77,2,0)</f>
        <v>#N/A</v>
      </c>
      <c r="BL1" s="768"/>
      <c r="BM1" s="768"/>
    </row>
    <row r="2" spans="2:75" ht="21">
      <c r="B2" s="800" t="s">
        <v>140</v>
      </c>
      <c r="C2" s="800"/>
      <c r="D2" s="800"/>
      <c r="E2" s="800"/>
      <c r="F2" s="800"/>
      <c r="G2" s="800"/>
      <c r="H2" s="800"/>
      <c r="I2" s="800"/>
      <c r="J2" s="800"/>
      <c r="K2" s="800"/>
      <c r="L2" s="800"/>
      <c r="M2" s="800"/>
      <c r="N2" s="800"/>
      <c r="O2" s="800"/>
      <c r="P2" s="800"/>
      <c r="Q2" s="800"/>
      <c r="R2" s="800"/>
      <c r="S2" s="800"/>
      <c r="T2" s="800"/>
      <c r="U2" s="800"/>
      <c r="V2" s="800"/>
      <c r="W2" s="800"/>
      <c r="X2" s="800"/>
      <c r="Y2" s="800"/>
      <c r="Z2" s="800"/>
      <c r="AA2" s="800"/>
      <c r="AB2" s="800"/>
      <c r="AC2" s="800"/>
      <c r="AD2" s="800"/>
      <c r="AE2" s="800"/>
      <c r="AF2" s="800"/>
      <c r="AG2" s="800"/>
      <c r="AH2" s="800"/>
      <c r="AI2" s="800"/>
      <c r="AJ2" s="800"/>
      <c r="AK2" s="800"/>
      <c r="AL2" s="800"/>
      <c r="AM2" s="800"/>
      <c r="AN2" s="800"/>
      <c r="AO2" s="800"/>
      <c r="AP2" s="800"/>
      <c r="AQ2" s="800"/>
      <c r="AR2" s="800"/>
      <c r="AS2" s="800"/>
      <c r="AT2" s="800"/>
      <c r="AU2" s="800"/>
      <c r="AV2" s="800"/>
      <c r="AW2" s="800"/>
      <c r="AX2" s="800"/>
      <c r="AY2" s="800"/>
      <c r="AZ2" s="800"/>
      <c r="BA2" s="800"/>
      <c r="BB2" s="800"/>
      <c r="BC2" s="800"/>
      <c r="BD2" s="800"/>
      <c r="BE2" s="800"/>
      <c r="BF2" s="800"/>
      <c r="BG2" s="800"/>
      <c r="BH2" s="800"/>
      <c r="BI2" s="800"/>
      <c r="BJ2" s="800"/>
      <c r="BK2" s="800"/>
      <c r="BL2" s="800"/>
      <c r="BM2" s="800"/>
    </row>
    <row r="3" spans="2:75" ht="21">
      <c r="B3" s="801" t="s">
        <v>1226</v>
      </c>
      <c r="C3" s="801"/>
      <c r="D3" s="801"/>
      <c r="E3" s="801"/>
      <c r="F3" s="801"/>
      <c r="G3" s="801"/>
      <c r="H3" s="55"/>
      <c r="I3" s="800"/>
      <c r="J3" s="800"/>
      <c r="K3" s="55"/>
      <c r="L3" s="55"/>
      <c r="M3" s="55"/>
      <c r="N3" s="55"/>
      <c r="O3" s="55"/>
      <c r="P3" s="55"/>
      <c r="Q3" s="55"/>
      <c r="R3" s="55"/>
      <c r="S3" s="55"/>
      <c r="T3" s="55"/>
      <c r="U3" s="55"/>
      <c r="V3" s="801" t="s">
        <v>91</v>
      </c>
      <c r="W3" s="801"/>
      <c r="X3" s="801"/>
      <c r="Y3" s="802" t="e">
        <f>VLOOKUP('説明（入力箇所有　必ずお読みください）'!$C$20,施設情報!$A$4:$AP$77,10,0)</f>
        <v>#N/A</v>
      </c>
      <c r="Z3" s="802"/>
      <c r="AA3" s="802"/>
      <c r="AB3" s="802"/>
      <c r="AC3" s="802"/>
      <c r="AD3" s="802"/>
      <c r="AE3" s="802"/>
      <c r="AF3" s="802"/>
      <c r="AG3" s="802"/>
      <c r="AH3" s="802"/>
      <c r="AI3" s="802"/>
      <c r="AJ3" s="802"/>
      <c r="AK3" s="802"/>
      <c r="AL3" s="802"/>
      <c r="AM3" s="802"/>
      <c r="AN3" s="55"/>
      <c r="AO3" s="55"/>
      <c r="AP3" s="803" t="s">
        <v>2</v>
      </c>
      <c r="AQ3" s="803"/>
      <c r="AR3" s="803"/>
      <c r="AS3" s="803"/>
      <c r="AT3" s="804" t="e">
        <f>VLOOKUP('説明（入力箇所有　必ずお読みください）'!$C$20,施設情報!$A$4:$AP$77,3,0)</f>
        <v>#N/A</v>
      </c>
      <c r="AU3" s="804"/>
      <c r="AV3" s="804"/>
      <c r="AW3" s="804"/>
      <c r="AX3" s="804"/>
      <c r="AY3" s="804"/>
      <c r="AZ3" s="804"/>
      <c r="BA3" s="804"/>
      <c r="BB3" s="804"/>
      <c r="BC3" s="804"/>
      <c r="BD3" s="804"/>
      <c r="BE3" s="804"/>
      <c r="BF3" s="804"/>
      <c r="BG3" s="804"/>
      <c r="BH3" s="804"/>
      <c r="BI3" s="804"/>
      <c r="BJ3" s="804"/>
      <c r="BK3" s="804"/>
      <c r="BL3" s="804"/>
      <c r="BM3" s="804"/>
      <c r="BW3" s="1">
        <f>1900*4</f>
        <v>7600</v>
      </c>
    </row>
    <row r="4" spans="2:75" ht="186" customHeight="1" thickBot="1">
      <c r="B4" s="8"/>
      <c r="C4" s="8"/>
      <c r="D4" s="8"/>
      <c r="E4" s="8"/>
      <c r="F4" s="8"/>
      <c r="G4" s="8"/>
      <c r="H4" s="8"/>
      <c r="I4" s="8"/>
      <c r="J4" s="8"/>
      <c r="K4" s="8"/>
      <c r="L4" s="8"/>
      <c r="M4" s="8"/>
      <c r="N4" s="8"/>
      <c r="O4" s="8"/>
      <c r="P4" s="8"/>
      <c r="Q4" s="8"/>
      <c r="R4" s="8"/>
      <c r="S4" s="8"/>
      <c r="T4" s="8"/>
      <c r="U4" s="8"/>
      <c r="V4" s="8"/>
      <c r="W4" s="8"/>
      <c r="X4" s="8"/>
      <c r="Y4" s="8"/>
      <c r="AA4" s="153"/>
      <c r="AB4" s="153"/>
      <c r="AC4" s="153"/>
      <c r="AD4" s="153"/>
      <c r="AE4" s="153"/>
      <c r="AF4" s="153"/>
      <c r="AG4" s="153"/>
      <c r="AH4" s="153"/>
      <c r="AI4" s="153"/>
      <c r="AJ4" s="153"/>
      <c r="AK4" s="153"/>
      <c r="AL4" s="153"/>
      <c r="AM4" s="153"/>
      <c r="AN4" s="153"/>
      <c r="AO4" s="153"/>
      <c r="AP4" s="153"/>
      <c r="AQ4" s="153"/>
      <c r="AR4" s="153"/>
      <c r="AS4" s="153"/>
      <c r="AT4" s="153"/>
      <c r="AU4" s="153"/>
      <c r="AV4" s="153"/>
      <c r="AW4" s="153"/>
      <c r="AX4" s="154" t="s">
        <v>92</v>
      </c>
      <c r="AY4" s="8"/>
      <c r="AZ4" s="8"/>
      <c r="BA4" s="8"/>
      <c r="BB4" s="8"/>
      <c r="BC4" s="8"/>
      <c r="BD4" s="8"/>
      <c r="BE4" s="8"/>
      <c r="BF4" s="8"/>
      <c r="BG4" s="8"/>
      <c r="BH4" s="805" t="s">
        <v>65</v>
      </c>
      <c r="BI4" s="805"/>
      <c r="BJ4" s="805"/>
      <c r="BK4" s="805"/>
      <c r="BL4" s="805"/>
      <c r="BM4" s="805"/>
    </row>
    <row r="5" spans="2:75" ht="18" customHeight="1">
      <c r="B5" s="806" t="s">
        <v>5</v>
      </c>
      <c r="C5" s="760" t="s">
        <v>74</v>
      </c>
      <c r="D5" s="761"/>
      <c r="E5" s="761"/>
      <c r="F5" s="761"/>
      <c r="G5" s="761"/>
      <c r="H5" s="761"/>
      <c r="I5" s="761"/>
      <c r="J5" s="761"/>
      <c r="K5" s="761"/>
      <c r="L5" s="761"/>
      <c r="M5" s="761"/>
      <c r="N5" s="762"/>
      <c r="O5" s="760" t="s">
        <v>75</v>
      </c>
      <c r="P5" s="761"/>
      <c r="Q5" s="761"/>
      <c r="R5" s="761"/>
      <c r="S5" s="761"/>
      <c r="T5" s="761"/>
      <c r="U5" s="761"/>
      <c r="V5" s="761"/>
      <c r="W5" s="761"/>
      <c r="X5" s="761"/>
      <c r="Y5" s="761"/>
      <c r="Z5" s="762"/>
      <c r="AA5" s="760" t="s">
        <v>76</v>
      </c>
      <c r="AB5" s="761"/>
      <c r="AC5" s="761"/>
      <c r="AD5" s="761"/>
      <c r="AE5" s="761"/>
      <c r="AF5" s="761"/>
      <c r="AG5" s="761"/>
      <c r="AH5" s="761"/>
      <c r="AI5" s="761"/>
      <c r="AJ5" s="761"/>
      <c r="AK5" s="761"/>
      <c r="AL5" s="762"/>
      <c r="AM5" s="760" t="s">
        <v>77</v>
      </c>
      <c r="AN5" s="761"/>
      <c r="AO5" s="761"/>
      <c r="AP5" s="761"/>
      <c r="AQ5" s="761"/>
      <c r="AR5" s="761"/>
      <c r="AS5" s="761"/>
      <c r="AT5" s="761"/>
      <c r="AU5" s="761"/>
      <c r="AV5" s="761"/>
      <c r="AW5" s="761"/>
      <c r="AX5" s="762"/>
      <c r="AY5" s="809" t="s">
        <v>141</v>
      </c>
      <c r="AZ5" s="809"/>
      <c r="BA5" s="809"/>
      <c r="BB5" s="809"/>
      <c r="BC5" s="809"/>
      <c r="BD5" s="809"/>
      <c r="BE5" s="809"/>
      <c r="BF5" s="809"/>
      <c r="BG5" s="809"/>
      <c r="BH5" s="809"/>
      <c r="BI5" s="809"/>
      <c r="BJ5" s="809"/>
      <c r="BK5" s="809"/>
      <c r="BL5" s="809"/>
      <c r="BM5" s="810"/>
    </row>
    <row r="6" spans="2:75" ht="18" customHeight="1">
      <c r="B6" s="807"/>
      <c r="C6" s="763" t="s">
        <v>149</v>
      </c>
      <c r="D6" s="764"/>
      <c r="E6" s="764"/>
      <c r="F6" s="764"/>
      <c r="G6" s="764"/>
      <c r="H6" s="765"/>
      <c r="I6" s="766" t="s">
        <v>150</v>
      </c>
      <c r="J6" s="764"/>
      <c r="K6" s="764"/>
      <c r="L6" s="764"/>
      <c r="M6" s="764"/>
      <c r="N6" s="767"/>
      <c r="O6" s="763" t="s">
        <v>149</v>
      </c>
      <c r="P6" s="764"/>
      <c r="Q6" s="764"/>
      <c r="R6" s="764"/>
      <c r="S6" s="764"/>
      <c r="T6" s="765"/>
      <c r="U6" s="766" t="s">
        <v>150</v>
      </c>
      <c r="V6" s="764"/>
      <c r="W6" s="764"/>
      <c r="X6" s="764"/>
      <c r="Y6" s="764"/>
      <c r="Z6" s="767"/>
      <c r="AA6" s="763" t="s">
        <v>149</v>
      </c>
      <c r="AB6" s="764"/>
      <c r="AC6" s="764"/>
      <c r="AD6" s="764"/>
      <c r="AE6" s="764"/>
      <c r="AF6" s="765"/>
      <c r="AG6" s="766" t="s">
        <v>150</v>
      </c>
      <c r="AH6" s="764"/>
      <c r="AI6" s="764"/>
      <c r="AJ6" s="764"/>
      <c r="AK6" s="764"/>
      <c r="AL6" s="767"/>
      <c r="AM6" s="763" t="s">
        <v>149</v>
      </c>
      <c r="AN6" s="764"/>
      <c r="AO6" s="764"/>
      <c r="AP6" s="764"/>
      <c r="AQ6" s="764"/>
      <c r="AR6" s="765"/>
      <c r="AS6" s="766" t="s">
        <v>150</v>
      </c>
      <c r="AT6" s="764"/>
      <c r="AU6" s="764"/>
      <c r="AV6" s="764"/>
      <c r="AW6" s="764"/>
      <c r="AX6" s="767"/>
      <c r="AY6" s="811" t="s">
        <v>142</v>
      </c>
      <c r="AZ6" s="812"/>
      <c r="BA6" s="812"/>
      <c r="BB6" s="812"/>
      <c r="BC6" s="812"/>
      <c r="BD6" s="816" t="s">
        <v>143</v>
      </c>
      <c r="BE6" s="812"/>
      <c r="BF6" s="812"/>
      <c r="BG6" s="812"/>
      <c r="BH6" s="812"/>
      <c r="BI6" s="816" t="s">
        <v>144</v>
      </c>
      <c r="BJ6" s="812"/>
      <c r="BK6" s="812"/>
      <c r="BL6" s="812"/>
      <c r="BM6" s="819"/>
      <c r="BP6" s="799" t="s">
        <v>145</v>
      </c>
      <c r="BQ6" s="799"/>
      <c r="BR6" s="799" t="s">
        <v>146</v>
      </c>
      <c r="BS6" s="799"/>
      <c r="BT6" s="799" t="s">
        <v>147</v>
      </c>
      <c r="BU6" s="799"/>
      <c r="BV6" s="799" t="s">
        <v>148</v>
      </c>
      <c r="BW6" s="799"/>
    </row>
    <row r="7" spans="2:75" ht="18" customHeight="1" thickBot="1">
      <c r="B7" s="807"/>
      <c r="C7" s="758" t="s">
        <v>151</v>
      </c>
      <c r="D7" s="756"/>
      <c r="E7" s="756" t="s">
        <v>128</v>
      </c>
      <c r="F7" s="756"/>
      <c r="G7" s="756" t="s">
        <v>129</v>
      </c>
      <c r="H7" s="759"/>
      <c r="I7" s="755" t="s">
        <v>151</v>
      </c>
      <c r="J7" s="756"/>
      <c r="K7" s="756" t="s">
        <v>128</v>
      </c>
      <c r="L7" s="756"/>
      <c r="M7" s="756" t="s">
        <v>129</v>
      </c>
      <c r="N7" s="757"/>
      <c r="O7" s="758" t="s">
        <v>151</v>
      </c>
      <c r="P7" s="756"/>
      <c r="Q7" s="756" t="s">
        <v>128</v>
      </c>
      <c r="R7" s="756"/>
      <c r="S7" s="756" t="s">
        <v>129</v>
      </c>
      <c r="T7" s="759"/>
      <c r="U7" s="755" t="s">
        <v>151</v>
      </c>
      <c r="V7" s="756"/>
      <c r="W7" s="756" t="s">
        <v>128</v>
      </c>
      <c r="X7" s="756"/>
      <c r="Y7" s="756" t="s">
        <v>129</v>
      </c>
      <c r="Z7" s="757"/>
      <c r="AA7" s="758" t="s">
        <v>151</v>
      </c>
      <c r="AB7" s="756"/>
      <c r="AC7" s="756" t="s">
        <v>128</v>
      </c>
      <c r="AD7" s="756"/>
      <c r="AE7" s="756" t="s">
        <v>129</v>
      </c>
      <c r="AF7" s="759"/>
      <c r="AG7" s="755" t="s">
        <v>151</v>
      </c>
      <c r="AH7" s="756"/>
      <c r="AI7" s="756" t="s">
        <v>128</v>
      </c>
      <c r="AJ7" s="756"/>
      <c r="AK7" s="756" t="s">
        <v>129</v>
      </c>
      <c r="AL7" s="757"/>
      <c r="AM7" s="758" t="s">
        <v>151</v>
      </c>
      <c r="AN7" s="756"/>
      <c r="AO7" s="756" t="s">
        <v>128</v>
      </c>
      <c r="AP7" s="756"/>
      <c r="AQ7" s="756" t="s">
        <v>129</v>
      </c>
      <c r="AR7" s="759"/>
      <c r="AS7" s="755" t="s">
        <v>151</v>
      </c>
      <c r="AT7" s="756"/>
      <c r="AU7" s="756" t="s">
        <v>128</v>
      </c>
      <c r="AV7" s="756"/>
      <c r="AW7" s="756" t="s">
        <v>129</v>
      </c>
      <c r="AX7" s="757"/>
      <c r="AY7" s="813"/>
      <c r="AZ7" s="814"/>
      <c r="BA7" s="814"/>
      <c r="BB7" s="814"/>
      <c r="BC7" s="814"/>
      <c r="BD7" s="817"/>
      <c r="BE7" s="814"/>
      <c r="BF7" s="814"/>
      <c r="BG7" s="814"/>
      <c r="BH7" s="814"/>
      <c r="BI7" s="817"/>
      <c r="BJ7" s="814"/>
      <c r="BK7" s="814"/>
      <c r="BL7" s="814"/>
      <c r="BM7" s="820"/>
      <c r="BP7" s="42"/>
      <c r="BQ7" s="42"/>
      <c r="BR7" s="42"/>
      <c r="BS7" s="42"/>
      <c r="BT7" s="42"/>
      <c r="BU7" s="42"/>
      <c r="BV7" s="42"/>
      <c r="BW7" s="42"/>
    </row>
    <row r="8" spans="2:75" ht="24" customHeight="1" thickBot="1">
      <c r="B8" s="808"/>
      <c r="C8" s="797">
        <v>1</v>
      </c>
      <c r="D8" s="793"/>
      <c r="E8" s="793">
        <v>2</v>
      </c>
      <c r="F8" s="793"/>
      <c r="G8" s="793">
        <v>3</v>
      </c>
      <c r="H8" s="795"/>
      <c r="I8" s="796">
        <v>4</v>
      </c>
      <c r="J8" s="793"/>
      <c r="K8" s="793">
        <v>5</v>
      </c>
      <c r="L8" s="793"/>
      <c r="M8" s="793">
        <v>6</v>
      </c>
      <c r="N8" s="794"/>
      <c r="O8" s="796">
        <v>7</v>
      </c>
      <c r="P8" s="793"/>
      <c r="Q8" s="793">
        <v>8</v>
      </c>
      <c r="R8" s="793"/>
      <c r="S8" s="793">
        <v>9</v>
      </c>
      <c r="T8" s="795"/>
      <c r="U8" s="796">
        <v>10</v>
      </c>
      <c r="V8" s="793"/>
      <c r="W8" s="793">
        <v>11</v>
      </c>
      <c r="X8" s="793"/>
      <c r="Y8" s="793">
        <v>12</v>
      </c>
      <c r="Z8" s="798"/>
      <c r="AA8" s="797">
        <v>13</v>
      </c>
      <c r="AB8" s="793"/>
      <c r="AC8" s="793">
        <v>14</v>
      </c>
      <c r="AD8" s="793"/>
      <c r="AE8" s="793">
        <v>15</v>
      </c>
      <c r="AF8" s="795"/>
      <c r="AG8" s="796">
        <v>16</v>
      </c>
      <c r="AH8" s="793"/>
      <c r="AI8" s="793">
        <v>17</v>
      </c>
      <c r="AJ8" s="793"/>
      <c r="AK8" s="793">
        <v>18</v>
      </c>
      <c r="AL8" s="794"/>
      <c r="AM8" s="797">
        <v>19</v>
      </c>
      <c r="AN8" s="793"/>
      <c r="AO8" s="793">
        <v>20</v>
      </c>
      <c r="AP8" s="793"/>
      <c r="AQ8" s="793">
        <v>21</v>
      </c>
      <c r="AR8" s="795"/>
      <c r="AS8" s="796">
        <v>22</v>
      </c>
      <c r="AT8" s="793"/>
      <c r="AU8" s="793">
        <v>23</v>
      </c>
      <c r="AV8" s="793"/>
      <c r="AW8" s="793">
        <v>24</v>
      </c>
      <c r="AX8" s="794"/>
      <c r="AY8" s="815"/>
      <c r="AZ8" s="815"/>
      <c r="BA8" s="815"/>
      <c r="BB8" s="815"/>
      <c r="BC8" s="815"/>
      <c r="BD8" s="818"/>
      <c r="BE8" s="815"/>
      <c r="BF8" s="815"/>
      <c r="BG8" s="815"/>
      <c r="BH8" s="815"/>
      <c r="BI8" s="818"/>
      <c r="BJ8" s="815"/>
      <c r="BK8" s="815"/>
      <c r="BL8" s="815"/>
      <c r="BM8" s="821"/>
      <c r="BP8" s="155" t="s">
        <v>152</v>
      </c>
      <c r="BQ8" s="155" t="s">
        <v>153</v>
      </c>
      <c r="BR8" s="155" t="s">
        <v>152</v>
      </c>
      <c r="BS8" s="155" t="s">
        <v>153</v>
      </c>
      <c r="BT8" s="155" t="s">
        <v>152</v>
      </c>
      <c r="BU8" s="155" t="s">
        <v>153</v>
      </c>
      <c r="BV8" s="155" t="s">
        <v>152</v>
      </c>
      <c r="BW8" s="155" t="s">
        <v>153</v>
      </c>
    </row>
    <row r="9" spans="2:75" ht="28.5" customHeight="1" thickTop="1">
      <c r="B9" s="353" t="s">
        <v>914</v>
      </c>
      <c r="C9" s="786"/>
      <c r="D9" s="786"/>
      <c r="E9" s="786"/>
      <c r="F9" s="786"/>
      <c r="G9" s="789"/>
      <c r="H9" s="788"/>
      <c r="I9" s="789"/>
      <c r="J9" s="786"/>
      <c r="K9" s="786"/>
      <c r="L9" s="786"/>
      <c r="M9" s="786"/>
      <c r="N9" s="787"/>
      <c r="O9" s="789"/>
      <c r="P9" s="786"/>
      <c r="Q9" s="786"/>
      <c r="R9" s="786"/>
      <c r="S9" s="786"/>
      <c r="T9" s="788"/>
      <c r="U9" s="789"/>
      <c r="V9" s="786"/>
      <c r="W9" s="786"/>
      <c r="X9" s="786"/>
      <c r="Y9" s="786"/>
      <c r="Z9" s="787"/>
      <c r="AA9" s="789"/>
      <c r="AB9" s="786"/>
      <c r="AC9" s="786"/>
      <c r="AD9" s="786"/>
      <c r="AE9" s="786"/>
      <c r="AF9" s="788"/>
      <c r="AG9" s="789"/>
      <c r="AH9" s="786"/>
      <c r="AI9" s="786"/>
      <c r="AJ9" s="786"/>
      <c r="AK9" s="786"/>
      <c r="AL9" s="787"/>
      <c r="AM9" s="789"/>
      <c r="AN9" s="786"/>
      <c r="AO9" s="786"/>
      <c r="AP9" s="786"/>
      <c r="AQ9" s="786"/>
      <c r="AR9" s="788"/>
      <c r="AS9" s="789"/>
      <c r="AT9" s="786"/>
      <c r="AU9" s="786"/>
      <c r="AV9" s="786"/>
      <c r="AW9" s="786"/>
      <c r="AX9" s="787"/>
      <c r="AY9" s="790">
        <f>BP9+BR9+BT9+BV9</f>
        <v>0</v>
      </c>
      <c r="AZ9" s="790"/>
      <c r="BA9" s="790"/>
      <c r="BB9" s="790"/>
      <c r="BC9" s="790"/>
      <c r="BD9" s="791">
        <f>BQ9+BS9+BU9+BW9</f>
        <v>0</v>
      </c>
      <c r="BE9" s="790"/>
      <c r="BF9" s="790"/>
      <c r="BG9" s="790"/>
      <c r="BH9" s="790"/>
      <c r="BI9" s="791">
        <f t="shared" ref="BI9:BI21" si="0">SUM(AY9:BH9)</f>
        <v>0</v>
      </c>
      <c r="BJ9" s="790"/>
      <c r="BK9" s="790"/>
      <c r="BL9" s="790"/>
      <c r="BM9" s="792"/>
      <c r="BP9" s="88">
        <f>C9*3000</f>
        <v>0</v>
      </c>
      <c r="BQ9" s="88">
        <f>I9*1900</f>
        <v>0</v>
      </c>
      <c r="BR9" s="88">
        <f>O9*6000</f>
        <v>0</v>
      </c>
      <c r="BS9" s="88">
        <f>U9*3800</f>
        <v>0</v>
      </c>
      <c r="BT9" s="88">
        <f>AA9*9000</f>
        <v>0</v>
      </c>
      <c r="BU9" s="88">
        <f>AG9*5700</f>
        <v>0</v>
      </c>
      <c r="BV9" s="88">
        <f>AM9*12000</f>
        <v>0</v>
      </c>
      <c r="BW9" s="88">
        <f>AS9*7600</f>
        <v>0</v>
      </c>
    </row>
    <row r="10" spans="2:75" ht="28.5" customHeight="1">
      <c r="B10" s="354" t="s">
        <v>915</v>
      </c>
      <c r="C10" s="777"/>
      <c r="D10" s="777"/>
      <c r="E10" s="777"/>
      <c r="F10" s="777"/>
      <c r="G10" s="779"/>
      <c r="H10" s="783"/>
      <c r="I10" s="779"/>
      <c r="J10" s="777"/>
      <c r="K10" s="777"/>
      <c r="L10" s="777"/>
      <c r="M10" s="777"/>
      <c r="N10" s="778"/>
      <c r="O10" s="779"/>
      <c r="P10" s="777"/>
      <c r="Q10" s="777"/>
      <c r="R10" s="777"/>
      <c r="S10" s="777"/>
      <c r="T10" s="783"/>
      <c r="U10" s="779"/>
      <c r="V10" s="777"/>
      <c r="W10" s="777"/>
      <c r="X10" s="777"/>
      <c r="Y10" s="777"/>
      <c r="Z10" s="778"/>
      <c r="AA10" s="779"/>
      <c r="AB10" s="777"/>
      <c r="AC10" s="777"/>
      <c r="AD10" s="777"/>
      <c r="AE10" s="777"/>
      <c r="AF10" s="783"/>
      <c r="AG10" s="779"/>
      <c r="AH10" s="777"/>
      <c r="AI10" s="777"/>
      <c r="AJ10" s="777"/>
      <c r="AK10" s="777"/>
      <c r="AL10" s="778"/>
      <c r="AM10" s="779"/>
      <c r="AN10" s="777"/>
      <c r="AO10" s="777"/>
      <c r="AP10" s="777"/>
      <c r="AQ10" s="777"/>
      <c r="AR10" s="783"/>
      <c r="AS10" s="779"/>
      <c r="AT10" s="777"/>
      <c r="AU10" s="777"/>
      <c r="AV10" s="777"/>
      <c r="AW10" s="777"/>
      <c r="AX10" s="778"/>
      <c r="AY10" s="781">
        <f t="shared" ref="AY10:AY20" si="1">BP10+BR10+BT10+BV10</f>
        <v>0</v>
      </c>
      <c r="AZ10" s="781"/>
      <c r="BA10" s="781"/>
      <c r="BB10" s="781"/>
      <c r="BC10" s="781"/>
      <c r="BD10" s="780">
        <f t="shared" ref="BD10:BD20" si="2">BQ10+BS10+BU10+BW10</f>
        <v>0</v>
      </c>
      <c r="BE10" s="781"/>
      <c r="BF10" s="781"/>
      <c r="BG10" s="781"/>
      <c r="BH10" s="781"/>
      <c r="BI10" s="780">
        <f t="shared" si="0"/>
        <v>0</v>
      </c>
      <c r="BJ10" s="781"/>
      <c r="BK10" s="781"/>
      <c r="BL10" s="781"/>
      <c r="BM10" s="782"/>
      <c r="BP10" s="88">
        <f t="shared" ref="BP10:BP20" si="3">C10*3000</f>
        <v>0</v>
      </c>
      <c r="BQ10" s="88">
        <f t="shared" ref="BQ10:BQ20" si="4">I10*1900</f>
        <v>0</v>
      </c>
      <c r="BR10" s="88">
        <f t="shared" ref="BR10:BR20" si="5">O10*6000</f>
        <v>0</v>
      </c>
      <c r="BS10" s="88">
        <f t="shared" ref="BS10:BS20" si="6">U10*3800</f>
        <v>0</v>
      </c>
      <c r="BT10" s="88">
        <f>AA10*9000</f>
        <v>0</v>
      </c>
      <c r="BU10" s="88">
        <f t="shared" ref="BU10:BU20" si="7">AG10*5700</f>
        <v>0</v>
      </c>
      <c r="BV10" s="88">
        <f t="shared" ref="BV10:BV20" si="8">AM10*12000</f>
        <v>0</v>
      </c>
      <c r="BW10" s="88">
        <f t="shared" ref="BW10:BW20" si="9">AS10*7600</f>
        <v>0</v>
      </c>
    </row>
    <row r="11" spans="2:75" ht="28.5" customHeight="1">
      <c r="B11" s="354" t="s">
        <v>916</v>
      </c>
      <c r="C11" s="777"/>
      <c r="D11" s="777"/>
      <c r="E11" s="777"/>
      <c r="F11" s="777"/>
      <c r="G11" s="779"/>
      <c r="H11" s="783"/>
      <c r="I11" s="779"/>
      <c r="J11" s="777"/>
      <c r="K11" s="777"/>
      <c r="L11" s="777"/>
      <c r="M11" s="777"/>
      <c r="N11" s="778"/>
      <c r="O11" s="779"/>
      <c r="P11" s="777"/>
      <c r="Q11" s="777"/>
      <c r="R11" s="777"/>
      <c r="S11" s="777"/>
      <c r="T11" s="783"/>
      <c r="U11" s="779"/>
      <c r="V11" s="777"/>
      <c r="W11" s="777"/>
      <c r="X11" s="777"/>
      <c r="Y11" s="777"/>
      <c r="Z11" s="778"/>
      <c r="AA11" s="779"/>
      <c r="AB11" s="777"/>
      <c r="AC11" s="777"/>
      <c r="AD11" s="777"/>
      <c r="AE11" s="777"/>
      <c r="AF11" s="783"/>
      <c r="AG11" s="779"/>
      <c r="AH11" s="777"/>
      <c r="AI11" s="777"/>
      <c r="AJ11" s="777"/>
      <c r="AK11" s="777"/>
      <c r="AL11" s="778"/>
      <c r="AM11" s="779"/>
      <c r="AN11" s="777"/>
      <c r="AO11" s="777"/>
      <c r="AP11" s="777"/>
      <c r="AQ11" s="777"/>
      <c r="AR11" s="783"/>
      <c r="AS11" s="779"/>
      <c r="AT11" s="777"/>
      <c r="AU11" s="777"/>
      <c r="AV11" s="777"/>
      <c r="AW11" s="777"/>
      <c r="AX11" s="778"/>
      <c r="AY11" s="781">
        <f t="shared" si="1"/>
        <v>0</v>
      </c>
      <c r="AZ11" s="781"/>
      <c r="BA11" s="781"/>
      <c r="BB11" s="781"/>
      <c r="BC11" s="781"/>
      <c r="BD11" s="780">
        <f t="shared" si="2"/>
        <v>0</v>
      </c>
      <c r="BE11" s="781"/>
      <c r="BF11" s="781"/>
      <c r="BG11" s="781"/>
      <c r="BH11" s="781"/>
      <c r="BI11" s="780">
        <f t="shared" si="0"/>
        <v>0</v>
      </c>
      <c r="BJ11" s="781"/>
      <c r="BK11" s="781"/>
      <c r="BL11" s="781"/>
      <c r="BM11" s="782"/>
      <c r="BP11" s="88">
        <f t="shared" si="3"/>
        <v>0</v>
      </c>
      <c r="BQ11" s="88">
        <f t="shared" si="4"/>
        <v>0</v>
      </c>
      <c r="BR11" s="88">
        <f t="shared" si="5"/>
        <v>0</v>
      </c>
      <c r="BS11" s="88">
        <f t="shared" si="6"/>
        <v>0</v>
      </c>
      <c r="BT11" s="88">
        <f t="shared" ref="BT11:BT20" si="10">AA11*9000</f>
        <v>0</v>
      </c>
      <c r="BU11" s="88">
        <f t="shared" si="7"/>
        <v>0</v>
      </c>
      <c r="BV11" s="88">
        <f t="shared" si="8"/>
        <v>0</v>
      </c>
      <c r="BW11" s="88">
        <f t="shared" si="9"/>
        <v>0</v>
      </c>
    </row>
    <row r="12" spans="2:75" ht="28.5" customHeight="1">
      <c r="B12" s="354" t="s">
        <v>917</v>
      </c>
      <c r="C12" s="777"/>
      <c r="D12" s="777"/>
      <c r="E12" s="777"/>
      <c r="F12" s="777"/>
      <c r="G12" s="779"/>
      <c r="H12" s="783"/>
      <c r="I12" s="779"/>
      <c r="J12" s="777"/>
      <c r="K12" s="777"/>
      <c r="L12" s="777"/>
      <c r="M12" s="777">
        <v>4649</v>
      </c>
      <c r="N12" s="778"/>
      <c r="O12" s="779"/>
      <c r="P12" s="777"/>
      <c r="Q12" s="777"/>
      <c r="R12" s="777"/>
      <c r="S12" s="777"/>
      <c r="T12" s="783"/>
      <c r="U12" s="779"/>
      <c r="V12" s="777"/>
      <c r="W12" s="777"/>
      <c r="X12" s="777"/>
      <c r="Y12" s="777"/>
      <c r="Z12" s="778"/>
      <c r="AA12" s="779"/>
      <c r="AB12" s="777"/>
      <c r="AC12" s="777"/>
      <c r="AD12" s="777"/>
      <c r="AE12" s="777"/>
      <c r="AF12" s="783"/>
      <c r="AG12" s="779"/>
      <c r="AH12" s="777"/>
      <c r="AI12" s="777"/>
      <c r="AJ12" s="777"/>
      <c r="AK12" s="777"/>
      <c r="AL12" s="778"/>
      <c r="AM12" s="779"/>
      <c r="AN12" s="777"/>
      <c r="AO12" s="777"/>
      <c r="AP12" s="777"/>
      <c r="AQ12" s="777"/>
      <c r="AR12" s="783"/>
      <c r="AS12" s="779"/>
      <c r="AT12" s="777"/>
      <c r="AU12" s="777"/>
      <c r="AV12" s="777"/>
      <c r="AW12" s="777"/>
      <c r="AX12" s="778"/>
      <c r="AY12" s="781">
        <f t="shared" si="1"/>
        <v>0</v>
      </c>
      <c r="AZ12" s="781"/>
      <c r="BA12" s="781"/>
      <c r="BB12" s="781"/>
      <c r="BC12" s="781"/>
      <c r="BD12" s="780">
        <f t="shared" si="2"/>
        <v>0</v>
      </c>
      <c r="BE12" s="781"/>
      <c r="BF12" s="781"/>
      <c r="BG12" s="781"/>
      <c r="BH12" s="781"/>
      <c r="BI12" s="780">
        <f t="shared" si="0"/>
        <v>0</v>
      </c>
      <c r="BJ12" s="781"/>
      <c r="BK12" s="781"/>
      <c r="BL12" s="781"/>
      <c r="BM12" s="782"/>
      <c r="BP12" s="88">
        <f t="shared" si="3"/>
        <v>0</v>
      </c>
      <c r="BQ12" s="88">
        <f t="shared" si="4"/>
        <v>0</v>
      </c>
      <c r="BR12" s="88">
        <f t="shared" si="5"/>
        <v>0</v>
      </c>
      <c r="BS12" s="88">
        <f t="shared" si="6"/>
        <v>0</v>
      </c>
      <c r="BT12" s="88">
        <f t="shared" si="10"/>
        <v>0</v>
      </c>
      <c r="BU12" s="88">
        <f t="shared" si="7"/>
        <v>0</v>
      </c>
      <c r="BV12" s="88">
        <f t="shared" si="8"/>
        <v>0</v>
      </c>
      <c r="BW12" s="88">
        <f t="shared" si="9"/>
        <v>0</v>
      </c>
    </row>
    <row r="13" spans="2:75" ht="28.5" customHeight="1">
      <c r="B13" s="354" t="s">
        <v>918</v>
      </c>
      <c r="C13" s="777"/>
      <c r="D13" s="777"/>
      <c r="E13" s="777"/>
      <c r="F13" s="777"/>
      <c r="G13" s="779"/>
      <c r="H13" s="783"/>
      <c r="I13" s="779"/>
      <c r="J13" s="777"/>
      <c r="K13" s="777"/>
      <c r="L13" s="777"/>
      <c r="M13" s="777"/>
      <c r="N13" s="778"/>
      <c r="O13" s="779"/>
      <c r="P13" s="777"/>
      <c r="Q13" s="777"/>
      <c r="R13" s="777"/>
      <c r="S13" s="777"/>
      <c r="T13" s="783"/>
      <c r="U13" s="779"/>
      <c r="V13" s="777"/>
      <c r="W13" s="777"/>
      <c r="X13" s="777"/>
      <c r="Y13" s="777"/>
      <c r="Z13" s="778"/>
      <c r="AA13" s="779"/>
      <c r="AB13" s="777"/>
      <c r="AC13" s="777"/>
      <c r="AD13" s="777"/>
      <c r="AE13" s="777"/>
      <c r="AF13" s="783"/>
      <c r="AG13" s="779"/>
      <c r="AH13" s="777"/>
      <c r="AI13" s="777"/>
      <c r="AJ13" s="777"/>
      <c r="AK13" s="777"/>
      <c r="AL13" s="778"/>
      <c r="AM13" s="779"/>
      <c r="AN13" s="777"/>
      <c r="AO13" s="777"/>
      <c r="AP13" s="777"/>
      <c r="AQ13" s="777"/>
      <c r="AR13" s="783"/>
      <c r="AS13" s="779"/>
      <c r="AT13" s="777"/>
      <c r="AU13" s="777"/>
      <c r="AV13" s="777"/>
      <c r="AW13" s="777"/>
      <c r="AX13" s="778"/>
      <c r="AY13" s="781">
        <f t="shared" si="1"/>
        <v>0</v>
      </c>
      <c r="AZ13" s="781"/>
      <c r="BA13" s="781"/>
      <c r="BB13" s="781"/>
      <c r="BC13" s="781"/>
      <c r="BD13" s="780">
        <f t="shared" si="2"/>
        <v>0</v>
      </c>
      <c r="BE13" s="781"/>
      <c r="BF13" s="781"/>
      <c r="BG13" s="781"/>
      <c r="BH13" s="781"/>
      <c r="BI13" s="780">
        <f t="shared" si="0"/>
        <v>0</v>
      </c>
      <c r="BJ13" s="781"/>
      <c r="BK13" s="781"/>
      <c r="BL13" s="781"/>
      <c r="BM13" s="782"/>
      <c r="BP13" s="88">
        <f t="shared" si="3"/>
        <v>0</v>
      </c>
      <c r="BQ13" s="88">
        <f t="shared" si="4"/>
        <v>0</v>
      </c>
      <c r="BR13" s="88">
        <f t="shared" si="5"/>
        <v>0</v>
      </c>
      <c r="BS13" s="88">
        <f t="shared" si="6"/>
        <v>0</v>
      </c>
      <c r="BT13" s="88">
        <f t="shared" si="10"/>
        <v>0</v>
      </c>
      <c r="BU13" s="88">
        <f t="shared" si="7"/>
        <v>0</v>
      </c>
      <c r="BV13" s="88">
        <f t="shared" si="8"/>
        <v>0</v>
      </c>
      <c r="BW13" s="88">
        <f t="shared" si="9"/>
        <v>0</v>
      </c>
    </row>
    <row r="14" spans="2:75" ht="28.5" customHeight="1">
      <c r="B14" s="354" t="s">
        <v>919</v>
      </c>
      <c r="C14" s="777"/>
      <c r="D14" s="777"/>
      <c r="E14" s="777"/>
      <c r="F14" s="777"/>
      <c r="G14" s="779"/>
      <c r="H14" s="783"/>
      <c r="I14" s="779"/>
      <c r="J14" s="777"/>
      <c r="K14" s="777"/>
      <c r="L14" s="777"/>
      <c r="M14" s="777"/>
      <c r="N14" s="778"/>
      <c r="O14" s="779"/>
      <c r="P14" s="777"/>
      <c r="Q14" s="777"/>
      <c r="R14" s="777"/>
      <c r="S14" s="777"/>
      <c r="T14" s="783"/>
      <c r="U14" s="779"/>
      <c r="V14" s="777"/>
      <c r="W14" s="777"/>
      <c r="X14" s="777"/>
      <c r="Y14" s="777"/>
      <c r="Z14" s="778"/>
      <c r="AA14" s="779"/>
      <c r="AB14" s="777"/>
      <c r="AC14" s="777"/>
      <c r="AD14" s="777"/>
      <c r="AE14" s="777"/>
      <c r="AF14" s="783"/>
      <c r="AG14" s="779"/>
      <c r="AH14" s="777"/>
      <c r="AI14" s="777"/>
      <c r="AJ14" s="777"/>
      <c r="AK14" s="777"/>
      <c r="AL14" s="778"/>
      <c r="AM14" s="779"/>
      <c r="AN14" s="777"/>
      <c r="AO14" s="777"/>
      <c r="AP14" s="777"/>
      <c r="AQ14" s="777"/>
      <c r="AR14" s="783"/>
      <c r="AS14" s="779"/>
      <c r="AT14" s="777"/>
      <c r="AU14" s="777"/>
      <c r="AV14" s="777"/>
      <c r="AW14" s="777"/>
      <c r="AX14" s="778"/>
      <c r="AY14" s="781">
        <f t="shared" si="1"/>
        <v>0</v>
      </c>
      <c r="AZ14" s="781"/>
      <c r="BA14" s="781"/>
      <c r="BB14" s="781"/>
      <c r="BC14" s="781"/>
      <c r="BD14" s="780">
        <f t="shared" si="2"/>
        <v>0</v>
      </c>
      <c r="BE14" s="781"/>
      <c r="BF14" s="781"/>
      <c r="BG14" s="781"/>
      <c r="BH14" s="781"/>
      <c r="BI14" s="780">
        <f t="shared" si="0"/>
        <v>0</v>
      </c>
      <c r="BJ14" s="781"/>
      <c r="BK14" s="781"/>
      <c r="BL14" s="781"/>
      <c r="BM14" s="782"/>
      <c r="BP14" s="88">
        <f t="shared" si="3"/>
        <v>0</v>
      </c>
      <c r="BQ14" s="88">
        <f t="shared" si="4"/>
        <v>0</v>
      </c>
      <c r="BR14" s="88">
        <f t="shared" si="5"/>
        <v>0</v>
      </c>
      <c r="BS14" s="88">
        <f t="shared" si="6"/>
        <v>0</v>
      </c>
      <c r="BT14" s="88">
        <f t="shared" si="10"/>
        <v>0</v>
      </c>
      <c r="BU14" s="88">
        <f t="shared" si="7"/>
        <v>0</v>
      </c>
      <c r="BV14" s="88">
        <f t="shared" si="8"/>
        <v>0</v>
      </c>
      <c r="BW14" s="88">
        <f t="shared" si="9"/>
        <v>0</v>
      </c>
    </row>
    <row r="15" spans="2:75" ht="28.5" customHeight="1">
      <c r="B15" s="354" t="s">
        <v>920</v>
      </c>
      <c r="C15" s="777"/>
      <c r="D15" s="777"/>
      <c r="E15" s="777"/>
      <c r="F15" s="777"/>
      <c r="G15" s="779"/>
      <c r="H15" s="783"/>
      <c r="I15" s="779"/>
      <c r="J15" s="777"/>
      <c r="K15" s="777"/>
      <c r="L15" s="777"/>
      <c r="M15" s="777"/>
      <c r="N15" s="778"/>
      <c r="O15" s="779"/>
      <c r="P15" s="777"/>
      <c r="Q15" s="777"/>
      <c r="R15" s="777"/>
      <c r="S15" s="777"/>
      <c r="T15" s="783"/>
      <c r="U15" s="779"/>
      <c r="V15" s="777"/>
      <c r="W15" s="777"/>
      <c r="X15" s="777"/>
      <c r="Y15" s="777"/>
      <c r="Z15" s="778"/>
      <c r="AA15" s="779"/>
      <c r="AB15" s="777"/>
      <c r="AC15" s="777"/>
      <c r="AD15" s="777"/>
      <c r="AE15" s="777"/>
      <c r="AF15" s="783"/>
      <c r="AG15" s="779"/>
      <c r="AH15" s="777"/>
      <c r="AI15" s="777"/>
      <c r="AJ15" s="777"/>
      <c r="AK15" s="777"/>
      <c r="AL15" s="778"/>
      <c r="AM15" s="779"/>
      <c r="AN15" s="777"/>
      <c r="AO15" s="777"/>
      <c r="AP15" s="777"/>
      <c r="AQ15" s="777"/>
      <c r="AR15" s="783"/>
      <c r="AS15" s="779"/>
      <c r="AT15" s="777"/>
      <c r="AU15" s="777"/>
      <c r="AV15" s="777"/>
      <c r="AW15" s="777"/>
      <c r="AX15" s="778"/>
      <c r="AY15" s="781">
        <f t="shared" si="1"/>
        <v>0</v>
      </c>
      <c r="AZ15" s="781"/>
      <c r="BA15" s="781"/>
      <c r="BB15" s="781"/>
      <c r="BC15" s="781"/>
      <c r="BD15" s="780">
        <f t="shared" si="2"/>
        <v>0</v>
      </c>
      <c r="BE15" s="781"/>
      <c r="BF15" s="781"/>
      <c r="BG15" s="781"/>
      <c r="BH15" s="781"/>
      <c r="BI15" s="780">
        <f t="shared" si="0"/>
        <v>0</v>
      </c>
      <c r="BJ15" s="781"/>
      <c r="BK15" s="781"/>
      <c r="BL15" s="781"/>
      <c r="BM15" s="782"/>
      <c r="BP15" s="88">
        <f t="shared" si="3"/>
        <v>0</v>
      </c>
      <c r="BQ15" s="88">
        <f t="shared" si="4"/>
        <v>0</v>
      </c>
      <c r="BR15" s="88">
        <f t="shared" si="5"/>
        <v>0</v>
      </c>
      <c r="BS15" s="88">
        <f t="shared" si="6"/>
        <v>0</v>
      </c>
      <c r="BT15" s="88">
        <f t="shared" si="10"/>
        <v>0</v>
      </c>
      <c r="BU15" s="88">
        <f t="shared" si="7"/>
        <v>0</v>
      </c>
      <c r="BV15" s="88">
        <f t="shared" si="8"/>
        <v>0</v>
      </c>
      <c r="BW15" s="88">
        <f t="shared" si="9"/>
        <v>0</v>
      </c>
    </row>
    <row r="16" spans="2:75" ht="28.5" customHeight="1">
      <c r="B16" s="354" t="s">
        <v>921</v>
      </c>
      <c r="C16" s="777"/>
      <c r="D16" s="777"/>
      <c r="E16" s="777"/>
      <c r="F16" s="777"/>
      <c r="G16" s="779"/>
      <c r="H16" s="783"/>
      <c r="I16" s="779"/>
      <c r="J16" s="777"/>
      <c r="K16" s="777"/>
      <c r="L16" s="777"/>
      <c r="M16" s="777"/>
      <c r="N16" s="778"/>
      <c r="O16" s="779"/>
      <c r="P16" s="777"/>
      <c r="Q16" s="777"/>
      <c r="R16" s="777"/>
      <c r="S16" s="777"/>
      <c r="T16" s="783"/>
      <c r="U16" s="779"/>
      <c r="V16" s="777"/>
      <c r="W16" s="777"/>
      <c r="X16" s="777"/>
      <c r="Y16" s="777"/>
      <c r="Z16" s="778"/>
      <c r="AA16" s="779"/>
      <c r="AB16" s="777"/>
      <c r="AC16" s="777"/>
      <c r="AD16" s="777"/>
      <c r="AE16" s="777"/>
      <c r="AF16" s="783"/>
      <c r="AG16" s="779"/>
      <c r="AH16" s="777"/>
      <c r="AI16" s="777"/>
      <c r="AJ16" s="777"/>
      <c r="AK16" s="777"/>
      <c r="AL16" s="778"/>
      <c r="AM16" s="779"/>
      <c r="AN16" s="777"/>
      <c r="AO16" s="777"/>
      <c r="AP16" s="777"/>
      <c r="AQ16" s="777"/>
      <c r="AR16" s="783"/>
      <c r="AS16" s="779"/>
      <c r="AT16" s="777"/>
      <c r="AU16" s="777"/>
      <c r="AV16" s="777"/>
      <c r="AW16" s="777"/>
      <c r="AX16" s="778"/>
      <c r="AY16" s="781">
        <f t="shared" si="1"/>
        <v>0</v>
      </c>
      <c r="AZ16" s="781"/>
      <c r="BA16" s="781"/>
      <c r="BB16" s="781"/>
      <c r="BC16" s="781"/>
      <c r="BD16" s="780">
        <f t="shared" si="2"/>
        <v>0</v>
      </c>
      <c r="BE16" s="781"/>
      <c r="BF16" s="781"/>
      <c r="BG16" s="781"/>
      <c r="BH16" s="781"/>
      <c r="BI16" s="780">
        <f t="shared" si="0"/>
        <v>0</v>
      </c>
      <c r="BJ16" s="781"/>
      <c r="BK16" s="781"/>
      <c r="BL16" s="781"/>
      <c r="BM16" s="782"/>
      <c r="BP16" s="88">
        <f t="shared" si="3"/>
        <v>0</v>
      </c>
      <c r="BQ16" s="88">
        <f t="shared" si="4"/>
        <v>0</v>
      </c>
      <c r="BR16" s="88">
        <f t="shared" si="5"/>
        <v>0</v>
      </c>
      <c r="BS16" s="88">
        <f t="shared" si="6"/>
        <v>0</v>
      </c>
      <c r="BT16" s="88">
        <f t="shared" si="10"/>
        <v>0</v>
      </c>
      <c r="BU16" s="88">
        <f t="shared" si="7"/>
        <v>0</v>
      </c>
      <c r="BV16" s="88">
        <f t="shared" si="8"/>
        <v>0</v>
      </c>
      <c r="BW16" s="88">
        <f t="shared" si="9"/>
        <v>0</v>
      </c>
    </row>
    <row r="17" spans="2:75" ht="28.5" customHeight="1">
      <c r="B17" s="354" t="s">
        <v>922</v>
      </c>
      <c r="C17" s="777"/>
      <c r="D17" s="777"/>
      <c r="E17" s="777"/>
      <c r="F17" s="777"/>
      <c r="G17" s="779"/>
      <c r="H17" s="783"/>
      <c r="I17" s="779"/>
      <c r="J17" s="777"/>
      <c r="K17" s="777"/>
      <c r="L17" s="777"/>
      <c r="M17" s="777"/>
      <c r="N17" s="778"/>
      <c r="O17" s="779"/>
      <c r="P17" s="777"/>
      <c r="Q17" s="777"/>
      <c r="R17" s="777"/>
      <c r="S17" s="777"/>
      <c r="T17" s="783"/>
      <c r="U17" s="779"/>
      <c r="V17" s="777"/>
      <c r="W17" s="777"/>
      <c r="X17" s="777"/>
      <c r="Y17" s="777"/>
      <c r="Z17" s="778"/>
      <c r="AA17" s="779"/>
      <c r="AB17" s="777"/>
      <c r="AC17" s="777"/>
      <c r="AD17" s="777"/>
      <c r="AE17" s="777"/>
      <c r="AF17" s="783"/>
      <c r="AG17" s="779"/>
      <c r="AH17" s="777"/>
      <c r="AI17" s="777"/>
      <c r="AJ17" s="777"/>
      <c r="AK17" s="777"/>
      <c r="AL17" s="778"/>
      <c r="AM17" s="779"/>
      <c r="AN17" s="777"/>
      <c r="AO17" s="777"/>
      <c r="AP17" s="777"/>
      <c r="AQ17" s="777"/>
      <c r="AR17" s="783"/>
      <c r="AS17" s="779"/>
      <c r="AT17" s="777"/>
      <c r="AU17" s="777"/>
      <c r="AV17" s="777"/>
      <c r="AW17" s="777"/>
      <c r="AX17" s="778"/>
      <c r="AY17" s="781">
        <f t="shared" si="1"/>
        <v>0</v>
      </c>
      <c r="AZ17" s="781"/>
      <c r="BA17" s="781"/>
      <c r="BB17" s="781"/>
      <c r="BC17" s="781"/>
      <c r="BD17" s="780">
        <f t="shared" si="2"/>
        <v>0</v>
      </c>
      <c r="BE17" s="781"/>
      <c r="BF17" s="781"/>
      <c r="BG17" s="781"/>
      <c r="BH17" s="781"/>
      <c r="BI17" s="780">
        <f t="shared" si="0"/>
        <v>0</v>
      </c>
      <c r="BJ17" s="781"/>
      <c r="BK17" s="781"/>
      <c r="BL17" s="781"/>
      <c r="BM17" s="782"/>
      <c r="BP17" s="88">
        <f t="shared" si="3"/>
        <v>0</v>
      </c>
      <c r="BQ17" s="88">
        <f t="shared" si="4"/>
        <v>0</v>
      </c>
      <c r="BR17" s="88">
        <f t="shared" si="5"/>
        <v>0</v>
      </c>
      <c r="BS17" s="88">
        <f t="shared" si="6"/>
        <v>0</v>
      </c>
      <c r="BT17" s="88">
        <f t="shared" si="10"/>
        <v>0</v>
      </c>
      <c r="BU17" s="88">
        <f t="shared" si="7"/>
        <v>0</v>
      </c>
      <c r="BV17" s="88">
        <f t="shared" si="8"/>
        <v>0</v>
      </c>
      <c r="BW17" s="88">
        <f t="shared" si="9"/>
        <v>0</v>
      </c>
    </row>
    <row r="18" spans="2:75" ht="28.5" customHeight="1">
      <c r="B18" s="354" t="s">
        <v>923</v>
      </c>
      <c r="C18" s="777"/>
      <c r="D18" s="777"/>
      <c r="E18" s="777"/>
      <c r="F18" s="777"/>
      <c r="G18" s="779"/>
      <c r="H18" s="783"/>
      <c r="I18" s="779"/>
      <c r="J18" s="777"/>
      <c r="K18" s="777"/>
      <c r="L18" s="777"/>
      <c r="M18" s="777"/>
      <c r="N18" s="778"/>
      <c r="O18" s="779"/>
      <c r="P18" s="777"/>
      <c r="Q18" s="777"/>
      <c r="R18" s="777"/>
      <c r="S18" s="777"/>
      <c r="T18" s="783"/>
      <c r="U18" s="779"/>
      <c r="V18" s="777"/>
      <c r="W18" s="777"/>
      <c r="X18" s="777"/>
      <c r="Y18" s="777"/>
      <c r="Z18" s="778"/>
      <c r="AA18" s="779"/>
      <c r="AB18" s="777"/>
      <c r="AC18" s="777"/>
      <c r="AD18" s="777"/>
      <c r="AE18" s="777"/>
      <c r="AF18" s="783"/>
      <c r="AG18" s="779"/>
      <c r="AH18" s="777"/>
      <c r="AI18" s="777"/>
      <c r="AJ18" s="777"/>
      <c r="AK18" s="777"/>
      <c r="AL18" s="778"/>
      <c r="AM18" s="779"/>
      <c r="AN18" s="777"/>
      <c r="AO18" s="777"/>
      <c r="AP18" s="777"/>
      <c r="AQ18" s="777"/>
      <c r="AR18" s="783"/>
      <c r="AS18" s="779"/>
      <c r="AT18" s="777"/>
      <c r="AU18" s="777"/>
      <c r="AV18" s="777"/>
      <c r="AW18" s="777"/>
      <c r="AX18" s="778"/>
      <c r="AY18" s="781">
        <f t="shared" si="1"/>
        <v>0</v>
      </c>
      <c r="AZ18" s="781"/>
      <c r="BA18" s="781"/>
      <c r="BB18" s="781"/>
      <c r="BC18" s="781"/>
      <c r="BD18" s="780">
        <f t="shared" si="2"/>
        <v>0</v>
      </c>
      <c r="BE18" s="781"/>
      <c r="BF18" s="781"/>
      <c r="BG18" s="781"/>
      <c r="BH18" s="781"/>
      <c r="BI18" s="780">
        <f t="shared" si="0"/>
        <v>0</v>
      </c>
      <c r="BJ18" s="781"/>
      <c r="BK18" s="781"/>
      <c r="BL18" s="781"/>
      <c r="BM18" s="782"/>
      <c r="BP18" s="88">
        <f t="shared" si="3"/>
        <v>0</v>
      </c>
      <c r="BQ18" s="88">
        <f t="shared" si="4"/>
        <v>0</v>
      </c>
      <c r="BR18" s="88">
        <f t="shared" si="5"/>
        <v>0</v>
      </c>
      <c r="BS18" s="88">
        <f t="shared" si="6"/>
        <v>0</v>
      </c>
      <c r="BT18" s="88">
        <f t="shared" si="10"/>
        <v>0</v>
      </c>
      <c r="BU18" s="88">
        <f t="shared" si="7"/>
        <v>0</v>
      </c>
      <c r="BV18" s="88">
        <f t="shared" si="8"/>
        <v>0</v>
      </c>
      <c r="BW18" s="88">
        <f t="shared" si="9"/>
        <v>0</v>
      </c>
    </row>
    <row r="19" spans="2:75" ht="28.5" customHeight="1">
      <c r="B19" s="354" t="s">
        <v>924</v>
      </c>
      <c r="C19" s="777"/>
      <c r="D19" s="777"/>
      <c r="E19" s="777"/>
      <c r="F19" s="777"/>
      <c r="G19" s="779"/>
      <c r="H19" s="783"/>
      <c r="I19" s="779"/>
      <c r="J19" s="777"/>
      <c r="K19" s="777"/>
      <c r="L19" s="777"/>
      <c r="M19" s="777"/>
      <c r="N19" s="778"/>
      <c r="O19" s="779"/>
      <c r="P19" s="777"/>
      <c r="Q19" s="777"/>
      <c r="R19" s="777"/>
      <c r="S19" s="777"/>
      <c r="T19" s="783"/>
      <c r="U19" s="779"/>
      <c r="V19" s="777"/>
      <c r="W19" s="777"/>
      <c r="X19" s="777"/>
      <c r="Y19" s="777"/>
      <c r="Z19" s="778"/>
      <c r="AA19" s="779"/>
      <c r="AB19" s="777"/>
      <c r="AC19" s="777"/>
      <c r="AD19" s="777"/>
      <c r="AE19" s="777"/>
      <c r="AF19" s="783"/>
      <c r="AG19" s="779"/>
      <c r="AH19" s="777"/>
      <c r="AI19" s="777"/>
      <c r="AJ19" s="777"/>
      <c r="AK19" s="777"/>
      <c r="AL19" s="778"/>
      <c r="AM19" s="779"/>
      <c r="AN19" s="777"/>
      <c r="AO19" s="777"/>
      <c r="AP19" s="777"/>
      <c r="AQ19" s="777"/>
      <c r="AR19" s="783"/>
      <c r="AS19" s="779"/>
      <c r="AT19" s="777"/>
      <c r="AU19" s="777"/>
      <c r="AV19" s="777"/>
      <c r="AW19" s="777"/>
      <c r="AX19" s="778"/>
      <c r="AY19" s="781">
        <f>BP19+BR19+BT19+BV19</f>
        <v>0</v>
      </c>
      <c r="AZ19" s="781"/>
      <c r="BA19" s="781"/>
      <c r="BB19" s="781"/>
      <c r="BC19" s="781"/>
      <c r="BD19" s="780">
        <f t="shared" si="2"/>
        <v>0</v>
      </c>
      <c r="BE19" s="781"/>
      <c r="BF19" s="781"/>
      <c r="BG19" s="781"/>
      <c r="BH19" s="781"/>
      <c r="BI19" s="780">
        <f t="shared" si="0"/>
        <v>0</v>
      </c>
      <c r="BJ19" s="781"/>
      <c r="BK19" s="781"/>
      <c r="BL19" s="781"/>
      <c r="BM19" s="782"/>
      <c r="BP19" s="88">
        <f t="shared" si="3"/>
        <v>0</v>
      </c>
      <c r="BQ19" s="88">
        <f t="shared" si="4"/>
        <v>0</v>
      </c>
      <c r="BR19" s="88">
        <f t="shared" si="5"/>
        <v>0</v>
      </c>
      <c r="BS19" s="88">
        <f t="shared" si="6"/>
        <v>0</v>
      </c>
      <c r="BT19" s="88">
        <f t="shared" si="10"/>
        <v>0</v>
      </c>
      <c r="BU19" s="88">
        <f t="shared" si="7"/>
        <v>0</v>
      </c>
      <c r="BV19" s="88">
        <f t="shared" si="8"/>
        <v>0</v>
      </c>
      <c r="BW19" s="88">
        <f t="shared" si="9"/>
        <v>0</v>
      </c>
    </row>
    <row r="20" spans="2:75" ht="28.5" customHeight="1">
      <c r="B20" s="354" t="s">
        <v>925</v>
      </c>
      <c r="C20" s="777"/>
      <c r="D20" s="777"/>
      <c r="E20" s="777"/>
      <c r="F20" s="777"/>
      <c r="G20" s="777"/>
      <c r="H20" s="783"/>
      <c r="I20" s="779"/>
      <c r="J20" s="777"/>
      <c r="K20" s="777"/>
      <c r="L20" s="777"/>
      <c r="M20" s="777"/>
      <c r="N20" s="778"/>
      <c r="O20" s="779"/>
      <c r="P20" s="777"/>
      <c r="Q20" s="777"/>
      <c r="R20" s="777"/>
      <c r="S20" s="777"/>
      <c r="T20" s="783"/>
      <c r="U20" s="779"/>
      <c r="V20" s="777"/>
      <c r="W20" s="777"/>
      <c r="X20" s="777"/>
      <c r="Y20" s="777"/>
      <c r="Z20" s="778"/>
      <c r="AA20" s="779"/>
      <c r="AB20" s="777"/>
      <c r="AC20" s="777"/>
      <c r="AD20" s="777"/>
      <c r="AE20" s="777"/>
      <c r="AF20" s="783"/>
      <c r="AG20" s="779"/>
      <c r="AH20" s="777"/>
      <c r="AI20" s="777"/>
      <c r="AJ20" s="777"/>
      <c r="AK20" s="777"/>
      <c r="AL20" s="778"/>
      <c r="AM20" s="779"/>
      <c r="AN20" s="777"/>
      <c r="AO20" s="777"/>
      <c r="AP20" s="777"/>
      <c r="AQ20" s="777"/>
      <c r="AR20" s="783"/>
      <c r="AS20" s="779"/>
      <c r="AT20" s="777"/>
      <c r="AU20" s="777"/>
      <c r="AV20" s="777"/>
      <c r="AW20" s="777"/>
      <c r="AX20" s="778"/>
      <c r="AY20" s="781">
        <f t="shared" si="1"/>
        <v>0</v>
      </c>
      <c r="AZ20" s="781"/>
      <c r="BA20" s="781"/>
      <c r="BB20" s="781"/>
      <c r="BC20" s="781"/>
      <c r="BD20" s="780">
        <f t="shared" si="2"/>
        <v>0</v>
      </c>
      <c r="BE20" s="781"/>
      <c r="BF20" s="781"/>
      <c r="BG20" s="781"/>
      <c r="BH20" s="781"/>
      <c r="BI20" s="780">
        <f t="shared" si="0"/>
        <v>0</v>
      </c>
      <c r="BJ20" s="781"/>
      <c r="BK20" s="781"/>
      <c r="BL20" s="781"/>
      <c r="BM20" s="782"/>
      <c r="BP20" s="88">
        <f t="shared" si="3"/>
        <v>0</v>
      </c>
      <c r="BQ20" s="88">
        <f t="shared" si="4"/>
        <v>0</v>
      </c>
      <c r="BR20" s="88">
        <f t="shared" si="5"/>
        <v>0</v>
      </c>
      <c r="BS20" s="88">
        <f t="shared" si="6"/>
        <v>0</v>
      </c>
      <c r="BT20" s="88">
        <f t="shared" si="10"/>
        <v>0</v>
      </c>
      <c r="BU20" s="88">
        <f t="shared" si="7"/>
        <v>0</v>
      </c>
      <c r="BV20" s="88">
        <f t="shared" si="8"/>
        <v>0</v>
      </c>
      <c r="BW20" s="88">
        <f t="shared" si="9"/>
        <v>0</v>
      </c>
    </row>
    <row r="21" spans="2:75" ht="28.5" customHeight="1" thickBot="1">
      <c r="B21" s="22" t="s">
        <v>15</v>
      </c>
      <c r="C21" s="775">
        <f>SUM(C9:D20)</f>
        <v>0</v>
      </c>
      <c r="D21" s="769"/>
      <c r="E21" s="770">
        <f>SUM(E9:F20)</f>
        <v>0</v>
      </c>
      <c r="F21" s="769"/>
      <c r="G21" s="784">
        <f>SUM(G9:H20)</f>
        <v>0</v>
      </c>
      <c r="H21" s="785"/>
      <c r="I21" s="769">
        <f>SUM(I9:J20)</f>
        <v>0</v>
      </c>
      <c r="J21" s="769"/>
      <c r="K21" s="770">
        <f>SUM(K9:L20)</f>
        <v>0</v>
      </c>
      <c r="L21" s="769"/>
      <c r="M21" s="770">
        <f>SUM(M9:N20)</f>
        <v>4649</v>
      </c>
      <c r="N21" s="771"/>
      <c r="O21" s="769">
        <f>SUM(O9:P20)</f>
        <v>0</v>
      </c>
      <c r="P21" s="769"/>
      <c r="Q21" s="770">
        <f>SUM(Q9:R20)</f>
        <v>0</v>
      </c>
      <c r="R21" s="769"/>
      <c r="S21" s="770">
        <f>SUM(S9:T20)</f>
        <v>0</v>
      </c>
      <c r="T21" s="776"/>
      <c r="U21" s="769">
        <f>SUM(U9:V20)</f>
        <v>0</v>
      </c>
      <c r="V21" s="769"/>
      <c r="W21" s="770">
        <f>SUM(W9:X20)</f>
        <v>0</v>
      </c>
      <c r="X21" s="769"/>
      <c r="Y21" s="770">
        <f>SUM(Y9:Z20)</f>
        <v>0</v>
      </c>
      <c r="Z21" s="769"/>
      <c r="AA21" s="775">
        <f>SUM(AA9:AB20)</f>
        <v>0</v>
      </c>
      <c r="AB21" s="769"/>
      <c r="AC21" s="770">
        <f>SUM(AC9:AD20)</f>
        <v>0</v>
      </c>
      <c r="AD21" s="769"/>
      <c r="AE21" s="770">
        <f>SUM(AE9:AF20)</f>
        <v>0</v>
      </c>
      <c r="AF21" s="776"/>
      <c r="AG21" s="769">
        <f>SUM(AG9:AH20)</f>
        <v>0</v>
      </c>
      <c r="AH21" s="769"/>
      <c r="AI21" s="770">
        <f>SUM(AI9:AJ20)</f>
        <v>0</v>
      </c>
      <c r="AJ21" s="769"/>
      <c r="AK21" s="770">
        <f>SUM(AK9:AL20)</f>
        <v>0</v>
      </c>
      <c r="AL21" s="771"/>
      <c r="AM21" s="775">
        <f>SUM(AM9:AN20)</f>
        <v>0</v>
      </c>
      <c r="AN21" s="769"/>
      <c r="AO21" s="770">
        <f>SUM(AO9:AP20)</f>
        <v>0</v>
      </c>
      <c r="AP21" s="769"/>
      <c r="AQ21" s="770">
        <f>SUM(AQ9:AR20)</f>
        <v>0</v>
      </c>
      <c r="AR21" s="776"/>
      <c r="AS21" s="769">
        <f>SUM(AS9:AT20)</f>
        <v>0</v>
      </c>
      <c r="AT21" s="769"/>
      <c r="AU21" s="770">
        <f>SUM(AU9:AV20)</f>
        <v>0</v>
      </c>
      <c r="AV21" s="769"/>
      <c r="AW21" s="770">
        <f>SUM(AW9:AX20)</f>
        <v>0</v>
      </c>
      <c r="AX21" s="771"/>
      <c r="AY21" s="772">
        <f>SUM(AY9:BC20)</f>
        <v>0</v>
      </c>
      <c r="AZ21" s="772"/>
      <c r="BA21" s="772"/>
      <c r="BB21" s="772"/>
      <c r="BC21" s="772"/>
      <c r="BD21" s="773">
        <f>SUM(BD9:BH20)</f>
        <v>0</v>
      </c>
      <c r="BE21" s="772"/>
      <c r="BF21" s="772"/>
      <c r="BG21" s="772"/>
      <c r="BH21" s="772"/>
      <c r="BI21" s="773">
        <f t="shared" si="0"/>
        <v>0</v>
      </c>
      <c r="BJ21" s="772"/>
      <c r="BK21" s="772"/>
      <c r="BL21" s="772"/>
      <c r="BM21" s="774"/>
    </row>
    <row r="22" spans="2:75">
      <c r="C22" s="32" t="s">
        <v>154</v>
      </c>
    </row>
    <row r="23" spans="2:75">
      <c r="C23" s="32" t="s">
        <v>155</v>
      </c>
    </row>
    <row r="24" spans="2:75">
      <c r="C24" s="32" t="s">
        <v>156</v>
      </c>
    </row>
  </sheetData>
  <sheetProtection password="CCCF" sheet="1" selectLockedCells="1"/>
  <mergeCells count="429">
    <mergeCell ref="B2:BM2"/>
    <mergeCell ref="B3:G3"/>
    <mergeCell ref="I3:J3"/>
    <mergeCell ref="V3:X3"/>
    <mergeCell ref="Y3:AM3"/>
    <mergeCell ref="AP3:AS3"/>
    <mergeCell ref="AT3:BM3"/>
    <mergeCell ref="BH4:BM4"/>
    <mergeCell ref="B5:B8"/>
    <mergeCell ref="AY5:BM5"/>
    <mergeCell ref="AY6:BC8"/>
    <mergeCell ref="BD6:BH8"/>
    <mergeCell ref="BI6:BM8"/>
    <mergeCell ref="C8:D8"/>
    <mergeCell ref="E8:F8"/>
    <mergeCell ref="G8:H8"/>
    <mergeCell ref="I8:J8"/>
    <mergeCell ref="K8:L8"/>
    <mergeCell ref="M8:N8"/>
    <mergeCell ref="O8:P8"/>
    <mergeCell ref="AO8:AP8"/>
    <mergeCell ref="AQ8:AR8"/>
    <mergeCell ref="AS8:AT8"/>
    <mergeCell ref="AU8:AV8"/>
    <mergeCell ref="BP6:BQ6"/>
    <mergeCell ref="BR6:BS6"/>
    <mergeCell ref="BT6:BU6"/>
    <mergeCell ref="BV6:BW6"/>
    <mergeCell ref="C7:D7"/>
    <mergeCell ref="E7:F7"/>
    <mergeCell ref="G7:H7"/>
    <mergeCell ref="I7:J7"/>
    <mergeCell ref="K7:L7"/>
    <mergeCell ref="M7:N7"/>
    <mergeCell ref="O7:P7"/>
    <mergeCell ref="Q7:R7"/>
    <mergeCell ref="S7:T7"/>
    <mergeCell ref="U7:V7"/>
    <mergeCell ref="W7:X7"/>
    <mergeCell ref="Y7:Z7"/>
    <mergeCell ref="AS7:AT7"/>
    <mergeCell ref="AU7:AV7"/>
    <mergeCell ref="AW7:AX7"/>
    <mergeCell ref="C6:H6"/>
    <mergeCell ref="I6:N6"/>
    <mergeCell ref="AA7:AB7"/>
    <mergeCell ref="AC7:AD7"/>
    <mergeCell ref="AE7:AF7"/>
    <mergeCell ref="AW8:AX8"/>
    <mergeCell ref="C9:D9"/>
    <mergeCell ref="E9:F9"/>
    <mergeCell ref="G9:H9"/>
    <mergeCell ref="I9:J9"/>
    <mergeCell ref="K9:L9"/>
    <mergeCell ref="AC8:AD8"/>
    <mergeCell ref="AE8:AF8"/>
    <mergeCell ref="AG8:AH8"/>
    <mergeCell ref="AI8:AJ8"/>
    <mergeCell ref="AK8:AL8"/>
    <mergeCell ref="AM8:AN8"/>
    <mergeCell ref="Q8:R8"/>
    <mergeCell ref="S8:T8"/>
    <mergeCell ref="U8:V8"/>
    <mergeCell ref="W8:X8"/>
    <mergeCell ref="Y8:Z8"/>
    <mergeCell ref="AA8:AB8"/>
    <mergeCell ref="AY9:BC9"/>
    <mergeCell ref="BD9:BH9"/>
    <mergeCell ref="BI9:BM9"/>
    <mergeCell ref="C10:D10"/>
    <mergeCell ref="E10:F10"/>
    <mergeCell ref="G10:H10"/>
    <mergeCell ref="I10:J10"/>
    <mergeCell ref="K10:L10"/>
    <mergeCell ref="M10:N10"/>
    <mergeCell ref="AK9:AL9"/>
    <mergeCell ref="AM9:AN9"/>
    <mergeCell ref="AO9:AP9"/>
    <mergeCell ref="AQ9:AR9"/>
    <mergeCell ref="AS9:AT9"/>
    <mergeCell ref="AU9:AV9"/>
    <mergeCell ref="Y9:Z9"/>
    <mergeCell ref="AA9:AB9"/>
    <mergeCell ref="AC9:AD9"/>
    <mergeCell ref="AE9:AF9"/>
    <mergeCell ref="AG9:AH9"/>
    <mergeCell ref="AI9:AJ9"/>
    <mergeCell ref="M9:N9"/>
    <mergeCell ref="O9:P9"/>
    <mergeCell ref="Q9:R9"/>
    <mergeCell ref="AI10:AJ10"/>
    <mergeCell ref="AK10:AL10"/>
    <mergeCell ref="O10:P10"/>
    <mergeCell ref="Q10:R10"/>
    <mergeCell ref="S10:T10"/>
    <mergeCell ref="U10:V10"/>
    <mergeCell ref="W10:X10"/>
    <mergeCell ref="Y10:Z10"/>
    <mergeCell ref="AW9:AX9"/>
    <mergeCell ref="S9:T9"/>
    <mergeCell ref="U9:V9"/>
    <mergeCell ref="W9:X9"/>
    <mergeCell ref="U11:V11"/>
    <mergeCell ref="W11:X11"/>
    <mergeCell ref="Y11:Z11"/>
    <mergeCell ref="AA11:AB11"/>
    <mergeCell ref="AY10:BC10"/>
    <mergeCell ref="BD10:BH10"/>
    <mergeCell ref="BI10:BM10"/>
    <mergeCell ref="C11:D11"/>
    <mergeCell ref="E11:F11"/>
    <mergeCell ref="G11:H11"/>
    <mergeCell ref="I11:J11"/>
    <mergeCell ref="K11:L11"/>
    <mergeCell ref="M11:N11"/>
    <mergeCell ref="O11:P11"/>
    <mergeCell ref="AM10:AN10"/>
    <mergeCell ref="AO10:AP10"/>
    <mergeCell ref="AQ10:AR10"/>
    <mergeCell ref="AS10:AT10"/>
    <mergeCell ref="AU10:AV10"/>
    <mergeCell ref="AW10:AX10"/>
    <mergeCell ref="AA10:AB10"/>
    <mergeCell ref="AC10:AD10"/>
    <mergeCell ref="AE10:AF10"/>
    <mergeCell ref="AG10:AH10"/>
    <mergeCell ref="BD11:BH11"/>
    <mergeCell ref="BI11:BM11"/>
    <mergeCell ref="C12:D12"/>
    <mergeCell ref="E12:F12"/>
    <mergeCell ref="G12:H12"/>
    <mergeCell ref="I12:J12"/>
    <mergeCell ref="K12:L12"/>
    <mergeCell ref="M12:N12"/>
    <mergeCell ref="O12:P12"/>
    <mergeCell ref="Q12:R12"/>
    <mergeCell ref="AO11:AP11"/>
    <mergeCell ref="AQ11:AR11"/>
    <mergeCell ref="AS11:AT11"/>
    <mergeCell ref="AU11:AV11"/>
    <mergeCell ref="AW11:AX11"/>
    <mergeCell ref="AY11:BC11"/>
    <mergeCell ref="AC11:AD11"/>
    <mergeCell ref="AE11:AF11"/>
    <mergeCell ref="AG11:AH11"/>
    <mergeCell ref="AI11:AJ11"/>
    <mergeCell ref="AK11:AL11"/>
    <mergeCell ref="AM11:AN11"/>
    <mergeCell ref="Q11:R11"/>
    <mergeCell ref="S11:T11"/>
    <mergeCell ref="AI12:AJ12"/>
    <mergeCell ref="AK12:AL12"/>
    <mergeCell ref="AM12:AN12"/>
    <mergeCell ref="AO12:AP12"/>
    <mergeCell ref="S12:T12"/>
    <mergeCell ref="U12:V12"/>
    <mergeCell ref="W12:X12"/>
    <mergeCell ref="Y12:Z12"/>
    <mergeCell ref="AA12:AB12"/>
    <mergeCell ref="AC12:AD12"/>
    <mergeCell ref="U13:V13"/>
    <mergeCell ref="W13:X13"/>
    <mergeCell ref="Y13:Z13"/>
    <mergeCell ref="AA13:AB13"/>
    <mergeCell ref="AC13:AD13"/>
    <mergeCell ref="AE13:AF13"/>
    <mergeCell ref="BI12:BM12"/>
    <mergeCell ref="C13:D13"/>
    <mergeCell ref="E13:F13"/>
    <mergeCell ref="G13:H13"/>
    <mergeCell ref="I13:J13"/>
    <mergeCell ref="K13:L13"/>
    <mergeCell ref="M13:N13"/>
    <mergeCell ref="O13:P13"/>
    <mergeCell ref="Q13:R13"/>
    <mergeCell ref="S13:T13"/>
    <mergeCell ref="AQ12:AR12"/>
    <mergeCell ref="AS12:AT12"/>
    <mergeCell ref="AU12:AV12"/>
    <mergeCell ref="AW12:AX12"/>
    <mergeCell ref="AY12:BC12"/>
    <mergeCell ref="BD12:BH12"/>
    <mergeCell ref="AE12:AF12"/>
    <mergeCell ref="AG12:AH12"/>
    <mergeCell ref="AS13:AT13"/>
    <mergeCell ref="AU13:AV13"/>
    <mergeCell ref="AW13:AX13"/>
    <mergeCell ref="AY13:BC13"/>
    <mergeCell ref="BD13:BH13"/>
    <mergeCell ref="BI13:BM13"/>
    <mergeCell ref="AG13:AH13"/>
    <mergeCell ref="AI13:AJ13"/>
    <mergeCell ref="AK13:AL13"/>
    <mergeCell ref="AM13:AN13"/>
    <mergeCell ref="AO13:AP13"/>
    <mergeCell ref="AQ13:AR13"/>
    <mergeCell ref="S14:T14"/>
    <mergeCell ref="U14:V14"/>
    <mergeCell ref="W14:X14"/>
    <mergeCell ref="Y14:Z14"/>
    <mergeCell ref="C14:D14"/>
    <mergeCell ref="E14:F14"/>
    <mergeCell ref="G14:H14"/>
    <mergeCell ref="I14:J14"/>
    <mergeCell ref="K14:L14"/>
    <mergeCell ref="M14:N14"/>
    <mergeCell ref="AY14:BC14"/>
    <mergeCell ref="BD14:BH14"/>
    <mergeCell ref="BI14:BM14"/>
    <mergeCell ref="C15:D15"/>
    <mergeCell ref="E15:F15"/>
    <mergeCell ref="G15:H15"/>
    <mergeCell ref="I15:J15"/>
    <mergeCell ref="K15:L15"/>
    <mergeCell ref="M15:N15"/>
    <mergeCell ref="O15:P15"/>
    <mergeCell ref="AM14:AN14"/>
    <mergeCell ref="AO14:AP14"/>
    <mergeCell ref="AQ14:AR14"/>
    <mergeCell ref="AS14:AT14"/>
    <mergeCell ref="AU14:AV14"/>
    <mergeCell ref="AW14:AX14"/>
    <mergeCell ref="AA14:AB14"/>
    <mergeCell ref="AC14:AD14"/>
    <mergeCell ref="AE14:AF14"/>
    <mergeCell ref="AG14:AH14"/>
    <mergeCell ref="AI14:AJ14"/>
    <mergeCell ref="AK14:AL14"/>
    <mergeCell ref="O14:P14"/>
    <mergeCell ref="Q14:R14"/>
    <mergeCell ref="AG15:AH15"/>
    <mergeCell ref="AI15:AJ15"/>
    <mergeCell ref="AK15:AL15"/>
    <mergeCell ref="AM15:AN15"/>
    <mergeCell ref="Q15:R15"/>
    <mergeCell ref="S15:T15"/>
    <mergeCell ref="U15:V15"/>
    <mergeCell ref="W15:X15"/>
    <mergeCell ref="Y15:Z15"/>
    <mergeCell ref="AA15:AB15"/>
    <mergeCell ref="S16:T16"/>
    <mergeCell ref="U16:V16"/>
    <mergeCell ref="W16:X16"/>
    <mergeCell ref="Y16:Z16"/>
    <mergeCell ref="AA16:AB16"/>
    <mergeCell ref="AC16:AD16"/>
    <mergeCell ref="BD15:BH15"/>
    <mergeCell ref="BI15:BM15"/>
    <mergeCell ref="C16:D16"/>
    <mergeCell ref="E16:F16"/>
    <mergeCell ref="G16:H16"/>
    <mergeCell ref="I16:J16"/>
    <mergeCell ref="K16:L16"/>
    <mergeCell ref="M16:N16"/>
    <mergeCell ref="O16:P16"/>
    <mergeCell ref="Q16:R16"/>
    <mergeCell ref="AO15:AP15"/>
    <mergeCell ref="AQ15:AR15"/>
    <mergeCell ref="AS15:AT15"/>
    <mergeCell ref="AU15:AV15"/>
    <mergeCell ref="AW15:AX15"/>
    <mergeCell ref="AY15:BC15"/>
    <mergeCell ref="AC15:AD15"/>
    <mergeCell ref="AE15:AF15"/>
    <mergeCell ref="AU16:AV16"/>
    <mergeCell ref="AW16:AX16"/>
    <mergeCell ref="AY16:BC16"/>
    <mergeCell ref="BD16:BH16"/>
    <mergeCell ref="AE16:AF16"/>
    <mergeCell ref="AG16:AH16"/>
    <mergeCell ref="AI16:AJ16"/>
    <mergeCell ref="AK16:AL16"/>
    <mergeCell ref="AM16:AN16"/>
    <mergeCell ref="AO16:AP16"/>
    <mergeCell ref="C17:D17"/>
    <mergeCell ref="E17:F17"/>
    <mergeCell ref="G17:H17"/>
    <mergeCell ref="I17:J17"/>
    <mergeCell ref="K17:L17"/>
    <mergeCell ref="M17:N17"/>
    <mergeCell ref="O17:P17"/>
    <mergeCell ref="Q17:R17"/>
    <mergeCell ref="S17:T17"/>
    <mergeCell ref="I18:J18"/>
    <mergeCell ref="K18:L18"/>
    <mergeCell ref="M18:N18"/>
    <mergeCell ref="AS17:AT17"/>
    <mergeCell ref="AU17:AV17"/>
    <mergeCell ref="AW17:AX17"/>
    <mergeCell ref="AY17:BC17"/>
    <mergeCell ref="BD17:BH17"/>
    <mergeCell ref="BI17:BM17"/>
    <mergeCell ref="AG17:AH17"/>
    <mergeCell ref="AI17:AJ17"/>
    <mergeCell ref="AK17:AL17"/>
    <mergeCell ref="AM17:AN17"/>
    <mergeCell ref="AO17:AP17"/>
    <mergeCell ref="AQ17:AR17"/>
    <mergeCell ref="U17:V17"/>
    <mergeCell ref="W17:X17"/>
    <mergeCell ref="Y17:Z17"/>
    <mergeCell ref="AA17:AB17"/>
    <mergeCell ref="AC17:AD17"/>
    <mergeCell ref="AE17:AF17"/>
    <mergeCell ref="C19:D19"/>
    <mergeCell ref="E19:F19"/>
    <mergeCell ref="G19:H19"/>
    <mergeCell ref="I19:J19"/>
    <mergeCell ref="K19:L19"/>
    <mergeCell ref="M19:N19"/>
    <mergeCell ref="O19:P19"/>
    <mergeCell ref="AM18:AN18"/>
    <mergeCell ref="AO18:AP18"/>
    <mergeCell ref="AA18:AB18"/>
    <mergeCell ref="AC18:AD18"/>
    <mergeCell ref="AE18:AF18"/>
    <mergeCell ref="AG18:AH18"/>
    <mergeCell ref="AI18:AJ18"/>
    <mergeCell ref="AK18:AL18"/>
    <mergeCell ref="O18:P18"/>
    <mergeCell ref="Q18:R18"/>
    <mergeCell ref="S18:T18"/>
    <mergeCell ref="U18:V18"/>
    <mergeCell ref="W18:X18"/>
    <mergeCell ref="Y18:Z18"/>
    <mergeCell ref="C18:D18"/>
    <mergeCell ref="E18:F18"/>
    <mergeCell ref="G18:H18"/>
    <mergeCell ref="Q19:R19"/>
    <mergeCell ref="S19:T19"/>
    <mergeCell ref="U19:V19"/>
    <mergeCell ref="W19:X19"/>
    <mergeCell ref="Y19:Z19"/>
    <mergeCell ref="AA19:AB19"/>
    <mergeCell ref="AY18:BC18"/>
    <mergeCell ref="BD18:BH18"/>
    <mergeCell ref="BI18:BM18"/>
    <mergeCell ref="AQ18:AR18"/>
    <mergeCell ref="AS18:AT18"/>
    <mergeCell ref="AU18:AV18"/>
    <mergeCell ref="AW18:AX18"/>
    <mergeCell ref="S20:T20"/>
    <mergeCell ref="U20:V20"/>
    <mergeCell ref="W20:X20"/>
    <mergeCell ref="Y20:Z20"/>
    <mergeCell ref="AA20:AB20"/>
    <mergeCell ref="AC20:AD20"/>
    <mergeCell ref="BD19:BH19"/>
    <mergeCell ref="BI19:BM19"/>
    <mergeCell ref="C20:D20"/>
    <mergeCell ref="E20:F20"/>
    <mergeCell ref="G20:H20"/>
    <mergeCell ref="I20:J20"/>
    <mergeCell ref="K20:L20"/>
    <mergeCell ref="M20:N20"/>
    <mergeCell ref="O20:P20"/>
    <mergeCell ref="Q20:R20"/>
    <mergeCell ref="AO19:AP19"/>
    <mergeCell ref="AQ19:AR19"/>
    <mergeCell ref="AS19:AT19"/>
    <mergeCell ref="AU19:AV19"/>
    <mergeCell ref="AW19:AX19"/>
    <mergeCell ref="AY19:BC19"/>
    <mergeCell ref="AC19:AD19"/>
    <mergeCell ref="AE19:AF19"/>
    <mergeCell ref="U21:V21"/>
    <mergeCell ref="W21:X21"/>
    <mergeCell ref="Y21:Z21"/>
    <mergeCell ref="AA21:AB21"/>
    <mergeCell ref="AC21:AD21"/>
    <mergeCell ref="AE21:AF21"/>
    <mergeCell ref="BI20:BM20"/>
    <mergeCell ref="C21:D21"/>
    <mergeCell ref="E21:F21"/>
    <mergeCell ref="G21:H21"/>
    <mergeCell ref="I21:J21"/>
    <mergeCell ref="K21:L21"/>
    <mergeCell ref="M21:N21"/>
    <mergeCell ref="O21:P21"/>
    <mergeCell ref="Q21:R21"/>
    <mergeCell ref="S21:T21"/>
    <mergeCell ref="AQ20:AR20"/>
    <mergeCell ref="AS20:AT20"/>
    <mergeCell ref="AU20:AV20"/>
    <mergeCell ref="AW20:AX20"/>
    <mergeCell ref="AY20:BC20"/>
    <mergeCell ref="BD20:BH20"/>
    <mergeCell ref="AE20:AF20"/>
    <mergeCell ref="AG20:AH20"/>
    <mergeCell ref="BK1:BM1"/>
    <mergeCell ref="AS21:AT21"/>
    <mergeCell ref="AU21:AV21"/>
    <mergeCell ref="AW21:AX21"/>
    <mergeCell ref="AY21:BC21"/>
    <mergeCell ref="BD21:BH21"/>
    <mergeCell ref="BI21:BM21"/>
    <mergeCell ref="AG21:AH21"/>
    <mergeCell ref="AI21:AJ21"/>
    <mergeCell ref="AK21:AL21"/>
    <mergeCell ref="AM21:AN21"/>
    <mergeCell ref="AO21:AP21"/>
    <mergeCell ref="AQ21:AR21"/>
    <mergeCell ref="AI20:AJ20"/>
    <mergeCell ref="AK20:AL20"/>
    <mergeCell ref="AM20:AN20"/>
    <mergeCell ref="AO20:AP20"/>
    <mergeCell ref="AG19:AH19"/>
    <mergeCell ref="AI19:AJ19"/>
    <mergeCell ref="AK19:AL19"/>
    <mergeCell ref="AM19:AN19"/>
    <mergeCell ref="BI16:BM16"/>
    <mergeCell ref="AQ16:AR16"/>
    <mergeCell ref="AS16:AT16"/>
    <mergeCell ref="AG7:AH7"/>
    <mergeCell ref="AI7:AJ7"/>
    <mergeCell ref="AK7:AL7"/>
    <mergeCell ref="AM7:AN7"/>
    <mergeCell ref="AO7:AP7"/>
    <mergeCell ref="AQ7:AR7"/>
    <mergeCell ref="C5:N5"/>
    <mergeCell ref="O5:Z5"/>
    <mergeCell ref="AA5:AL5"/>
    <mergeCell ref="AM5:AX5"/>
    <mergeCell ref="O6:T6"/>
    <mergeCell ref="U6:Z6"/>
    <mergeCell ref="AA6:AF6"/>
    <mergeCell ref="AG6:AL6"/>
    <mergeCell ref="AM6:AR6"/>
    <mergeCell ref="AS6:AX6"/>
  </mergeCells>
  <phoneticPr fontId="2"/>
  <conditionalFormatting sqref="C9:AX20">
    <cfRule type="containsBlanks" dxfId="40" priority="1">
      <formula>LEN(TRIM(C9))=0</formula>
    </cfRule>
    <cfRule type="cellIs" dxfId="39" priority="2" operator="greaterThanOrEqual">
      <formula>0</formula>
    </cfRule>
  </conditionalFormatting>
  <printOptions horizontalCentered="1" verticalCentered="1"/>
  <pageMargins left="0" right="0" top="0.78740157480314965" bottom="0.39370078740157483" header="0.51181102362204722" footer="0.51181102362204722"/>
  <pageSetup paperSize="9" scale="76" orientation="landscape" horizontalDpi="400" verticalDpi="400" r:id="rId1"/>
  <headerFooter alignWithMargins="0"/>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theme="9" tint="0.59999389629810485"/>
    <pageSetUpPr fitToPage="1"/>
  </sheetPr>
  <dimension ref="B1:BI24"/>
  <sheetViews>
    <sheetView view="pageBreakPreview" topLeftCell="A3" zoomScale="85" zoomScaleNormal="100" zoomScaleSheetLayoutView="85" workbookViewId="0">
      <selection activeCell="Q14" sqref="Q14:R14"/>
    </sheetView>
  </sheetViews>
  <sheetFormatPr defaultRowHeight="13.5"/>
  <cols>
    <col min="1" max="1" width="1.125" style="1" customWidth="1"/>
    <col min="2" max="2" width="5.25" style="1" customWidth="1"/>
    <col min="3" max="38" width="2.625" style="1" customWidth="1"/>
    <col min="39" max="53" width="2.125" style="1" customWidth="1"/>
    <col min="54" max="54" width="2.25" style="1" customWidth="1"/>
    <col min="55" max="256" width="9" style="1"/>
    <col min="257" max="257" width="2.25" style="1" customWidth="1"/>
    <col min="258" max="258" width="3.25" style="1" customWidth="1"/>
    <col min="259" max="309" width="2.125" style="1" customWidth="1"/>
    <col min="310" max="310" width="2.25" style="1" customWidth="1"/>
    <col min="311" max="512" width="9" style="1"/>
    <col min="513" max="513" width="2.25" style="1" customWidth="1"/>
    <col min="514" max="514" width="3.25" style="1" customWidth="1"/>
    <col min="515" max="565" width="2.125" style="1" customWidth="1"/>
    <col min="566" max="566" width="2.25" style="1" customWidth="1"/>
    <col min="567" max="768" width="9" style="1"/>
    <col min="769" max="769" width="2.25" style="1" customWidth="1"/>
    <col min="770" max="770" width="3.25" style="1" customWidth="1"/>
    <col min="771" max="821" width="2.125" style="1" customWidth="1"/>
    <col min="822" max="822" width="2.25" style="1" customWidth="1"/>
    <col min="823" max="1024" width="9" style="1"/>
    <col min="1025" max="1025" width="2.25" style="1" customWidth="1"/>
    <col min="1026" max="1026" width="3.25" style="1" customWidth="1"/>
    <col min="1027" max="1077" width="2.125" style="1" customWidth="1"/>
    <col min="1078" max="1078" width="2.25" style="1" customWidth="1"/>
    <col min="1079" max="1280" width="9" style="1"/>
    <col min="1281" max="1281" width="2.25" style="1" customWidth="1"/>
    <col min="1282" max="1282" width="3.25" style="1" customWidth="1"/>
    <col min="1283" max="1333" width="2.125" style="1" customWidth="1"/>
    <col min="1334" max="1334" width="2.25" style="1" customWidth="1"/>
    <col min="1335" max="1536" width="9" style="1"/>
    <col min="1537" max="1537" width="2.25" style="1" customWidth="1"/>
    <col min="1538" max="1538" width="3.25" style="1" customWidth="1"/>
    <col min="1539" max="1589" width="2.125" style="1" customWidth="1"/>
    <col min="1590" max="1590" width="2.25" style="1" customWidth="1"/>
    <col min="1591" max="1792" width="9" style="1"/>
    <col min="1793" max="1793" width="2.25" style="1" customWidth="1"/>
    <col min="1794" max="1794" width="3.25" style="1" customWidth="1"/>
    <col min="1795" max="1845" width="2.125" style="1" customWidth="1"/>
    <col min="1846" max="1846" width="2.25" style="1" customWidth="1"/>
    <col min="1847" max="2048" width="9" style="1"/>
    <col min="2049" max="2049" width="2.25" style="1" customWidth="1"/>
    <col min="2050" max="2050" width="3.25" style="1" customWidth="1"/>
    <col min="2051" max="2101" width="2.125" style="1" customWidth="1"/>
    <col min="2102" max="2102" width="2.25" style="1" customWidth="1"/>
    <col min="2103" max="2304" width="9" style="1"/>
    <col min="2305" max="2305" width="2.25" style="1" customWidth="1"/>
    <col min="2306" max="2306" width="3.25" style="1" customWidth="1"/>
    <col min="2307" max="2357" width="2.125" style="1" customWidth="1"/>
    <col min="2358" max="2358" width="2.25" style="1" customWidth="1"/>
    <col min="2359" max="2560" width="9" style="1"/>
    <col min="2561" max="2561" width="2.25" style="1" customWidth="1"/>
    <col min="2562" max="2562" width="3.25" style="1" customWidth="1"/>
    <col min="2563" max="2613" width="2.125" style="1" customWidth="1"/>
    <col min="2614" max="2614" width="2.25" style="1" customWidth="1"/>
    <col min="2615" max="2816" width="9" style="1"/>
    <col min="2817" max="2817" width="2.25" style="1" customWidth="1"/>
    <col min="2818" max="2818" width="3.25" style="1" customWidth="1"/>
    <col min="2819" max="2869" width="2.125" style="1" customWidth="1"/>
    <col min="2870" max="2870" width="2.25" style="1" customWidth="1"/>
    <col min="2871" max="3072" width="9" style="1"/>
    <col min="3073" max="3073" width="2.25" style="1" customWidth="1"/>
    <col min="3074" max="3074" width="3.25" style="1" customWidth="1"/>
    <col min="3075" max="3125" width="2.125" style="1" customWidth="1"/>
    <col min="3126" max="3126" width="2.25" style="1" customWidth="1"/>
    <col min="3127" max="3328" width="9" style="1"/>
    <col min="3329" max="3329" width="2.25" style="1" customWidth="1"/>
    <col min="3330" max="3330" width="3.25" style="1" customWidth="1"/>
    <col min="3331" max="3381" width="2.125" style="1" customWidth="1"/>
    <col min="3382" max="3382" width="2.25" style="1" customWidth="1"/>
    <col min="3383" max="3584" width="9" style="1"/>
    <col min="3585" max="3585" width="2.25" style="1" customWidth="1"/>
    <col min="3586" max="3586" width="3.25" style="1" customWidth="1"/>
    <col min="3587" max="3637" width="2.125" style="1" customWidth="1"/>
    <col min="3638" max="3638" width="2.25" style="1" customWidth="1"/>
    <col min="3639" max="3840" width="9" style="1"/>
    <col min="3841" max="3841" width="2.25" style="1" customWidth="1"/>
    <col min="3842" max="3842" width="3.25" style="1" customWidth="1"/>
    <col min="3843" max="3893" width="2.125" style="1" customWidth="1"/>
    <col min="3894" max="3894" width="2.25" style="1" customWidth="1"/>
    <col min="3895" max="4096" width="9" style="1"/>
    <col min="4097" max="4097" width="2.25" style="1" customWidth="1"/>
    <col min="4098" max="4098" width="3.25" style="1" customWidth="1"/>
    <col min="4099" max="4149" width="2.125" style="1" customWidth="1"/>
    <col min="4150" max="4150" width="2.25" style="1" customWidth="1"/>
    <col min="4151" max="4352" width="9" style="1"/>
    <col min="4353" max="4353" width="2.25" style="1" customWidth="1"/>
    <col min="4354" max="4354" width="3.25" style="1" customWidth="1"/>
    <col min="4355" max="4405" width="2.125" style="1" customWidth="1"/>
    <col min="4406" max="4406" width="2.25" style="1" customWidth="1"/>
    <col min="4407" max="4608" width="9" style="1"/>
    <col min="4609" max="4609" width="2.25" style="1" customWidth="1"/>
    <col min="4610" max="4610" width="3.25" style="1" customWidth="1"/>
    <col min="4611" max="4661" width="2.125" style="1" customWidth="1"/>
    <col min="4662" max="4662" width="2.25" style="1" customWidth="1"/>
    <col min="4663" max="4864" width="9" style="1"/>
    <col min="4865" max="4865" width="2.25" style="1" customWidth="1"/>
    <col min="4866" max="4866" width="3.25" style="1" customWidth="1"/>
    <col min="4867" max="4917" width="2.125" style="1" customWidth="1"/>
    <col min="4918" max="4918" width="2.25" style="1" customWidth="1"/>
    <col min="4919" max="5120" width="9" style="1"/>
    <col min="5121" max="5121" width="2.25" style="1" customWidth="1"/>
    <col min="5122" max="5122" width="3.25" style="1" customWidth="1"/>
    <col min="5123" max="5173" width="2.125" style="1" customWidth="1"/>
    <col min="5174" max="5174" width="2.25" style="1" customWidth="1"/>
    <col min="5175" max="5376" width="9" style="1"/>
    <col min="5377" max="5377" width="2.25" style="1" customWidth="1"/>
    <col min="5378" max="5378" width="3.25" style="1" customWidth="1"/>
    <col min="5379" max="5429" width="2.125" style="1" customWidth="1"/>
    <col min="5430" max="5430" width="2.25" style="1" customWidth="1"/>
    <col min="5431" max="5632" width="9" style="1"/>
    <col min="5633" max="5633" width="2.25" style="1" customWidth="1"/>
    <col min="5634" max="5634" width="3.25" style="1" customWidth="1"/>
    <col min="5635" max="5685" width="2.125" style="1" customWidth="1"/>
    <col min="5686" max="5686" width="2.25" style="1" customWidth="1"/>
    <col min="5687" max="5888" width="9" style="1"/>
    <col min="5889" max="5889" width="2.25" style="1" customWidth="1"/>
    <col min="5890" max="5890" width="3.25" style="1" customWidth="1"/>
    <col min="5891" max="5941" width="2.125" style="1" customWidth="1"/>
    <col min="5942" max="5942" width="2.25" style="1" customWidth="1"/>
    <col min="5943" max="6144" width="9" style="1"/>
    <col min="6145" max="6145" width="2.25" style="1" customWidth="1"/>
    <col min="6146" max="6146" width="3.25" style="1" customWidth="1"/>
    <col min="6147" max="6197" width="2.125" style="1" customWidth="1"/>
    <col min="6198" max="6198" width="2.25" style="1" customWidth="1"/>
    <col min="6199" max="6400" width="9" style="1"/>
    <col min="6401" max="6401" width="2.25" style="1" customWidth="1"/>
    <col min="6402" max="6402" width="3.25" style="1" customWidth="1"/>
    <col min="6403" max="6453" width="2.125" style="1" customWidth="1"/>
    <col min="6454" max="6454" width="2.25" style="1" customWidth="1"/>
    <col min="6455" max="6656" width="9" style="1"/>
    <col min="6657" max="6657" width="2.25" style="1" customWidth="1"/>
    <col min="6658" max="6658" width="3.25" style="1" customWidth="1"/>
    <col min="6659" max="6709" width="2.125" style="1" customWidth="1"/>
    <col min="6710" max="6710" width="2.25" style="1" customWidth="1"/>
    <col min="6711" max="6912" width="9" style="1"/>
    <col min="6913" max="6913" width="2.25" style="1" customWidth="1"/>
    <col min="6914" max="6914" width="3.25" style="1" customWidth="1"/>
    <col min="6915" max="6965" width="2.125" style="1" customWidth="1"/>
    <col min="6966" max="6966" width="2.25" style="1" customWidth="1"/>
    <col min="6967" max="7168" width="9" style="1"/>
    <col min="7169" max="7169" width="2.25" style="1" customWidth="1"/>
    <col min="7170" max="7170" width="3.25" style="1" customWidth="1"/>
    <col min="7171" max="7221" width="2.125" style="1" customWidth="1"/>
    <col min="7222" max="7222" width="2.25" style="1" customWidth="1"/>
    <col min="7223" max="7424" width="9" style="1"/>
    <col min="7425" max="7425" width="2.25" style="1" customWidth="1"/>
    <col min="7426" max="7426" width="3.25" style="1" customWidth="1"/>
    <col min="7427" max="7477" width="2.125" style="1" customWidth="1"/>
    <col min="7478" max="7478" width="2.25" style="1" customWidth="1"/>
    <col min="7479" max="7680" width="9" style="1"/>
    <col min="7681" max="7681" width="2.25" style="1" customWidth="1"/>
    <col min="7682" max="7682" width="3.25" style="1" customWidth="1"/>
    <col min="7683" max="7733" width="2.125" style="1" customWidth="1"/>
    <col min="7734" max="7734" width="2.25" style="1" customWidth="1"/>
    <col min="7735" max="7936" width="9" style="1"/>
    <col min="7937" max="7937" width="2.25" style="1" customWidth="1"/>
    <col min="7938" max="7938" width="3.25" style="1" customWidth="1"/>
    <col min="7939" max="7989" width="2.125" style="1" customWidth="1"/>
    <col min="7990" max="7990" width="2.25" style="1" customWidth="1"/>
    <col min="7991" max="8192" width="9" style="1"/>
    <col min="8193" max="8193" width="2.25" style="1" customWidth="1"/>
    <col min="8194" max="8194" width="3.25" style="1" customWidth="1"/>
    <col min="8195" max="8245" width="2.125" style="1" customWidth="1"/>
    <col min="8246" max="8246" width="2.25" style="1" customWidth="1"/>
    <col min="8247" max="8448" width="9" style="1"/>
    <col min="8449" max="8449" width="2.25" style="1" customWidth="1"/>
    <col min="8450" max="8450" width="3.25" style="1" customWidth="1"/>
    <col min="8451" max="8501" width="2.125" style="1" customWidth="1"/>
    <col min="8502" max="8502" width="2.25" style="1" customWidth="1"/>
    <col min="8503" max="8704" width="9" style="1"/>
    <col min="8705" max="8705" width="2.25" style="1" customWidth="1"/>
    <col min="8706" max="8706" width="3.25" style="1" customWidth="1"/>
    <col min="8707" max="8757" width="2.125" style="1" customWidth="1"/>
    <col min="8758" max="8758" width="2.25" style="1" customWidth="1"/>
    <col min="8759" max="8960" width="9" style="1"/>
    <col min="8961" max="8961" width="2.25" style="1" customWidth="1"/>
    <col min="8962" max="8962" width="3.25" style="1" customWidth="1"/>
    <col min="8963" max="9013" width="2.125" style="1" customWidth="1"/>
    <col min="9014" max="9014" width="2.25" style="1" customWidth="1"/>
    <col min="9015" max="9216" width="9" style="1"/>
    <col min="9217" max="9217" width="2.25" style="1" customWidth="1"/>
    <col min="9218" max="9218" width="3.25" style="1" customWidth="1"/>
    <col min="9219" max="9269" width="2.125" style="1" customWidth="1"/>
    <col min="9270" max="9270" width="2.25" style="1" customWidth="1"/>
    <col min="9271" max="9472" width="9" style="1"/>
    <col min="9473" max="9473" width="2.25" style="1" customWidth="1"/>
    <col min="9474" max="9474" width="3.25" style="1" customWidth="1"/>
    <col min="9475" max="9525" width="2.125" style="1" customWidth="1"/>
    <col min="9526" max="9526" width="2.25" style="1" customWidth="1"/>
    <col min="9527" max="9728" width="9" style="1"/>
    <col min="9729" max="9729" width="2.25" style="1" customWidth="1"/>
    <col min="9730" max="9730" width="3.25" style="1" customWidth="1"/>
    <col min="9731" max="9781" width="2.125" style="1" customWidth="1"/>
    <col min="9782" max="9782" width="2.25" style="1" customWidth="1"/>
    <col min="9783" max="9984" width="9" style="1"/>
    <col min="9985" max="9985" width="2.25" style="1" customWidth="1"/>
    <col min="9986" max="9986" width="3.25" style="1" customWidth="1"/>
    <col min="9987" max="10037" width="2.125" style="1" customWidth="1"/>
    <col min="10038" max="10038" width="2.25" style="1" customWidth="1"/>
    <col min="10039" max="10240" width="9" style="1"/>
    <col min="10241" max="10241" width="2.25" style="1" customWidth="1"/>
    <col min="10242" max="10242" width="3.25" style="1" customWidth="1"/>
    <col min="10243" max="10293" width="2.125" style="1" customWidth="1"/>
    <col min="10294" max="10294" width="2.25" style="1" customWidth="1"/>
    <col min="10295" max="10496" width="9" style="1"/>
    <col min="10497" max="10497" width="2.25" style="1" customWidth="1"/>
    <col min="10498" max="10498" width="3.25" style="1" customWidth="1"/>
    <col min="10499" max="10549" width="2.125" style="1" customWidth="1"/>
    <col min="10550" max="10550" width="2.25" style="1" customWidth="1"/>
    <col min="10551" max="10752" width="9" style="1"/>
    <col min="10753" max="10753" width="2.25" style="1" customWidth="1"/>
    <col min="10754" max="10754" width="3.25" style="1" customWidth="1"/>
    <col min="10755" max="10805" width="2.125" style="1" customWidth="1"/>
    <col min="10806" max="10806" width="2.25" style="1" customWidth="1"/>
    <col min="10807" max="11008" width="9" style="1"/>
    <col min="11009" max="11009" width="2.25" style="1" customWidth="1"/>
    <col min="11010" max="11010" width="3.25" style="1" customWidth="1"/>
    <col min="11011" max="11061" width="2.125" style="1" customWidth="1"/>
    <col min="11062" max="11062" width="2.25" style="1" customWidth="1"/>
    <col min="11063" max="11264" width="9" style="1"/>
    <col min="11265" max="11265" width="2.25" style="1" customWidth="1"/>
    <col min="11266" max="11266" width="3.25" style="1" customWidth="1"/>
    <col min="11267" max="11317" width="2.125" style="1" customWidth="1"/>
    <col min="11318" max="11318" width="2.25" style="1" customWidth="1"/>
    <col min="11319" max="11520" width="9" style="1"/>
    <col min="11521" max="11521" width="2.25" style="1" customWidth="1"/>
    <col min="11522" max="11522" width="3.25" style="1" customWidth="1"/>
    <col min="11523" max="11573" width="2.125" style="1" customWidth="1"/>
    <col min="11574" max="11574" width="2.25" style="1" customWidth="1"/>
    <col min="11575" max="11776" width="9" style="1"/>
    <col min="11777" max="11777" width="2.25" style="1" customWidth="1"/>
    <col min="11778" max="11778" width="3.25" style="1" customWidth="1"/>
    <col min="11779" max="11829" width="2.125" style="1" customWidth="1"/>
    <col min="11830" max="11830" width="2.25" style="1" customWidth="1"/>
    <col min="11831" max="12032" width="9" style="1"/>
    <col min="12033" max="12033" width="2.25" style="1" customWidth="1"/>
    <col min="12034" max="12034" width="3.25" style="1" customWidth="1"/>
    <col min="12035" max="12085" width="2.125" style="1" customWidth="1"/>
    <col min="12086" max="12086" width="2.25" style="1" customWidth="1"/>
    <col min="12087" max="12288" width="9" style="1"/>
    <col min="12289" max="12289" width="2.25" style="1" customWidth="1"/>
    <col min="12290" max="12290" width="3.25" style="1" customWidth="1"/>
    <col min="12291" max="12341" width="2.125" style="1" customWidth="1"/>
    <col min="12342" max="12342" width="2.25" style="1" customWidth="1"/>
    <col min="12343" max="12544" width="9" style="1"/>
    <col min="12545" max="12545" width="2.25" style="1" customWidth="1"/>
    <col min="12546" max="12546" width="3.25" style="1" customWidth="1"/>
    <col min="12547" max="12597" width="2.125" style="1" customWidth="1"/>
    <col min="12598" max="12598" width="2.25" style="1" customWidth="1"/>
    <col min="12599" max="12800" width="9" style="1"/>
    <col min="12801" max="12801" width="2.25" style="1" customWidth="1"/>
    <col min="12802" max="12802" width="3.25" style="1" customWidth="1"/>
    <col min="12803" max="12853" width="2.125" style="1" customWidth="1"/>
    <col min="12854" max="12854" width="2.25" style="1" customWidth="1"/>
    <col min="12855" max="13056" width="9" style="1"/>
    <col min="13057" max="13057" width="2.25" style="1" customWidth="1"/>
    <col min="13058" max="13058" width="3.25" style="1" customWidth="1"/>
    <col min="13059" max="13109" width="2.125" style="1" customWidth="1"/>
    <col min="13110" max="13110" width="2.25" style="1" customWidth="1"/>
    <col min="13111" max="13312" width="9" style="1"/>
    <col min="13313" max="13313" width="2.25" style="1" customWidth="1"/>
    <col min="13314" max="13314" width="3.25" style="1" customWidth="1"/>
    <col min="13315" max="13365" width="2.125" style="1" customWidth="1"/>
    <col min="13366" max="13366" width="2.25" style="1" customWidth="1"/>
    <col min="13367" max="13568" width="9" style="1"/>
    <col min="13569" max="13569" width="2.25" style="1" customWidth="1"/>
    <col min="13570" max="13570" width="3.25" style="1" customWidth="1"/>
    <col min="13571" max="13621" width="2.125" style="1" customWidth="1"/>
    <col min="13622" max="13622" width="2.25" style="1" customWidth="1"/>
    <col min="13623" max="13824" width="9" style="1"/>
    <col min="13825" max="13825" width="2.25" style="1" customWidth="1"/>
    <col min="13826" max="13826" width="3.25" style="1" customWidth="1"/>
    <col min="13827" max="13877" width="2.125" style="1" customWidth="1"/>
    <col min="13878" max="13878" width="2.25" style="1" customWidth="1"/>
    <col min="13879" max="14080" width="9" style="1"/>
    <col min="14081" max="14081" width="2.25" style="1" customWidth="1"/>
    <col min="14082" max="14082" width="3.25" style="1" customWidth="1"/>
    <col min="14083" max="14133" width="2.125" style="1" customWidth="1"/>
    <col min="14134" max="14134" width="2.25" style="1" customWidth="1"/>
    <col min="14135" max="14336" width="9" style="1"/>
    <col min="14337" max="14337" width="2.25" style="1" customWidth="1"/>
    <col min="14338" max="14338" width="3.25" style="1" customWidth="1"/>
    <col min="14339" max="14389" width="2.125" style="1" customWidth="1"/>
    <col min="14390" max="14390" width="2.25" style="1" customWidth="1"/>
    <col min="14391" max="14592" width="9" style="1"/>
    <col min="14593" max="14593" width="2.25" style="1" customWidth="1"/>
    <col min="14594" max="14594" width="3.25" style="1" customWidth="1"/>
    <col min="14595" max="14645" width="2.125" style="1" customWidth="1"/>
    <col min="14646" max="14646" width="2.25" style="1" customWidth="1"/>
    <col min="14647" max="14848" width="9" style="1"/>
    <col min="14849" max="14849" width="2.25" style="1" customWidth="1"/>
    <col min="14850" max="14850" width="3.25" style="1" customWidth="1"/>
    <col min="14851" max="14901" width="2.125" style="1" customWidth="1"/>
    <col min="14902" max="14902" width="2.25" style="1" customWidth="1"/>
    <col min="14903" max="15104" width="9" style="1"/>
    <col min="15105" max="15105" width="2.25" style="1" customWidth="1"/>
    <col min="15106" max="15106" width="3.25" style="1" customWidth="1"/>
    <col min="15107" max="15157" width="2.125" style="1" customWidth="1"/>
    <col min="15158" max="15158" width="2.25" style="1" customWidth="1"/>
    <col min="15159" max="15360" width="9" style="1"/>
    <col min="15361" max="15361" width="2.25" style="1" customWidth="1"/>
    <col min="15362" max="15362" width="3.25" style="1" customWidth="1"/>
    <col min="15363" max="15413" width="2.125" style="1" customWidth="1"/>
    <col min="15414" max="15414" width="2.25" style="1" customWidth="1"/>
    <col min="15415" max="15616" width="9" style="1"/>
    <col min="15617" max="15617" width="2.25" style="1" customWidth="1"/>
    <col min="15618" max="15618" width="3.25" style="1" customWidth="1"/>
    <col min="15619" max="15669" width="2.125" style="1" customWidth="1"/>
    <col min="15670" max="15670" width="2.25" style="1" customWidth="1"/>
    <col min="15671" max="15872" width="9" style="1"/>
    <col min="15873" max="15873" width="2.25" style="1" customWidth="1"/>
    <col min="15874" max="15874" width="3.25" style="1" customWidth="1"/>
    <col min="15875" max="15925" width="2.125" style="1" customWidth="1"/>
    <col min="15926" max="15926" width="2.25" style="1" customWidth="1"/>
    <col min="15927" max="16128" width="9" style="1"/>
    <col min="16129" max="16129" width="2.25" style="1" customWidth="1"/>
    <col min="16130" max="16130" width="3.25" style="1" customWidth="1"/>
    <col min="16131" max="16181" width="2.125" style="1" customWidth="1"/>
    <col min="16182" max="16182" width="2.25" style="1" customWidth="1"/>
    <col min="16183" max="16384" width="9" style="1"/>
  </cols>
  <sheetData>
    <row r="1" spans="2:61" ht="22.5" customHeight="1">
      <c r="B1" s="1" t="s">
        <v>1069</v>
      </c>
      <c r="AY1" s="768" t="e">
        <f>別紙５【要入力】!BK1</f>
        <v>#N/A</v>
      </c>
      <c r="AZ1" s="768"/>
      <c r="BA1" s="768"/>
    </row>
    <row r="2" spans="2:61" ht="31.5" customHeight="1">
      <c r="B2" s="800" t="s">
        <v>157</v>
      </c>
      <c r="C2" s="800"/>
      <c r="D2" s="800"/>
      <c r="E2" s="800"/>
      <c r="F2" s="800"/>
      <c r="G2" s="800"/>
      <c r="H2" s="800"/>
      <c r="I2" s="800"/>
      <c r="J2" s="800"/>
      <c r="K2" s="800"/>
      <c r="L2" s="800"/>
      <c r="M2" s="800"/>
      <c r="N2" s="800"/>
      <c r="O2" s="800"/>
      <c r="P2" s="800"/>
      <c r="Q2" s="800"/>
      <c r="R2" s="800"/>
      <c r="S2" s="800"/>
      <c r="T2" s="800"/>
      <c r="U2" s="800"/>
      <c r="V2" s="800"/>
      <c r="W2" s="800"/>
      <c r="X2" s="800"/>
      <c r="Y2" s="800"/>
      <c r="Z2" s="800"/>
      <c r="AA2" s="800"/>
      <c r="AB2" s="800"/>
      <c r="AC2" s="800"/>
      <c r="AD2" s="800"/>
      <c r="AE2" s="800"/>
      <c r="AF2" s="800"/>
      <c r="AG2" s="800"/>
      <c r="AH2" s="800"/>
      <c r="AI2" s="800"/>
      <c r="AJ2" s="800"/>
      <c r="AK2" s="800"/>
      <c r="AL2" s="800"/>
      <c r="AM2" s="800"/>
      <c r="AN2" s="800"/>
      <c r="AO2" s="800"/>
      <c r="AP2" s="800"/>
      <c r="AQ2" s="800"/>
      <c r="AR2" s="800"/>
      <c r="AS2" s="800"/>
      <c r="AT2" s="800"/>
      <c r="AU2" s="800"/>
      <c r="AV2" s="800"/>
      <c r="AW2" s="800"/>
      <c r="AX2" s="800"/>
      <c r="AY2" s="800"/>
      <c r="AZ2" s="800"/>
      <c r="BA2" s="800"/>
    </row>
    <row r="3" spans="2:61" ht="21" customHeight="1">
      <c r="B3" s="801" t="str">
        <f>別紙５【要入力】!B3</f>
        <v>令和５年度</v>
      </c>
      <c r="C3" s="801"/>
      <c r="D3" s="801"/>
      <c r="E3" s="801"/>
      <c r="F3" s="801"/>
      <c r="G3" s="801"/>
      <c r="H3" s="801"/>
      <c r="I3" s="801"/>
      <c r="J3" s="801"/>
      <c r="K3" s="156"/>
      <c r="L3" s="851" t="s">
        <v>91</v>
      </c>
      <c r="M3" s="851"/>
      <c r="N3" s="851"/>
      <c r="O3" s="852" t="e">
        <f>別紙５【要入力】!Y3</f>
        <v>#N/A</v>
      </c>
      <c r="P3" s="852"/>
      <c r="Q3" s="852"/>
      <c r="R3" s="852"/>
      <c r="S3" s="852"/>
      <c r="T3" s="852"/>
      <c r="U3" s="852"/>
      <c r="V3" s="852"/>
      <c r="W3" s="852"/>
      <c r="X3" s="852"/>
      <c r="Y3" s="852"/>
      <c r="Z3" s="852"/>
      <c r="AA3" s="55"/>
      <c r="AB3" s="851" t="s">
        <v>2</v>
      </c>
      <c r="AC3" s="851"/>
      <c r="AD3" s="851"/>
      <c r="AE3" s="851"/>
      <c r="AF3" s="851"/>
      <c r="AG3" s="853" t="e">
        <f>別紙７【要入力】!I3</f>
        <v>#N/A</v>
      </c>
      <c r="AH3" s="853"/>
      <c r="AI3" s="853"/>
      <c r="AJ3" s="853"/>
      <c r="AK3" s="853"/>
      <c r="AL3" s="853"/>
      <c r="AM3" s="853"/>
      <c r="AN3" s="853"/>
      <c r="AO3" s="853"/>
      <c r="AP3" s="853"/>
      <c r="AQ3" s="853"/>
      <c r="AR3" s="853"/>
      <c r="AS3" s="853"/>
      <c r="AT3" s="853"/>
      <c r="AU3" s="853"/>
      <c r="AV3" s="853"/>
      <c r="AW3" s="853"/>
      <c r="AX3" s="853"/>
      <c r="AY3" s="853"/>
      <c r="AZ3" s="853"/>
      <c r="BA3" s="853"/>
    </row>
    <row r="4" spans="2:61" ht="182.25" customHeight="1" thickBot="1">
      <c r="B4" s="8"/>
      <c r="C4" s="8"/>
      <c r="D4" s="8"/>
      <c r="E4" s="8"/>
      <c r="F4" s="8"/>
      <c r="G4" s="8"/>
      <c r="H4" s="8"/>
      <c r="I4" s="8"/>
      <c r="J4" s="8"/>
      <c r="K4" s="8"/>
      <c r="L4" s="8"/>
      <c r="M4" s="8"/>
      <c r="N4" s="8"/>
      <c r="O4" s="8"/>
      <c r="P4" s="8"/>
      <c r="Q4" s="8"/>
      <c r="R4" s="8"/>
      <c r="S4" s="8"/>
      <c r="T4" s="8"/>
      <c r="U4" s="8"/>
      <c r="V4" s="8"/>
      <c r="W4" s="8"/>
      <c r="X4" s="8"/>
      <c r="Y4" s="8"/>
      <c r="AA4" s="153"/>
      <c r="AB4" s="153"/>
      <c r="AC4" s="153"/>
      <c r="AD4" s="153"/>
      <c r="AE4" s="153"/>
      <c r="AF4" s="153"/>
      <c r="AG4" s="153"/>
      <c r="AH4" s="153"/>
      <c r="AI4" s="153"/>
      <c r="AJ4" s="153"/>
      <c r="AK4" s="153"/>
      <c r="AL4" s="154" t="s">
        <v>92</v>
      </c>
      <c r="AM4" s="8"/>
      <c r="AN4" s="8"/>
      <c r="AO4" s="8"/>
      <c r="AP4" s="8"/>
      <c r="AQ4" s="8"/>
      <c r="AR4" s="8"/>
      <c r="AS4" s="805" t="s">
        <v>65</v>
      </c>
      <c r="AT4" s="805"/>
      <c r="AU4" s="805"/>
      <c r="AV4" s="805"/>
      <c r="AW4" s="805"/>
      <c r="AX4" s="805"/>
      <c r="AY4" s="805"/>
      <c r="AZ4" s="805"/>
      <c r="BA4" s="805"/>
    </row>
    <row r="5" spans="2:61" ht="18" customHeight="1">
      <c r="B5" s="806" t="s">
        <v>5</v>
      </c>
      <c r="C5" s="822" t="s">
        <v>74</v>
      </c>
      <c r="D5" s="823"/>
      <c r="E5" s="823"/>
      <c r="F5" s="823"/>
      <c r="G5" s="823"/>
      <c r="H5" s="823"/>
      <c r="I5" s="823"/>
      <c r="J5" s="823"/>
      <c r="K5" s="823"/>
      <c r="L5" s="823"/>
      <c r="M5" s="823"/>
      <c r="N5" s="824"/>
      <c r="O5" s="822" t="s">
        <v>75</v>
      </c>
      <c r="P5" s="823"/>
      <c r="Q5" s="823"/>
      <c r="R5" s="823"/>
      <c r="S5" s="823"/>
      <c r="T5" s="823"/>
      <c r="U5" s="823"/>
      <c r="V5" s="823"/>
      <c r="W5" s="823"/>
      <c r="X5" s="823"/>
      <c r="Y5" s="823"/>
      <c r="Z5" s="824"/>
      <c r="AA5" s="822" t="s">
        <v>76</v>
      </c>
      <c r="AB5" s="823"/>
      <c r="AC5" s="823"/>
      <c r="AD5" s="823"/>
      <c r="AE5" s="823"/>
      <c r="AF5" s="823"/>
      <c r="AG5" s="823"/>
      <c r="AH5" s="823"/>
      <c r="AI5" s="823"/>
      <c r="AJ5" s="823"/>
      <c r="AK5" s="823"/>
      <c r="AL5" s="824"/>
      <c r="AM5" s="809" t="s">
        <v>141</v>
      </c>
      <c r="AN5" s="809"/>
      <c r="AO5" s="809"/>
      <c r="AP5" s="809"/>
      <c r="AQ5" s="809"/>
      <c r="AR5" s="809"/>
      <c r="AS5" s="809"/>
      <c r="AT5" s="809"/>
      <c r="AU5" s="809"/>
      <c r="AV5" s="809"/>
      <c r="AW5" s="809"/>
      <c r="AX5" s="809"/>
      <c r="AY5" s="809"/>
      <c r="AZ5" s="809"/>
      <c r="BA5" s="810"/>
    </row>
    <row r="6" spans="2:61" ht="18" customHeight="1">
      <c r="B6" s="807"/>
      <c r="C6" s="825" t="s">
        <v>149</v>
      </c>
      <c r="D6" s="826"/>
      <c r="E6" s="826"/>
      <c r="F6" s="826"/>
      <c r="G6" s="826"/>
      <c r="H6" s="827"/>
      <c r="I6" s="828" t="s">
        <v>150</v>
      </c>
      <c r="J6" s="826"/>
      <c r="K6" s="826"/>
      <c r="L6" s="826"/>
      <c r="M6" s="826"/>
      <c r="N6" s="829"/>
      <c r="O6" s="825" t="s">
        <v>149</v>
      </c>
      <c r="P6" s="826"/>
      <c r="Q6" s="826"/>
      <c r="R6" s="826"/>
      <c r="S6" s="826"/>
      <c r="T6" s="827"/>
      <c r="U6" s="828" t="s">
        <v>150</v>
      </c>
      <c r="V6" s="826"/>
      <c r="W6" s="826"/>
      <c r="X6" s="826"/>
      <c r="Y6" s="826"/>
      <c r="Z6" s="829"/>
      <c r="AA6" s="825" t="s">
        <v>149</v>
      </c>
      <c r="AB6" s="826"/>
      <c r="AC6" s="826"/>
      <c r="AD6" s="826"/>
      <c r="AE6" s="826"/>
      <c r="AF6" s="827"/>
      <c r="AG6" s="828" t="s">
        <v>150</v>
      </c>
      <c r="AH6" s="826"/>
      <c r="AI6" s="826"/>
      <c r="AJ6" s="826"/>
      <c r="AK6" s="826"/>
      <c r="AL6" s="829"/>
      <c r="AM6" s="811" t="s">
        <v>158</v>
      </c>
      <c r="AN6" s="812"/>
      <c r="AO6" s="812"/>
      <c r="AP6" s="812"/>
      <c r="AQ6" s="812"/>
      <c r="AR6" s="816" t="s">
        <v>159</v>
      </c>
      <c r="AS6" s="812"/>
      <c r="AT6" s="812"/>
      <c r="AU6" s="812"/>
      <c r="AV6" s="812"/>
      <c r="AW6" s="816" t="s">
        <v>160</v>
      </c>
      <c r="AX6" s="812"/>
      <c r="AY6" s="812"/>
      <c r="AZ6" s="812"/>
      <c r="BA6" s="819"/>
      <c r="BD6" s="799" t="s">
        <v>161</v>
      </c>
      <c r="BE6" s="799"/>
      <c r="BF6" s="799" t="s">
        <v>162</v>
      </c>
      <c r="BG6" s="799"/>
      <c r="BH6" s="799" t="s">
        <v>163</v>
      </c>
      <c r="BI6" s="799"/>
    </row>
    <row r="7" spans="2:61" ht="18" customHeight="1" thickBot="1">
      <c r="B7" s="807"/>
      <c r="C7" s="845" t="s">
        <v>151</v>
      </c>
      <c r="D7" s="846"/>
      <c r="E7" s="846" t="s">
        <v>128</v>
      </c>
      <c r="F7" s="846"/>
      <c r="G7" s="846" t="s">
        <v>129</v>
      </c>
      <c r="H7" s="847"/>
      <c r="I7" s="848" t="s">
        <v>151</v>
      </c>
      <c r="J7" s="846"/>
      <c r="K7" s="846" t="s">
        <v>128</v>
      </c>
      <c r="L7" s="846"/>
      <c r="M7" s="846" t="s">
        <v>129</v>
      </c>
      <c r="N7" s="849"/>
      <c r="O7" s="845" t="s">
        <v>151</v>
      </c>
      <c r="P7" s="846"/>
      <c r="Q7" s="846" t="s">
        <v>128</v>
      </c>
      <c r="R7" s="846"/>
      <c r="S7" s="846" t="s">
        <v>129</v>
      </c>
      <c r="T7" s="847"/>
      <c r="U7" s="848" t="s">
        <v>151</v>
      </c>
      <c r="V7" s="846"/>
      <c r="W7" s="846" t="s">
        <v>128</v>
      </c>
      <c r="X7" s="846"/>
      <c r="Y7" s="846" t="s">
        <v>129</v>
      </c>
      <c r="Z7" s="850"/>
      <c r="AA7" s="845" t="s">
        <v>151</v>
      </c>
      <c r="AB7" s="846"/>
      <c r="AC7" s="846" t="s">
        <v>128</v>
      </c>
      <c r="AD7" s="846"/>
      <c r="AE7" s="846" t="s">
        <v>129</v>
      </c>
      <c r="AF7" s="847"/>
      <c r="AG7" s="848" t="s">
        <v>151</v>
      </c>
      <c r="AH7" s="846"/>
      <c r="AI7" s="846" t="s">
        <v>128</v>
      </c>
      <c r="AJ7" s="846"/>
      <c r="AK7" s="846" t="s">
        <v>129</v>
      </c>
      <c r="AL7" s="849"/>
      <c r="AM7" s="813"/>
      <c r="AN7" s="814"/>
      <c r="AO7" s="814"/>
      <c r="AP7" s="814"/>
      <c r="AQ7" s="814"/>
      <c r="AR7" s="817"/>
      <c r="AS7" s="814"/>
      <c r="AT7" s="814"/>
      <c r="AU7" s="814"/>
      <c r="AV7" s="814"/>
      <c r="AW7" s="817"/>
      <c r="AX7" s="814"/>
      <c r="AY7" s="814"/>
      <c r="AZ7" s="814"/>
      <c r="BA7" s="820"/>
      <c r="BD7" s="42"/>
      <c r="BE7" s="42"/>
      <c r="BF7" s="42"/>
      <c r="BG7" s="42"/>
      <c r="BH7" s="42"/>
      <c r="BI7" s="42"/>
    </row>
    <row r="8" spans="2:61" ht="18" customHeight="1" thickTop="1" thickBot="1">
      <c r="B8" s="808"/>
      <c r="C8" s="854">
        <v>25</v>
      </c>
      <c r="D8" s="840"/>
      <c r="E8" s="840">
        <v>26</v>
      </c>
      <c r="F8" s="840"/>
      <c r="G8" s="840">
        <v>27</v>
      </c>
      <c r="H8" s="841"/>
      <c r="I8" s="842">
        <v>28</v>
      </c>
      <c r="J8" s="840"/>
      <c r="K8" s="840">
        <v>29</v>
      </c>
      <c r="L8" s="840"/>
      <c r="M8" s="840">
        <v>30</v>
      </c>
      <c r="N8" s="843"/>
      <c r="O8" s="854">
        <v>31</v>
      </c>
      <c r="P8" s="840"/>
      <c r="Q8" s="840">
        <v>32</v>
      </c>
      <c r="R8" s="840"/>
      <c r="S8" s="840">
        <v>33</v>
      </c>
      <c r="T8" s="841"/>
      <c r="U8" s="842">
        <v>34</v>
      </c>
      <c r="V8" s="840"/>
      <c r="W8" s="840">
        <v>35</v>
      </c>
      <c r="X8" s="840"/>
      <c r="Y8" s="840">
        <v>36</v>
      </c>
      <c r="Z8" s="844"/>
      <c r="AA8" s="854">
        <v>37</v>
      </c>
      <c r="AB8" s="840"/>
      <c r="AC8" s="840">
        <v>38</v>
      </c>
      <c r="AD8" s="840"/>
      <c r="AE8" s="840">
        <v>39</v>
      </c>
      <c r="AF8" s="841"/>
      <c r="AG8" s="842">
        <v>40</v>
      </c>
      <c r="AH8" s="840"/>
      <c r="AI8" s="840">
        <v>41</v>
      </c>
      <c r="AJ8" s="840"/>
      <c r="AK8" s="840">
        <v>42</v>
      </c>
      <c r="AL8" s="843"/>
      <c r="AM8" s="815"/>
      <c r="AN8" s="815"/>
      <c r="AO8" s="815"/>
      <c r="AP8" s="815"/>
      <c r="AQ8" s="815"/>
      <c r="AR8" s="818"/>
      <c r="AS8" s="815"/>
      <c r="AT8" s="815"/>
      <c r="AU8" s="815"/>
      <c r="AV8" s="815"/>
      <c r="AW8" s="818"/>
      <c r="AX8" s="815"/>
      <c r="AY8" s="815"/>
      <c r="AZ8" s="815"/>
      <c r="BA8" s="821"/>
      <c r="BD8" s="155" t="s">
        <v>152</v>
      </c>
      <c r="BE8" s="155" t="s">
        <v>153</v>
      </c>
      <c r="BF8" s="155" t="s">
        <v>152</v>
      </c>
      <c r="BG8" s="155" t="s">
        <v>153</v>
      </c>
      <c r="BH8" s="155" t="s">
        <v>152</v>
      </c>
      <c r="BI8" s="155" t="s">
        <v>153</v>
      </c>
    </row>
    <row r="9" spans="2:61" ht="25.5" customHeight="1" thickTop="1">
      <c r="B9" s="353" t="s">
        <v>914</v>
      </c>
      <c r="C9" s="835"/>
      <c r="D9" s="836"/>
      <c r="E9" s="837"/>
      <c r="F9" s="836"/>
      <c r="G9" s="837"/>
      <c r="H9" s="838"/>
      <c r="I9" s="836"/>
      <c r="J9" s="836"/>
      <c r="K9" s="837"/>
      <c r="L9" s="836"/>
      <c r="M9" s="837"/>
      <c r="N9" s="839"/>
      <c r="O9" s="835"/>
      <c r="P9" s="836"/>
      <c r="Q9" s="837"/>
      <c r="R9" s="836"/>
      <c r="S9" s="837"/>
      <c r="T9" s="838"/>
      <c r="U9" s="836"/>
      <c r="V9" s="836"/>
      <c r="W9" s="837"/>
      <c r="X9" s="836"/>
      <c r="Y9" s="837"/>
      <c r="Z9" s="836"/>
      <c r="AA9" s="835"/>
      <c r="AB9" s="836"/>
      <c r="AC9" s="837"/>
      <c r="AD9" s="836"/>
      <c r="AE9" s="837"/>
      <c r="AF9" s="838"/>
      <c r="AG9" s="836"/>
      <c r="AH9" s="836"/>
      <c r="AI9" s="837"/>
      <c r="AJ9" s="836"/>
      <c r="AK9" s="837"/>
      <c r="AL9" s="839"/>
      <c r="AM9" s="790">
        <f>BD9+BF9+BH9</f>
        <v>0</v>
      </c>
      <c r="AN9" s="790"/>
      <c r="AO9" s="790"/>
      <c r="AP9" s="790"/>
      <c r="AQ9" s="790"/>
      <c r="AR9" s="791">
        <f>BE9+BG9+BI9</f>
        <v>0</v>
      </c>
      <c r="AS9" s="790"/>
      <c r="AT9" s="790"/>
      <c r="AU9" s="790"/>
      <c r="AV9" s="790"/>
      <c r="AW9" s="791">
        <f t="shared" ref="AW9:AW21" si="0">SUM(AM9:AV9)</f>
        <v>0</v>
      </c>
      <c r="AX9" s="790"/>
      <c r="AY9" s="790"/>
      <c r="AZ9" s="790"/>
      <c r="BA9" s="792"/>
      <c r="BD9" s="88">
        <f>C9*3000</f>
        <v>0</v>
      </c>
      <c r="BE9" s="88">
        <f>I9*1900</f>
        <v>0</v>
      </c>
      <c r="BF9" s="88">
        <f>O9*6000</f>
        <v>0</v>
      </c>
      <c r="BG9" s="88">
        <f>U9*3800</f>
        <v>0</v>
      </c>
      <c r="BH9" s="88">
        <f>AA9*9000</f>
        <v>0</v>
      </c>
      <c r="BI9" s="88">
        <f>AG9*5700</f>
        <v>0</v>
      </c>
    </row>
    <row r="10" spans="2:61" ht="25.5" customHeight="1">
      <c r="B10" s="354" t="s">
        <v>915</v>
      </c>
      <c r="C10" s="834"/>
      <c r="D10" s="830"/>
      <c r="E10" s="831"/>
      <c r="F10" s="830"/>
      <c r="G10" s="831"/>
      <c r="H10" s="833"/>
      <c r="I10" s="830"/>
      <c r="J10" s="830"/>
      <c r="K10" s="831"/>
      <c r="L10" s="830"/>
      <c r="M10" s="831"/>
      <c r="N10" s="832"/>
      <c r="O10" s="834"/>
      <c r="P10" s="830"/>
      <c r="Q10" s="831"/>
      <c r="R10" s="830"/>
      <c r="S10" s="831"/>
      <c r="T10" s="833"/>
      <c r="U10" s="830"/>
      <c r="V10" s="830"/>
      <c r="W10" s="831"/>
      <c r="X10" s="830"/>
      <c r="Y10" s="831"/>
      <c r="Z10" s="830"/>
      <c r="AA10" s="834"/>
      <c r="AB10" s="830"/>
      <c r="AC10" s="831"/>
      <c r="AD10" s="830"/>
      <c r="AE10" s="831"/>
      <c r="AF10" s="833"/>
      <c r="AG10" s="830"/>
      <c r="AH10" s="830"/>
      <c r="AI10" s="831"/>
      <c r="AJ10" s="830"/>
      <c r="AK10" s="831"/>
      <c r="AL10" s="832"/>
      <c r="AM10" s="781">
        <f t="shared" ref="AM10:AM20" si="1">BD10+BF10+BH10</f>
        <v>0</v>
      </c>
      <c r="AN10" s="781"/>
      <c r="AO10" s="781"/>
      <c r="AP10" s="781"/>
      <c r="AQ10" s="781"/>
      <c r="AR10" s="780">
        <f t="shared" ref="AR10:AR20" si="2">BE10+BG10+BI10</f>
        <v>0</v>
      </c>
      <c r="AS10" s="781"/>
      <c r="AT10" s="781"/>
      <c r="AU10" s="781"/>
      <c r="AV10" s="781"/>
      <c r="AW10" s="780">
        <f t="shared" si="0"/>
        <v>0</v>
      </c>
      <c r="AX10" s="781"/>
      <c r="AY10" s="781"/>
      <c r="AZ10" s="781"/>
      <c r="BA10" s="782"/>
      <c r="BD10" s="88">
        <f t="shared" ref="BD10:BD20" si="3">C10*3000</f>
        <v>0</v>
      </c>
      <c r="BE10" s="88">
        <f t="shared" ref="BE10:BE20" si="4">I10*1900</f>
        <v>0</v>
      </c>
      <c r="BF10" s="88">
        <f t="shared" ref="BF10:BF20" si="5">O10*6000</f>
        <v>0</v>
      </c>
      <c r="BG10" s="88">
        <f t="shared" ref="BG10:BG20" si="6">U10*3800</f>
        <v>0</v>
      </c>
      <c r="BH10" s="88">
        <f t="shared" ref="BH10:BH20" si="7">AA10*9000</f>
        <v>0</v>
      </c>
      <c r="BI10" s="88">
        <f t="shared" ref="BI10:BI20" si="8">AG10*5700</f>
        <v>0</v>
      </c>
    </row>
    <row r="11" spans="2:61" ht="25.5" customHeight="1">
      <c r="B11" s="354" t="s">
        <v>916</v>
      </c>
      <c r="C11" s="834"/>
      <c r="D11" s="830"/>
      <c r="E11" s="831"/>
      <c r="F11" s="830"/>
      <c r="G11" s="831"/>
      <c r="H11" s="833"/>
      <c r="I11" s="830"/>
      <c r="J11" s="830"/>
      <c r="K11" s="831"/>
      <c r="L11" s="830"/>
      <c r="M11" s="831"/>
      <c r="N11" s="832"/>
      <c r="O11" s="834"/>
      <c r="P11" s="830"/>
      <c r="Q11" s="831"/>
      <c r="R11" s="830"/>
      <c r="S11" s="831"/>
      <c r="T11" s="833"/>
      <c r="U11" s="830"/>
      <c r="V11" s="830"/>
      <c r="W11" s="831"/>
      <c r="X11" s="830"/>
      <c r="Y11" s="831"/>
      <c r="Z11" s="830"/>
      <c r="AA11" s="834"/>
      <c r="AB11" s="830"/>
      <c r="AC11" s="831"/>
      <c r="AD11" s="830"/>
      <c r="AE11" s="831"/>
      <c r="AF11" s="833"/>
      <c r="AG11" s="830"/>
      <c r="AH11" s="830"/>
      <c r="AI11" s="831"/>
      <c r="AJ11" s="830"/>
      <c r="AK11" s="831"/>
      <c r="AL11" s="832"/>
      <c r="AM11" s="781">
        <f t="shared" si="1"/>
        <v>0</v>
      </c>
      <c r="AN11" s="781"/>
      <c r="AO11" s="781"/>
      <c r="AP11" s="781"/>
      <c r="AQ11" s="781"/>
      <c r="AR11" s="780">
        <f t="shared" si="2"/>
        <v>0</v>
      </c>
      <c r="AS11" s="781"/>
      <c r="AT11" s="781"/>
      <c r="AU11" s="781"/>
      <c r="AV11" s="781"/>
      <c r="AW11" s="780">
        <f t="shared" si="0"/>
        <v>0</v>
      </c>
      <c r="AX11" s="781"/>
      <c r="AY11" s="781"/>
      <c r="AZ11" s="781"/>
      <c r="BA11" s="782"/>
      <c r="BD11" s="88">
        <f t="shared" si="3"/>
        <v>0</v>
      </c>
      <c r="BE11" s="88">
        <f t="shared" si="4"/>
        <v>0</v>
      </c>
      <c r="BF11" s="88">
        <f t="shared" si="5"/>
        <v>0</v>
      </c>
      <c r="BG11" s="88">
        <f t="shared" si="6"/>
        <v>0</v>
      </c>
      <c r="BH11" s="88">
        <f t="shared" si="7"/>
        <v>0</v>
      </c>
      <c r="BI11" s="88">
        <f t="shared" si="8"/>
        <v>0</v>
      </c>
    </row>
    <row r="12" spans="2:61" ht="25.5" customHeight="1">
      <c r="B12" s="354" t="s">
        <v>917</v>
      </c>
      <c r="C12" s="834"/>
      <c r="D12" s="830"/>
      <c r="E12" s="831"/>
      <c r="F12" s="830"/>
      <c r="G12" s="831"/>
      <c r="H12" s="833"/>
      <c r="I12" s="830"/>
      <c r="J12" s="830"/>
      <c r="K12" s="831"/>
      <c r="L12" s="830"/>
      <c r="M12" s="831"/>
      <c r="N12" s="832"/>
      <c r="O12" s="834"/>
      <c r="P12" s="830"/>
      <c r="Q12" s="831"/>
      <c r="R12" s="830"/>
      <c r="S12" s="831"/>
      <c r="T12" s="833"/>
      <c r="U12" s="830"/>
      <c r="V12" s="830"/>
      <c r="W12" s="831"/>
      <c r="X12" s="830"/>
      <c r="Y12" s="831"/>
      <c r="Z12" s="830"/>
      <c r="AA12" s="834"/>
      <c r="AB12" s="830"/>
      <c r="AC12" s="831"/>
      <c r="AD12" s="830"/>
      <c r="AE12" s="831"/>
      <c r="AF12" s="833"/>
      <c r="AG12" s="830"/>
      <c r="AH12" s="830"/>
      <c r="AI12" s="831"/>
      <c r="AJ12" s="830"/>
      <c r="AK12" s="831"/>
      <c r="AL12" s="832"/>
      <c r="AM12" s="781">
        <f t="shared" si="1"/>
        <v>0</v>
      </c>
      <c r="AN12" s="781"/>
      <c r="AO12" s="781"/>
      <c r="AP12" s="781"/>
      <c r="AQ12" s="781"/>
      <c r="AR12" s="780">
        <f t="shared" si="2"/>
        <v>0</v>
      </c>
      <c r="AS12" s="781"/>
      <c r="AT12" s="781"/>
      <c r="AU12" s="781"/>
      <c r="AV12" s="781"/>
      <c r="AW12" s="780">
        <f t="shared" si="0"/>
        <v>0</v>
      </c>
      <c r="AX12" s="781"/>
      <c r="AY12" s="781"/>
      <c r="AZ12" s="781"/>
      <c r="BA12" s="782"/>
      <c r="BD12" s="88">
        <f t="shared" si="3"/>
        <v>0</v>
      </c>
      <c r="BE12" s="88">
        <f t="shared" si="4"/>
        <v>0</v>
      </c>
      <c r="BF12" s="88">
        <f t="shared" si="5"/>
        <v>0</v>
      </c>
      <c r="BG12" s="88">
        <f t="shared" si="6"/>
        <v>0</v>
      </c>
      <c r="BH12" s="88">
        <f t="shared" si="7"/>
        <v>0</v>
      </c>
      <c r="BI12" s="88">
        <f t="shared" si="8"/>
        <v>0</v>
      </c>
    </row>
    <row r="13" spans="2:61" ht="25.5" customHeight="1">
      <c r="B13" s="354" t="s">
        <v>918</v>
      </c>
      <c r="C13" s="834"/>
      <c r="D13" s="830"/>
      <c r="E13" s="831"/>
      <c r="F13" s="830"/>
      <c r="G13" s="831"/>
      <c r="H13" s="833"/>
      <c r="I13" s="830"/>
      <c r="J13" s="830"/>
      <c r="K13" s="831"/>
      <c r="L13" s="830"/>
      <c r="M13" s="831"/>
      <c r="N13" s="832"/>
      <c r="O13" s="834"/>
      <c r="P13" s="830"/>
      <c r="Q13" s="831"/>
      <c r="R13" s="830"/>
      <c r="S13" s="831"/>
      <c r="T13" s="833"/>
      <c r="U13" s="830"/>
      <c r="V13" s="830"/>
      <c r="W13" s="831"/>
      <c r="X13" s="830"/>
      <c r="Y13" s="831"/>
      <c r="Z13" s="830"/>
      <c r="AA13" s="834"/>
      <c r="AB13" s="830"/>
      <c r="AC13" s="831"/>
      <c r="AD13" s="830"/>
      <c r="AE13" s="831"/>
      <c r="AF13" s="833"/>
      <c r="AG13" s="830"/>
      <c r="AH13" s="830"/>
      <c r="AI13" s="831"/>
      <c r="AJ13" s="830"/>
      <c r="AK13" s="831"/>
      <c r="AL13" s="832"/>
      <c r="AM13" s="781">
        <f t="shared" si="1"/>
        <v>0</v>
      </c>
      <c r="AN13" s="781"/>
      <c r="AO13" s="781"/>
      <c r="AP13" s="781"/>
      <c r="AQ13" s="781"/>
      <c r="AR13" s="780">
        <f t="shared" si="2"/>
        <v>0</v>
      </c>
      <c r="AS13" s="781"/>
      <c r="AT13" s="781"/>
      <c r="AU13" s="781"/>
      <c r="AV13" s="781"/>
      <c r="AW13" s="780">
        <f t="shared" si="0"/>
        <v>0</v>
      </c>
      <c r="AX13" s="781"/>
      <c r="AY13" s="781"/>
      <c r="AZ13" s="781"/>
      <c r="BA13" s="782"/>
      <c r="BD13" s="88">
        <f t="shared" si="3"/>
        <v>0</v>
      </c>
      <c r="BE13" s="88">
        <f t="shared" si="4"/>
        <v>0</v>
      </c>
      <c r="BF13" s="88">
        <f t="shared" si="5"/>
        <v>0</v>
      </c>
      <c r="BG13" s="88">
        <f t="shared" si="6"/>
        <v>0</v>
      </c>
      <c r="BH13" s="88">
        <f t="shared" si="7"/>
        <v>0</v>
      </c>
      <c r="BI13" s="88">
        <f t="shared" si="8"/>
        <v>0</v>
      </c>
    </row>
    <row r="14" spans="2:61" ht="25.5" customHeight="1">
      <c r="B14" s="354" t="s">
        <v>919</v>
      </c>
      <c r="C14" s="834"/>
      <c r="D14" s="830"/>
      <c r="E14" s="831"/>
      <c r="F14" s="830"/>
      <c r="G14" s="831"/>
      <c r="H14" s="833"/>
      <c r="I14" s="830"/>
      <c r="J14" s="830"/>
      <c r="K14" s="831"/>
      <c r="L14" s="830"/>
      <c r="M14" s="831"/>
      <c r="N14" s="832"/>
      <c r="O14" s="834"/>
      <c r="P14" s="830"/>
      <c r="Q14" s="831"/>
      <c r="R14" s="830"/>
      <c r="S14" s="831"/>
      <c r="T14" s="833"/>
      <c r="U14" s="830"/>
      <c r="V14" s="830"/>
      <c r="W14" s="831"/>
      <c r="X14" s="830"/>
      <c r="Y14" s="831"/>
      <c r="Z14" s="830"/>
      <c r="AA14" s="834"/>
      <c r="AB14" s="830"/>
      <c r="AC14" s="831"/>
      <c r="AD14" s="830"/>
      <c r="AE14" s="831"/>
      <c r="AF14" s="833"/>
      <c r="AG14" s="830"/>
      <c r="AH14" s="830"/>
      <c r="AI14" s="831"/>
      <c r="AJ14" s="830"/>
      <c r="AK14" s="831"/>
      <c r="AL14" s="832"/>
      <c r="AM14" s="781">
        <f t="shared" si="1"/>
        <v>0</v>
      </c>
      <c r="AN14" s="781"/>
      <c r="AO14" s="781"/>
      <c r="AP14" s="781"/>
      <c r="AQ14" s="781"/>
      <c r="AR14" s="780">
        <f t="shared" si="2"/>
        <v>0</v>
      </c>
      <c r="AS14" s="781"/>
      <c r="AT14" s="781"/>
      <c r="AU14" s="781"/>
      <c r="AV14" s="781"/>
      <c r="AW14" s="780">
        <f t="shared" si="0"/>
        <v>0</v>
      </c>
      <c r="AX14" s="781"/>
      <c r="AY14" s="781"/>
      <c r="AZ14" s="781"/>
      <c r="BA14" s="782"/>
      <c r="BD14" s="88">
        <f t="shared" si="3"/>
        <v>0</v>
      </c>
      <c r="BE14" s="88">
        <f t="shared" si="4"/>
        <v>0</v>
      </c>
      <c r="BF14" s="88">
        <f t="shared" si="5"/>
        <v>0</v>
      </c>
      <c r="BG14" s="88">
        <f t="shared" si="6"/>
        <v>0</v>
      </c>
      <c r="BH14" s="88">
        <f t="shared" si="7"/>
        <v>0</v>
      </c>
      <c r="BI14" s="88">
        <f t="shared" si="8"/>
        <v>0</v>
      </c>
    </row>
    <row r="15" spans="2:61" ht="25.5" customHeight="1">
      <c r="B15" s="354" t="s">
        <v>920</v>
      </c>
      <c r="C15" s="834"/>
      <c r="D15" s="830"/>
      <c r="E15" s="831"/>
      <c r="F15" s="830"/>
      <c r="G15" s="831"/>
      <c r="H15" s="833"/>
      <c r="I15" s="830"/>
      <c r="J15" s="830"/>
      <c r="K15" s="831"/>
      <c r="L15" s="830"/>
      <c r="M15" s="831"/>
      <c r="N15" s="832"/>
      <c r="O15" s="834"/>
      <c r="P15" s="830"/>
      <c r="Q15" s="831"/>
      <c r="R15" s="830"/>
      <c r="S15" s="831"/>
      <c r="T15" s="833"/>
      <c r="U15" s="830"/>
      <c r="V15" s="830"/>
      <c r="W15" s="831"/>
      <c r="X15" s="830"/>
      <c r="Y15" s="831"/>
      <c r="Z15" s="830"/>
      <c r="AA15" s="834"/>
      <c r="AB15" s="830"/>
      <c r="AC15" s="831"/>
      <c r="AD15" s="830"/>
      <c r="AE15" s="831"/>
      <c r="AF15" s="833"/>
      <c r="AG15" s="830"/>
      <c r="AH15" s="830"/>
      <c r="AI15" s="831"/>
      <c r="AJ15" s="830"/>
      <c r="AK15" s="831"/>
      <c r="AL15" s="832"/>
      <c r="AM15" s="781">
        <f t="shared" si="1"/>
        <v>0</v>
      </c>
      <c r="AN15" s="781"/>
      <c r="AO15" s="781"/>
      <c r="AP15" s="781"/>
      <c r="AQ15" s="781"/>
      <c r="AR15" s="780">
        <f t="shared" si="2"/>
        <v>0</v>
      </c>
      <c r="AS15" s="781"/>
      <c r="AT15" s="781"/>
      <c r="AU15" s="781"/>
      <c r="AV15" s="781"/>
      <c r="AW15" s="780">
        <f t="shared" si="0"/>
        <v>0</v>
      </c>
      <c r="AX15" s="781"/>
      <c r="AY15" s="781"/>
      <c r="AZ15" s="781"/>
      <c r="BA15" s="782"/>
      <c r="BD15" s="88">
        <f t="shared" si="3"/>
        <v>0</v>
      </c>
      <c r="BE15" s="88">
        <f t="shared" si="4"/>
        <v>0</v>
      </c>
      <c r="BF15" s="88">
        <f t="shared" si="5"/>
        <v>0</v>
      </c>
      <c r="BG15" s="88">
        <f t="shared" si="6"/>
        <v>0</v>
      </c>
      <c r="BH15" s="88">
        <f t="shared" si="7"/>
        <v>0</v>
      </c>
      <c r="BI15" s="88">
        <f t="shared" si="8"/>
        <v>0</v>
      </c>
    </row>
    <row r="16" spans="2:61" ht="25.5" customHeight="1">
      <c r="B16" s="354" t="s">
        <v>921</v>
      </c>
      <c r="C16" s="834"/>
      <c r="D16" s="830"/>
      <c r="E16" s="831"/>
      <c r="F16" s="830"/>
      <c r="G16" s="831"/>
      <c r="H16" s="833"/>
      <c r="I16" s="830"/>
      <c r="J16" s="830"/>
      <c r="K16" s="831"/>
      <c r="L16" s="830"/>
      <c r="M16" s="831"/>
      <c r="N16" s="832"/>
      <c r="O16" s="834"/>
      <c r="P16" s="830"/>
      <c r="Q16" s="831"/>
      <c r="R16" s="830"/>
      <c r="S16" s="831"/>
      <c r="T16" s="833"/>
      <c r="U16" s="830"/>
      <c r="V16" s="830"/>
      <c r="W16" s="831"/>
      <c r="X16" s="830"/>
      <c r="Y16" s="831"/>
      <c r="Z16" s="830"/>
      <c r="AA16" s="834"/>
      <c r="AB16" s="830"/>
      <c r="AC16" s="831"/>
      <c r="AD16" s="830"/>
      <c r="AE16" s="831"/>
      <c r="AF16" s="833"/>
      <c r="AG16" s="830"/>
      <c r="AH16" s="830"/>
      <c r="AI16" s="831"/>
      <c r="AJ16" s="830"/>
      <c r="AK16" s="831"/>
      <c r="AL16" s="832"/>
      <c r="AM16" s="781">
        <f t="shared" si="1"/>
        <v>0</v>
      </c>
      <c r="AN16" s="781"/>
      <c r="AO16" s="781"/>
      <c r="AP16" s="781"/>
      <c r="AQ16" s="781"/>
      <c r="AR16" s="780">
        <f t="shared" si="2"/>
        <v>0</v>
      </c>
      <c r="AS16" s="781"/>
      <c r="AT16" s="781"/>
      <c r="AU16" s="781"/>
      <c r="AV16" s="781"/>
      <c r="AW16" s="780">
        <f t="shared" si="0"/>
        <v>0</v>
      </c>
      <c r="AX16" s="781"/>
      <c r="AY16" s="781"/>
      <c r="AZ16" s="781"/>
      <c r="BA16" s="782"/>
      <c r="BD16" s="88">
        <f t="shared" si="3"/>
        <v>0</v>
      </c>
      <c r="BE16" s="88">
        <f t="shared" si="4"/>
        <v>0</v>
      </c>
      <c r="BF16" s="88">
        <f t="shared" si="5"/>
        <v>0</v>
      </c>
      <c r="BG16" s="88">
        <f t="shared" si="6"/>
        <v>0</v>
      </c>
      <c r="BH16" s="88">
        <f t="shared" si="7"/>
        <v>0</v>
      </c>
      <c r="BI16" s="88">
        <f t="shared" si="8"/>
        <v>0</v>
      </c>
    </row>
    <row r="17" spans="2:61" ht="25.5" customHeight="1">
      <c r="B17" s="354" t="s">
        <v>922</v>
      </c>
      <c r="C17" s="834"/>
      <c r="D17" s="830"/>
      <c r="E17" s="831"/>
      <c r="F17" s="830"/>
      <c r="G17" s="831"/>
      <c r="H17" s="833"/>
      <c r="I17" s="830"/>
      <c r="J17" s="830"/>
      <c r="K17" s="831"/>
      <c r="L17" s="830"/>
      <c r="M17" s="831"/>
      <c r="N17" s="832"/>
      <c r="O17" s="834"/>
      <c r="P17" s="830"/>
      <c r="Q17" s="831"/>
      <c r="R17" s="830"/>
      <c r="S17" s="831"/>
      <c r="T17" s="833"/>
      <c r="U17" s="830"/>
      <c r="V17" s="830"/>
      <c r="W17" s="831"/>
      <c r="X17" s="830"/>
      <c r="Y17" s="831"/>
      <c r="Z17" s="830"/>
      <c r="AA17" s="834"/>
      <c r="AB17" s="830"/>
      <c r="AC17" s="831"/>
      <c r="AD17" s="830"/>
      <c r="AE17" s="831"/>
      <c r="AF17" s="833"/>
      <c r="AG17" s="830"/>
      <c r="AH17" s="830"/>
      <c r="AI17" s="831"/>
      <c r="AJ17" s="830"/>
      <c r="AK17" s="831"/>
      <c r="AL17" s="832"/>
      <c r="AM17" s="781">
        <f t="shared" si="1"/>
        <v>0</v>
      </c>
      <c r="AN17" s="781"/>
      <c r="AO17" s="781"/>
      <c r="AP17" s="781"/>
      <c r="AQ17" s="781"/>
      <c r="AR17" s="780">
        <f t="shared" si="2"/>
        <v>0</v>
      </c>
      <c r="AS17" s="781"/>
      <c r="AT17" s="781"/>
      <c r="AU17" s="781"/>
      <c r="AV17" s="781"/>
      <c r="AW17" s="780">
        <f t="shared" si="0"/>
        <v>0</v>
      </c>
      <c r="AX17" s="781"/>
      <c r="AY17" s="781"/>
      <c r="AZ17" s="781"/>
      <c r="BA17" s="782"/>
      <c r="BD17" s="88">
        <f t="shared" si="3"/>
        <v>0</v>
      </c>
      <c r="BE17" s="88">
        <f t="shared" si="4"/>
        <v>0</v>
      </c>
      <c r="BF17" s="88">
        <f t="shared" si="5"/>
        <v>0</v>
      </c>
      <c r="BG17" s="88">
        <f t="shared" si="6"/>
        <v>0</v>
      </c>
      <c r="BH17" s="88">
        <f t="shared" si="7"/>
        <v>0</v>
      </c>
      <c r="BI17" s="88">
        <f t="shared" si="8"/>
        <v>0</v>
      </c>
    </row>
    <row r="18" spans="2:61" ht="25.5" customHeight="1">
      <c r="B18" s="354" t="s">
        <v>923</v>
      </c>
      <c r="C18" s="834"/>
      <c r="D18" s="830"/>
      <c r="E18" s="831"/>
      <c r="F18" s="830"/>
      <c r="G18" s="831"/>
      <c r="H18" s="833"/>
      <c r="I18" s="830"/>
      <c r="J18" s="830"/>
      <c r="K18" s="831"/>
      <c r="L18" s="830"/>
      <c r="M18" s="831"/>
      <c r="N18" s="832"/>
      <c r="O18" s="834"/>
      <c r="P18" s="830"/>
      <c r="Q18" s="831"/>
      <c r="R18" s="830"/>
      <c r="S18" s="831"/>
      <c r="T18" s="833"/>
      <c r="U18" s="830"/>
      <c r="V18" s="830"/>
      <c r="W18" s="831"/>
      <c r="X18" s="830"/>
      <c r="Y18" s="831"/>
      <c r="Z18" s="830"/>
      <c r="AA18" s="834"/>
      <c r="AB18" s="830"/>
      <c r="AC18" s="831"/>
      <c r="AD18" s="830"/>
      <c r="AE18" s="831"/>
      <c r="AF18" s="833"/>
      <c r="AG18" s="830"/>
      <c r="AH18" s="830"/>
      <c r="AI18" s="831"/>
      <c r="AJ18" s="830"/>
      <c r="AK18" s="831"/>
      <c r="AL18" s="832"/>
      <c r="AM18" s="781">
        <f t="shared" si="1"/>
        <v>0</v>
      </c>
      <c r="AN18" s="781"/>
      <c r="AO18" s="781"/>
      <c r="AP18" s="781"/>
      <c r="AQ18" s="781"/>
      <c r="AR18" s="780">
        <f t="shared" si="2"/>
        <v>0</v>
      </c>
      <c r="AS18" s="781"/>
      <c r="AT18" s="781"/>
      <c r="AU18" s="781"/>
      <c r="AV18" s="781"/>
      <c r="AW18" s="780">
        <f t="shared" si="0"/>
        <v>0</v>
      </c>
      <c r="AX18" s="781"/>
      <c r="AY18" s="781"/>
      <c r="AZ18" s="781"/>
      <c r="BA18" s="782"/>
      <c r="BD18" s="88">
        <f t="shared" si="3"/>
        <v>0</v>
      </c>
      <c r="BE18" s="88">
        <f t="shared" si="4"/>
        <v>0</v>
      </c>
      <c r="BF18" s="88">
        <f t="shared" si="5"/>
        <v>0</v>
      </c>
      <c r="BG18" s="88">
        <f t="shared" si="6"/>
        <v>0</v>
      </c>
      <c r="BH18" s="88">
        <f t="shared" si="7"/>
        <v>0</v>
      </c>
      <c r="BI18" s="88">
        <f t="shared" si="8"/>
        <v>0</v>
      </c>
    </row>
    <row r="19" spans="2:61" ht="25.5" customHeight="1">
      <c r="B19" s="354" t="s">
        <v>924</v>
      </c>
      <c r="C19" s="834"/>
      <c r="D19" s="830"/>
      <c r="E19" s="831"/>
      <c r="F19" s="830"/>
      <c r="G19" s="831"/>
      <c r="H19" s="833"/>
      <c r="I19" s="830"/>
      <c r="J19" s="830"/>
      <c r="K19" s="831"/>
      <c r="L19" s="830"/>
      <c r="M19" s="831"/>
      <c r="N19" s="832"/>
      <c r="O19" s="834"/>
      <c r="P19" s="830"/>
      <c r="Q19" s="831"/>
      <c r="R19" s="830"/>
      <c r="S19" s="831"/>
      <c r="T19" s="833"/>
      <c r="U19" s="830"/>
      <c r="V19" s="830"/>
      <c r="W19" s="831"/>
      <c r="X19" s="830"/>
      <c r="Y19" s="831"/>
      <c r="Z19" s="830"/>
      <c r="AA19" s="834"/>
      <c r="AB19" s="830"/>
      <c r="AC19" s="831"/>
      <c r="AD19" s="830"/>
      <c r="AE19" s="831"/>
      <c r="AF19" s="833"/>
      <c r="AG19" s="830"/>
      <c r="AH19" s="830"/>
      <c r="AI19" s="831"/>
      <c r="AJ19" s="830"/>
      <c r="AK19" s="831"/>
      <c r="AL19" s="832"/>
      <c r="AM19" s="781">
        <f t="shared" si="1"/>
        <v>0</v>
      </c>
      <c r="AN19" s="781"/>
      <c r="AO19" s="781"/>
      <c r="AP19" s="781"/>
      <c r="AQ19" s="781"/>
      <c r="AR19" s="780">
        <f t="shared" si="2"/>
        <v>0</v>
      </c>
      <c r="AS19" s="781"/>
      <c r="AT19" s="781"/>
      <c r="AU19" s="781"/>
      <c r="AV19" s="781"/>
      <c r="AW19" s="780">
        <f t="shared" si="0"/>
        <v>0</v>
      </c>
      <c r="AX19" s="781"/>
      <c r="AY19" s="781"/>
      <c r="AZ19" s="781"/>
      <c r="BA19" s="782"/>
      <c r="BD19" s="88">
        <f t="shared" si="3"/>
        <v>0</v>
      </c>
      <c r="BE19" s="88">
        <f t="shared" si="4"/>
        <v>0</v>
      </c>
      <c r="BF19" s="88">
        <f t="shared" si="5"/>
        <v>0</v>
      </c>
      <c r="BG19" s="88">
        <f t="shared" si="6"/>
        <v>0</v>
      </c>
      <c r="BH19" s="88">
        <f t="shared" si="7"/>
        <v>0</v>
      </c>
      <c r="BI19" s="88">
        <f t="shared" si="8"/>
        <v>0</v>
      </c>
    </row>
    <row r="20" spans="2:61" ht="25.5" customHeight="1">
      <c r="B20" s="354" t="s">
        <v>925</v>
      </c>
      <c r="C20" s="834"/>
      <c r="D20" s="830"/>
      <c r="E20" s="831"/>
      <c r="F20" s="830"/>
      <c r="G20" s="831"/>
      <c r="H20" s="833"/>
      <c r="I20" s="830"/>
      <c r="J20" s="830"/>
      <c r="K20" s="831"/>
      <c r="L20" s="830"/>
      <c r="M20" s="831"/>
      <c r="N20" s="832"/>
      <c r="O20" s="834"/>
      <c r="P20" s="830"/>
      <c r="Q20" s="831"/>
      <c r="R20" s="830"/>
      <c r="S20" s="831"/>
      <c r="T20" s="833"/>
      <c r="U20" s="830"/>
      <c r="V20" s="830"/>
      <c r="W20" s="831"/>
      <c r="X20" s="830"/>
      <c r="Y20" s="831"/>
      <c r="Z20" s="830"/>
      <c r="AA20" s="834"/>
      <c r="AB20" s="830"/>
      <c r="AC20" s="831"/>
      <c r="AD20" s="830"/>
      <c r="AE20" s="831"/>
      <c r="AF20" s="833"/>
      <c r="AG20" s="830"/>
      <c r="AH20" s="830"/>
      <c r="AI20" s="831"/>
      <c r="AJ20" s="830"/>
      <c r="AK20" s="831"/>
      <c r="AL20" s="832"/>
      <c r="AM20" s="781">
        <f t="shared" si="1"/>
        <v>0</v>
      </c>
      <c r="AN20" s="781"/>
      <c r="AO20" s="781"/>
      <c r="AP20" s="781"/>
      <c r="AQ20" s="781"/>
      <c r="AR20" s="780">
        <f t="shared" si="2"/>
        <v>0</v>
      </c>
      <c r="AS20" s="781"/>
      <c r="AT20" s="781"/>
      <c r="AU20" s="781"/>
      <c r="AV20" s="781"/>
      <c r="AW20" s="780">
        <f t="shared" si="0"/>
        <v>0</v>
      </c>
      <c r="AX20" s="781"/>
      <c r="AY20" s="781"/>
      <c r="AZ20" s="781"/>
      <c r="BA20" s="782"/>
      <c r="BD20" s="88">
        <f t="shared" si="3"/>
        <v>0</v>
      </c>
      <c r="BE20" s="88">
        <f t="shared" si="4"/>
        <v>0</v>
      </c>
      <c r="BF20" s="88">
        <f t="shared" si="5"/>
        <v>0</v>
      </c>
      <c r="BG20" s="88">
        <f t="shared" si="6"/>
        <v>0</v>
      </c>
      <c r="BH20" s="88">
        <f t="shared" si="7"/>
        <v>0</v>
      </c>
      <c r="BI20" s="88">
        <f t="shared" si="8"/>
        <v>0</v>
      </c>
    </row>
    <row r="21" spans="2:61" ht="28.5" customHeight="1" thickBot="1">
      <c r="B21" s="22" t="s">
        <v>15</v>
      </c>
      <c r="C21" s="775">
        <f>SUM(C9:D20)</f>
        <v>0</v>
      </c>
      <c r="D21" s="769"/>
      <c r="E21" s="770">
        <f>SUM(E9:F20)</f>
        <v>0</v>
      </c>
      <c r="F21" s="769"/>
      <c r="G21" s="770">
        <f>SUM(G9:H20)</f>
        <v>0</v>
      </c>
      <c r="H21" s="776"/>
      <c r="I21" s="769">
        <f>SUM(I9:J20)</f>
        <v>0</v>
      </c>
      <c r="J21" s="769"/>
      <c r="K21" s="770">
        <f>SUM(K9:L20)</f>
        <v>0</v>
      </c>
      <c r="L21" s="769"/>
      <c r="M21" s="770">
        <f>SUM(M9:N20)</f>
        <v>0</v>
      </c>
      <c r="N21" s="771"/>
      <c r="O21" s="775">
        <f>SUM(O9:P20)</f>
        <v>0</v>
      </c>
      <c r="P21" s="769"/>
      <c r="Q21" s="770">
        <f>SUM(Q9:R20)</f>
        <v>0</v>
      </c>
      <c r="R21" s="769"/>
      <c r="S21" s="770">
        <f>SUM(S9:T20)</f>
        <v>0</v>
      </c>
      <c r="T21" s="776"/>
      <c r="U21" s="769">
        <f>SUM(U9:V20)</f>
        <v>0</v>
      </c>
      <c r="V21" s="769"/>
      <c r="W21" s="770">
        <f>SUM(W9:X20)</f>
        <v>0</v>
      </c>
      <c r="X21" s="769"/>
      <c r="Y21" s="770">
        <f>SUM(Y9:Z20)</f>
        <v>0</v>
      </c>
      <c r="Z21" s="769"/>
      <c r="AA21" s="775">
        <f>SUM(AA9:AB20)</f>
        <v>0</v>
      </c>
      <c r="AB21" s="769"/>
      <c r="AC21" s="770">
        <f>SUM(AC9:AD20)</f>
        <v>0</v>
      </c>
      <c r="AD21" s="769"/>
      <c r="AE21" s="770">
        <f>SUM(AE9:AF20)</f>
        <v>0</v>
      </c>
      <c r="AF21" s="776"/>
      <c r="AG21" s="769">
        <f>SUM(AG9:AH20)</f>
        <v>0</v>
      </c>
      <c r="AH21" s="769"/>
      <c r="AI21" s="770">
        <f>SUM(AI9:AJ20)</f>
        <v>0</v>
      </c>
      <c r="AJ21" s="769"/>
      <c r="AK21" s="770">
        <f>SUM(AK9:AL20)</f>
        <v>0</v>
      </c>
      <c r="AL21" s="771"/>
      <c r="AM21" s="772">
        <f>SUM(AM9:AQ20)</f>
        <v>0</v>
      </c>
      <c r="AN21" s="772"/>
      <c r="AO21" s="772"/>
      <c r="AP21" s="772"/>
      <c r="AQ21" s="772"/>
      <c r="AR21" s="773">
        <f>SUM(AR9:AV20)</f>
        <v>0</v>
      </c>
      <c r="AS21" s="772"/>
      <c r="AT21" s="772"/>
      <c r="AU21" s="772"/>
      <c r="AV21" s="772"/>
      <c r="AW21" s="773">
        <f t="shared" si="0"/>
        <v>0</v>
      </c>
      <c r="AX21" s="772"/>
      <c r="AY21" s="772"/>
      <c r="AZ21" s="772"/>
      <c r="BA21" s="774"/>
    </row>
    <row r="22" spans="2:61">
      <c r="C22" s="32" t="s">
        <v>154</v>
      </c>
    </row>
    <row r="23" spans="2:61">
      <c r="C23" s="32" t="s">
        <v>155</v>
      </c>
    </row>
    <row r="24" spans="2:61">
      <c r="C24" s="32" t="s">
        <v>156</v>
      </c>
    </row>
  </sheetData>
  <sheetProtection password="CCCF" sheet="1" selectLockedCells="1"/>
  <mergeCells count="335">
    <mergeCell ref="B2:BA2"/>
    <mergeCell ref="B3:G3"/>
    <mergeCell ref="H3:J3"/>
    <mergeCell ref="L3:N3"/>
    <mergeCell ref="O3:Z3"/>
    <mergeCell ref="AB3:AF3"/>
    <mergeCell ref="AG3:BA3"/>
    <mergeCell ref="AS4:BA4"/>
    <mergeCell ref="B5:B8"/>
    <mergeCell ref="AM5:BA5"/>
    <mergeCell ref="AM6:AQ8"/>
    <mergeCell ref="AR6:AV8"/>
    <mergeCell ref="AW6:BA8"/>
    <mergeCell ref="AE8:AF8"/>
    <mergeCell ref="AG8:AH8"/>
    <mergeCell ref="AI8:AJ8"/>
    <mergeCell ref="AK8:AL8"/>
    <mergeCell ref="O8:P8"/>
    <mergeCell ref="Q8:R8"/>
    <mergeCell ref="S8:T8"/>
    <mergeCell ref="AA8:AB8"/>
    <mergeCell ref="AC8:AD8"/>
    <mergeCell ref="C8:D8"/>
    <mergeCell ref="E8:F8"/>
    <mergeCell ref="BD6:BE6"/>
    <mergeCell ref="BF6:BG6"/>
    <mergeCell ref="BH6:BI6"/>
    <mergeCell ref="C7:D7"/>
    <mergeCell ref="E7:F7"/>
    <mergeCell ref="G7:H7"/>
    <mergeCell ref="I7:J7"/>
    <mergeCell ref="K7:L7"/>
    <mergeCell ref="M7:N7"/>
    <mergeCell ref="O7:P7"/>
    <mergeCell ref="Q7:R7"/>
    <mergeCell ref="S7:T7"/>
    <mergeCell ref="U7:V7"/>
    <mergeCell ref="W7:X7"/>
    <mergeCell ref="Y7:Z7"/>
    <mergeCell ref="AA7:AB7"/>
    <mergeCell ref="AC7:AD7"/>
    <mergeCell ref="AE7:AF7"/>
    <mergeCell ref="AG7:AH7"/>
    <mergeCell ref="AI7:AJ7"/>
    <mergeCell ref="AK7:AL7"/>
    <mergeCell ref="AM9:AQ9"/>
    <mergeCell ref="AR9:AV9"/>
    <mergeCell ref="AW9:BA9"/>
    <mergeCell ref="AE9:AF9"/>
    <mergeCell ref="AG9:AH9"/>
    <mergeCell ref="AI9:AJ9"/>
    <mergeCell ref="AK9:AL9"/>
    <mergeCell ref="G8:H8"/>
    <mergeCell ref="I8:J8"/>
    <mergeCell ref="K8:L8"/>
    <mergeCell ref="M8:N8"/>
    <mergeCell ref="U8:V8"/>
    <mergeCell ref="W8:X8"/>
    <mergeCell ref="Y8:Z8"/>
    <mergeCell ref="Y9:Z9"/>
    <mergeCell ref="C10:D10"/>
    <mergeCell ref="E10:F10"/>
    <mergeCell ref="G10:H10"/>
    <mergeCell ref="I10:J10"/>
    <mergeCell ref="K10:L10"/>
    <mergeCell ref="M10:N10"/>
    <mergeCell ref="O10:P10"/>
    <mergeCell ref="AA9:AB9"/>
    <mergeCell ref="AC9:AD9"/>
    <mergeCell ref="O9:P9"/>
    <mergeCell ref="Q9:R9"/>
    <mergeCell ref="S9:T9"/>
    <mergeCell ref="U9:V9"/>
    <mergeCell ref="W9:X9"/>
    <mergeCell ref="C9:D9"/>
    <mergeCell ref="E9:F9"/>
    <mergeCell ref="G9:H9"/>
    <mergeCell ref="I9:J9"/>
    <mergeCell ref="K9:L9"/>
    <mergeCell ref="M9:N9"/>
    <mergeCell ref="W10:X10"/>
    <mergeCell ref="Y10:Z10"/>
    <mergeCell ref="AA10:AB10"/>
    <mergeCell ref="U11:V11"/>
    <mergeCell ref="W11:X11"/>
    <mergeCell ref="Y11:Z11"/>
    <mergeCell ref="AA11:AB11"/>
    <mergeCell ref="AC11:AD11"/>
    <mergeCell ref="AR10:AV10"/>
    <mergeCell ref="AW10:BA10"/>
    <mergeCell ref="C11:D11"/>
    <mergeCell ref="E11:F11"/>
    <mergeCell ref="G11:H11"/>
    <mergeCell ref="I11:J11"/>
    <mergeCell ref="K11:L11"/>
    <mergeCell ref="M11:N11"/>
    <mergeCell ref="O11:P11"/>
    <mergeCell ref="Q11:R11"/>
    <mergeCell ref="AC10:AD10"/>
    <mergeCell ref="AE10:AF10"/>
    <mergeCell ref="AG10:AH10"/>
    <mergeCell ref="AI10:AJ10"/>
    <mergeCell ref="AK10:AL10"/>
    <mergeCell ref="AM10:AQ10"/>
    <mergeCell ref="Q10:R10"/>
    <mergeCell ref="S10:T10"/>
    <mergeCell ref="U10:V10"/>
    <mergeCell ref="AW12:BA12"/>
    <mergeCell ref="U12:V12"/>
    <mergeCell ref="W12:X12"/>
    <mergeCell ref="Y12:Z12"/>
    <mergeCell ref="AA12:AB12"/>
    <mergeCell ref="AC12:AD12"/>
    <mergeCell ref="AE12:AF12"/>
    <mergeCell ref="AW11:BA11"/>
    <mergeCell ref="C12:D12"/>
    <mergeCell ref="E12:F12"/>
    <mergeCell ref="G12:H12"/>
    <mergeCell ref="I12:J12"/>
    <mergeCell ref="K12:L12"/>
    <mergeCell ref="M12:N12"/>
    <mergeCell ref="O12:P12"/>
    <mergeCell ref="Q12:R12"/>
    <mergeCell ref="S12:T12"/>
    <mergeCell ref="AE11:AF11"/>
    <mergeCell ref="AG11:AH11"/>
    <mergeCell ref="AI11:AJ11"/>
    <mergeCell ref="AK11:AL11"/>
    <mergeCell ref="AM11:AQ11"/>
    <mergeCell ref="AR11:AV11"/>
    <mergeCell ref="S11:T11"/>
    <mergeCell ref="G13:H13"/>
    <mergeCell ref="I13:J13"/>
    <mergeCell ref="K13:L13"/>
    <mergeCell ref="M13:N13"/>
    <mergeCell ref="AG12:AH12"/>
    <mergeCell ref="AI12:AJ12"/>
    <mergeCell ref="AK12:AL12"/>
    <mergeCell ref="AM12:AQ12"/>
    <mergeCell ref="AR12:AV12"/>
    <mergeCell ref="AM13:AQ13"/>
    <mergeCell ref="AR13:AV13"/>
    <mergeCell ref="AW13:BA13"/>
    <mergeCell ref="C14:D14"/>
    <mergeCell ref="E14:F14"/>
    <mergeCell ref="G14:H14"/>
    <mergeCell ref="I14:J14"/>
    <mergeCell ref="K14:L14"/>
    <mergeCell ref="M14:N14"/>
    <mergeCell ref="O14:P14"/>
    <mergeCell ref="AA13:AB13"/>
    <mergeCell ref="AC13:AD13"/>
    <mergeCell ref="AE13:AF13"/>
    <mergeCell ref="AG13:AH13"/>
    <mergeCell ref="AI13:AJ13"/>
    <mergeCell ref="AK13:AL13"/>
    <mergeCell ref="O13:P13"/>
    <mergeCell ref="Q13:R13"/>
    <mergeCell ref="S13:T13"/>
    <mergeCell ref="U13:V13"/>
    <mergeCell ref="W13:X13"/>
    <mergeCell ref="Y13:Z13"/>
    <mergeCell ref="C13:D13"/>
    <mergeCell ref="E13:F13"/>
    <mergeCell ref="AW14:BA14"/>
    <mergeCell ref="AE14:AF14"/>
    <mergeCell ref="Q14:R14"/>
    <mergeCell ref="S14:T14"/>
    <mergeCell ref="U14:V14"/>
    <mergeCell ref="W14:X14"/>
    <mergeCell ref="Y14:Z14"/>
    <mergeCell ref="AA14:AB14"/>
    <mergeCell ref="C15:D15"/>
    <mergeCell ref="E15:F15"/>
    <mergeCell ref="G15:H15"/>
    <mergeCell ref="I15:J15"/>
    <mergeCell ref="K15:L15"/>
    <mergeCell ref="M15:N15"/>
    <mergeCell ref="O15:P15"/>
    <mergeCell ref="Q15:R15"/>
    <mergeCell ref="AM15:AQ15"/>
    <mergeCell ref="AR15:AV15"/>
    <mergeCell ref="S15:T15"/>
    <mergeCell ref="U15:V15"/>
    <mergeCell ref="W15:X15"/>
    <mergeCell ref="Y15:Z15"/>
    <mergeCell ref="AA15:AB15"/>
    <mergeCell ref="AC15:AD15"/>
    <mergeCell ref="AR14:AV14"/>
    <mergeCell ref="AG14:AH14"/>
    <mergeCell ref="AI14:AJ14"/>
    <mergeCell ref="AK14:AL14"/>
    <mergeCell ref="AM14:AQ14"/>
    <mergeCell ref="AC14:AD14"/>
    <mergeCell ref="C17:D17"/>
    <mergeCell ref="E17:F17"/>
    <mergeCell ref="G17:H17"/>
    <mergeCell ref="I17:J17"/>
    <mergeCell ref="K17:L17"/>
    <mergeCell ref="M17:N17"/>
    <mergeCell ref="AG16:AH16"/>
    <mergeCell ref="AI16:AJ16"/>
    <mergeCell ref="AK16:AL16"/>
    <mergeCell ref="U16:V16"/>
    <mergeCell ref="W16:X16"/>
    <mergeCell ref="Y16:Z16"/>
    <mergeCell ref="AA16:AB16"/>
    <mergeCell ref="AC16:AD16"/>
    <mergeCell ref="AE16:AF16"/>
    <mergeCell ref="C16:D16"/>
    <mergeCell ref="E16:F16"/>
    <mergeCell ref="G16:H16"/>
    <mergeCell ref="I16:J16"/>
    <mergeCell ref="K16:L16"/>
    <mergeCell ref="M16:N16"/>
    <mergeCell ref="O16:P16"/>
    <mergeCell ref="Q16:R16"/>
    <mergeCell ref="S16:T16"/>
    <mergeCell ref="Y18:Z18"/>
    <mergeCell ref="AA18:AB18"/>
    <mergeCell ref="AM17:AQ17"/>
    <mergeCell ref="AR17:AV17"/>
    <mergeCell ref="AW17:BA17"/>
    <mergeCell ref="C18:D18"/>
    <mergeCell ref="E18:F18"/>
    <mergeCell ref="G18:H18"/>
    <mergeCell ref="I18:J18"/>
    <mergeCell ref="K18:L18"/>
    <mergeCell ref="M18:N18"/>
    <mergeCell ref="O18:P18"/>
    <mergeCell ref="AA17:AB17"/>
    <mergeCell ref="AC17:AD17"/>
    <mergeCell ref="AE17:AF17"/>
    <mergeCell ref="AG17:AH17"/>
    <mergeCell ref="AI17:AJ17"/>
    <mergeCell ref="AK17:AL17"/>
    <mergeCell ref="O17:P17"/>
    <mergeCell ref="Q17:R17"/>
    <mergeCell ref="S17:T17"/>
    <mergeCell ref="U17:V17"/>
    <mergeCell ref="W17:X17"/>
    <mergeCell ref="Y17:Z17"/>
    <mergeCell ref="W19:X19"/>
    <mergeCell ref="Y19:Z19"/>
    <mergeCell ref="AA19:AB19"/>
    <mergeCell ref="AC19:AD19"/>
    <mergeCell ref="AR18:AV18"/>
    <mergeCell ref="AW18:BA18"/>
    <mergeCell ref="C19:D19"/>
    <mergeCell ref="E19:F19"/>
    <mergeCell ref="G19:H19"/>
    <mergeCell ref="I19:J19"/>
    <mergeCell ref="K19:L19"/>
    <mergeCell ref="M19:N19"/>
    <mergeCell ref="O19:P19"/>
    <mergeCell ref="Q19:R19"/>
    <mergeCell ref="AC18:AD18"/>
    <mergeCell ref="AE18:AF18"/>
    <mergeCell ref="AG18:AH18"/>
    <mergeCell ref="AI18:AJ18"/>
    <mergeCell ref="AK18:AL18"/>
    <mergeCell ref="AM18:AQ18"/>
    <mergeCell ref="Q18:R18"/>
    <mergeCell ref="S18:T18"/>
    <mergeCell ref="U18:V18"/>
    <mergeCell ref="W18:X18"/>
    <mergeCell ref="U20:V20"/>
    <mergeCell ref="W20:X20"/>
    <mergeCell ref="Y20:Z20"/>
    <mergeCell ref="AA20:AB20"/>
    <mergeCell ref="AC20:AD20"/>
    <mergeCell ref="AE20:AF20"/>
    <mergeCell ref="AW19:BA19"/>
    <mergeCell ref="C20:D20"/>
    <mergeCell ref="E20:F20"/>
    <mergeCell ref="G20:H20"/>
    <mergeCell ref="I20:J20"/>
    <mergeCell ref="K20:L20"/>
    <mergeCell ref="M20:N20"/>
    <mergeCell ref="O20:P20"/>
    <mergeCell ref="Q20:R20"/>
    <mergeCell ref="S20:T20"/>
    <mergeCell ref="AE19:AF19"/>
    <mergeCell ref="AG19:AH19"/>
    <mergeCell ref="AI19:AJ19"/>
    <mergeCell ref="AK19:AL19"/>
    <mergeCell ref="AM19:AQ19"/>
    <mergeCell ref="AR19:AV19"/>
    <mergeCell ref="S19:T19"/>
    <mergeCell ref="U19:V19"/>
    <mergeCell ref="O21:P21"/>
    <mergeCell ref="Q21:R21"/>
    <mergeCell ref="S21:T21"/>
    <mergeCell ref="U21:V21"/>
    <mergeCell ref="W21:X21"/>
    <mergeCell ref="Y21:Z21"/>
    <mergeCell ref="C21:D21"/>
    <mergeCell ref="E21:F21"/>
    <mergeCell ref="G21:H21"/>
    <mergeCell ref="I21:J21"/>
    <mergeCell ref="K21:L21"/>
    <mergeCell ref="M21:N21"/>
    <mergeCell ref="AM21:AQ21"/>
    <mergeCell ref="AR21:AV21"/>
    <mergeCell ref="AW21:BA21"/>
    <mergeCell ref="AY1:BA1"/>
    <mergeCell ref="AA21:AB21"/>
    <mergeCell ref="AC21:AD21"/>
    <mergeCell ref="AE21:AF21"/>
    <mergeCell ref="AG21:AH21"/>
    <mergeCell ref="AI21:AJ21"/>
    <mergeCell ref="AK21:AL21"/>
    <mergeCell ref="AG20:AH20"/>
    <mergeCell ref="AI20:AJ20"/>
    <mergeCell ref="AK20:AL20"/>
    <mergeCell ref="AM20:AQ20"/>
    <mergeCell ref="AR20:AV20"/>
    <mergeCell ref="AW20:BA20"/>
    <mergeCell ref="AM16:AQ16"/>
    <mergeCell ref="AR16:AV16"/>
    <mergeCell ref="AW16:BA16"/>
    <mergeCell ref="AW15:BA15"/>
    <mergeCell ref="AE15:AF15"/>
    <mergeCell ref="AG15:AH15"/>
    <mergeCell ref="AI15:AJ15"/>
    <mergeCell ref="AK15:AL15"/>
    <mergeCell ref="C5:N5"/>
    <mergeCell ref="O5:Z5"/>
    <mergeCell ref="AA5:AL5"/>
    <mergeCell ref="C6:H6"/>
    <mergeCell ref="I6:N6"/>
    <mergeCell ref="O6:T6"/>
    <mergeCell ref="U6:Z6"/>
    <mergeCell ref="AA6:AF6"/>
    <mergeCell ref="AG6:AL6"/>
  </mergeCells>
  <phoneticPr fontId="2"/>
  <conditionalFormatting sqref="C9:AL20">
    <cfRule type="containsBlanks" dxfId="38" priority="1">
      <formula>LEN(TRIM(C9))=0</formula>
    </cfRule>
    <cfRule type="cellIs" dxfId="37" priority="2" operator="greaterThanOrEqual">
      <formula>0</formula>
    </cfRule>
  </conditionalFormatting>
  <printOptions horizontalCentered="1" verticalCentered="1"/>
  <pageMargins left="0" right="0" top="0.78740157480314965" bottom="0.39370078740157483" header="0.51181102362204722" footer="0.51181102362204722"/>
  <pageSetup paperSize="9" scale="80" orientation="landscape" horizontalDpi="400" verticalDpi="400" r:id="rId1"/>
  <headerFooter alignWithMargins="0"/>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D29989-0ACA-4084-AFFB-052683C13146}">
  <sheetPr codeName="Sheet21">
    <tabColor theme="9" tint="0.59999389629810485"/>
    <pageSetUpPr fitToPage="1"/>
  </sheetPr>
  <dimension ref="A1:AX31"/>
  <sheetViews>
    <sheetView showGridLines="0" view="pageBreakPreview" zoomScale="55" zoomScaleNormal="75" zoomScaleSheetLayoutView="55" workbookViewId="0">
      <selection activeCell="I19" sqref="I19"/>
    </sheetView>
  </sheetViews>
  <sheetFormatPr defaultRowHeight="13.5"/>
  <cols>
    <col min="1" max="1" width="6.625" style="452" customWidth="1"/>
    <col min="2" max="49" width="5.875" style="452" customWidth="1"/>
    <col min="50" max="273" width="9" style="452"/>
    <col min="274" max="274" width="4.625" style="452" customWidth="1"/>
    <col min="275" max="298" width="5.875" style="452" customWidth="1"/>
    <col min="299" max="529" width="9" style="452"/>
    <col min="530" max="530" width="4.625" style="452" customWidth="1"/>
    <col min="531" max="554" width="5.875" style="452" customWidth="1"/>
    <col min="555" max="785" width="9" style="452"/>
    <col min="786" max="786" width="4.625" style="452" customWidth="1"/>
    <col min="787" max="810" width="5.875" style="452" customWidth="1"/>
    <col min="811" max="1041" width="9" style="452"/>
    <col min="1042" max="1042" width="4.625" style="452" customWidth="1"/>
    <col min="1043" max="1066" width="5.875" style="452" customWidth="1"/>
    <col min="1067" max="1297" width="9" style="452"/>
    <col min="1298" max="1298" width="4.625" style="452" customWidth="1"/>
    <col min="1299" max="1322" width="5.875" style="452" customWidth="1"/>
    <col min="1323" max="1553" width="9" style="452"/>
    <col min="1554" max="1554" width="4.625" style="452" customWidth="1"/>
    <col min="1555" max="1578" width="5.875" style="452" customWidth="1"/>
    <col min="1579" max="1809" width="9" style="452"/>
    <col min="1810" max="1810" width="4.625" style="452" customWidth="1"/>
    <col min="1811" max="1834" width="5.875" style="452" customWidth="1"/>
    <col min="1835" max="2065" width="9" style="452"/>
    <col min="2066" max="2066" width="4.625" style="452" customWidth="1"/>
    <col min="2067" max="2090" width="5.875" style="452" customWidth="1"/>
    <col min="2091" max="2321" width="9" style="452"/>
    <col min="2322" max="2322" width="4.625" style="452" customWidth="1"/>
    <col min="2323" max="2346" width="5.875" style="452" customWidth="1"/>
    <col min="2347" max="2577" width="9" style="452"/>
    <col min="2578" max="2578" width="4.625" style="452" customWidth="1"/>
    <col min="2579" max="2602" width="5.875" style="452" customWidth="1"/>
    <col min="2603" max="2833" width="9" style="452"/>
    <col min="2834" max="2834" width="4.625" style="452" customWidth="1"/>
    <col min="2835" max="2858" width="5.875" style="452" customWidth="1"/>
    <col min="2859" max="3089" width="9" style="452"/>
    <col min="3090" max="3090" width="4.625" style="452" customWidth="1"/>
    <col min="3091" max="3114" width="5.875" style="452" customWidth="1"/>
    <col min="3115" max="3345" width="9" style="452"/>
    <col min="3346" max="3346" width="4.625" style="452" customWidth="1"/>
    <col min="3347" max="3370" width="5.875" style="452" customWidth="1"/>
    <col min="3371" max="3601" width="9" style="452"/>
    <col min="3602" max="3602" width="4.625" style="452" customWidth="1"/>
    <col min="3603" max="3626" width="5.875" style="452" customWidth="1"/>
    <col min="3627" max="3857" width="9" style="452"/>
    <col min="3858" max="3858" width="4.625" style="452" customWidth="1"/>
    <col min="3859" max="3882" width="5.875" style="452" customWidth="1"/>
    <col min="3883" max="4113" width="9" style="452"/>
    <col min="4114" max="4114" width="4.625" style="452" customWidth="1"/>
    <col min="4115" max="4138" width="5.875" style="452" customWidth="1"/>
    <col min="4139" max="4369" width="9" style="452"/>
    <col min="4370" max="4370" width="4.625" style="452" customWidth="1"/>
    <col min="4371" max="4394" width="5.875" style="452" customWidth="1"/>
    <col min="4395" max="4625" width="9" style="452"/>
    <col min="4626" max="4626" width="4.625" style="452" customWidth="1"/>
    <col min="4627" max="4650" width="5.875" style="452" customWidth="1"/>
    <col min="4651" max="4881" width="9" style="452"/>
    <col min="4882" max="4882" width="4.625" style="452" customWidth="1"/>
    <col min="4883" max="4906" width="5.875" style="452" customWidth="1"/>
    <col min="4907" max="5137" width="9" style="452"/>
    <col min="5138" max="5138" width="4.625" style="452" customWidth="1"/>
    <col min="5139" max="5162" width="5.875" style="452" customWidth="1"/>
    <col min="5163" max="5393" width="9" style="452"/>
    <col min="5394" max="5394" width="4.625" style="452" customWidth="1"/>
    <col min="5395" max="5418" width="5.875" style="452" customWidth="1"/>
    <col min="5419" max="5649" width="9" style="452"/>
    <col min="5650" max="5650" width="4.625" style="452" customWidth="1"/>
    <col min="5651" max="5674" width="5.875" style="452" customWidth="1"/>
    <col min="5675" max="5905" width="9" style="452"/>
    <col min="5906" max="5906" width="4.625" style="452" customWidth="1"/>
    <col min="5907" max="5930" width="5.875" style="452" customWidth="1"/>
    <col min="5931" max="6161" width="9" style="452"/>
    <col min="6162" max="6162" width="4.625" style="452" customWidth="1"/>
    <col min="6163" max="6186" width="5.875" style="452" customWidth="1"/>
    <col min="6187" max="6417" width="9" style="452"/>
    <col min="6418" max="6418" width="4.625" style="452" customWidth="1"/>
    <col min="6419" max="6442" width="5.875" style="452" customWidth="1"/>
    <col min="6443" max="6673" width="9" style="452"/>
    <col min="6674" max="6674" width="4.625" style="452" customWidth="1"/>
    <col min="6675" max="6698" width="5.875" style="452" customWidth="1"/>
    <col min="6699" max="6929" width="9" style="452"/>
    <col min="6930" max="6930" width="4.625" style="452" customWidth="1"/>
    <col min="6931" max="6954" width="5.875" style="452" customWidth="1"/>
    <col min="6955" max="7185" width="9" style="452"/>
    <col min="7186" max="7186" width="4.625" style="452" customWidth="1"/>
    <col min="7187" max="7210" width="5.875" style="452" customWidth="1"/>
    <col min="7211" max="7441" width="9" style="452"/>
    <col min="7442" max="7442" width="4.625" style="452" customWidth="1"/>
    <col min="7443" max="7466" width="5.875" style="452" customWidth="1"/>
    <col min="7467" max="7697" width="9" style="452"/>
    <col min="7698" max="7698" width="4.625" style="452" customWidth="1"/>
    <col min="7699" max="7722" width="5.875" style="452" customWidth="1"/>
    <col min="7723" max="7953" width="9" style="452"/>
    <col min="7954" max="7954" width="4.625" style="452" customWidth="1"/>
    <col min="7955" max="7978" width="5.875" style="452" customWidth="1"/>
    <col min="7979" max="8209" width="9" style="452"/>
    <col min="8210" max="8210" width="4.625" style="452" customWidth="1"/>
    <col min="8211" max="8234" width="5.875" style="452" customWidth="1"/>
    <col min="8235" max="8465" width="9" style="452"/>
    <col min="8466" max="8466" width="4.625" style="452" customWidth="1"/>
    <col min="8467" max="8490" width="5.875" style="452" customWidth="1"/>
    <col min="8491" max="8721" width="9" style="452"/>
    <col min="8722" max="8722" width="4.625" style="452" customWidth="1"/>
    <col min="8723" max="8746" width="5.875" style="452" customWidth="1"/>
    <col min="8747" max="8977" width="9" style="452"/>
    <col min="8978" max="8978" width="4.625" style="452" customWidth="1"/>
    <col min="8979" max="9002" width="5.875" style="452" customWidth="1"/>
    <col min="9003" max="9233" width="9" style="452"/>
    <col min="9234" max="9234" width="4.625" style="452" customWidth="1"/>
    <col min="9235" max="9258" width="5.875" style="452" customWidth="1"/>
    <col min="9259" max="9489" width="9" style="452"/>
    <col min="9490" max="9490" width="4.625" style="452" customWidth="1"/>
    <col min="9491" max="9514" width="5.875" style="452" customWidth="1"/>
    <col min="9515" max="9745" width="9" style="452"/>
    <col min="9746" max="9746" width="4.625" style="452" customWidth="1"/>
    <col min="9747" max="9770" width="5.875" style="452" customWidth="1"/>
    <col min="9771" max="10001" width="9" style="452"/>
    <col min="10002" max="10002" width="4.625" style="452" customWidth="1"/>
    <col min="10003" max="10026" width="5.875" style="452" customWidth="1"/>
    <col min="10027" max="10257" width="9" style="452"/>
    <col min="10258" max="10258" width="4.625" style="452" customWidth="1"/>
    <col min="10259" max="10282" width="5.875" style="452" customWidth="1"/>
    <col min="10283" max="10513" width="9" style="452"/>
    <col min="10514" max="10514" width="4.625" style="452" customWidth="1"/>
    <col min="10515" max="10538" width="5.875" style="452" customWidth="1"/>
    <col min="10539" max="10769" width="9" style="452"/>
    <col min="10770" max="10770" width="4.625" style="452" customWidth="1"/>
    <col min="10771" max="10794" width="5.875" style="452" customWidth="1"/>
    <col min="10795" max="11025" width="9" style="452"/>
    <col min="11026" max="11026" width="4.625" style="452" customWidth="1"/>
    <col min="11027" max="11050" width="5.875" style="452" customWidth="1"/>
    <col min="11051" max="11281" width="9" style="452"/>
    <col min="11282" max="11282" width="4.625" style="452" customWidth="1"/>
    <col min="11283" max="11306" width="5.875" style="452" customWidth="1"/>
    <col min="11307" max="11537" width="9" style="452"/>
    <col min="11538" max="11538" width="4.625" style="452" customWidth="1"/>
    <col min="11539" max="11562" width="5.875" style="452" customWidth="1"/>
    <col min="11563" max="11793" width="9" style="452"/>
    <col min="11794" max="11794" width="4.625" style="452" customWidth="1"/>
    <col min="11795" max="11818" width="5.875" style="452" customWidth="1"/>
    <col min="11819" max="12049" width="9" style="452"/>
    <col min="12050" max="12050" width="4.625" style="452" customWidth="1"/>
    <col min="12051" max="12074" width="5.875" style="452" customWidth="1"/>
    <col min="12075" max="12305" width="9" style="452"/>
    <col min="12306" max="12306" width="4.625" style="452" customWidth="1"/>
    <col min="12307" max="12330" width="5.875" style="452" customWidth="1"/>
    <col min="12331" max="12561" width="9" style="452"/>
    <col min="12562" max="12562" width="4.625" style="452" customWidth="1"/>
    <col min="12563" max="12586" width="5.875" style="452" customWidth="1"/>
    <col min="12587" max="12817" width="9" style="452"/>
    <col min="12818" max="12818" width="4.625" style="452" customWidth="1"/>
    <col min="12819" max="12842" width="5.875" style="452" customWidth="1"/>
    <col min="12843" max="13073" width="9" style="452"/>
    <col min="13074" max="13074" width="4.625" style="452" customWidth="1"/>
    <col min="13075" max="13098" width="5.875" style="452" customWidth="1"/>
    <col min="13099" max="13329" width="9" style="452"/>
    <col min="13330" max="13330" width="4.625" style="452" customWidth="1"/>
    <col min="13331" max="13354" width="5.875" style="452" customWidth="1"/>
    <col min="13355" max="13585" width="9" style="452"/>
    <col min="13586" max="13586" width="4.625" style="452" customWidth="1"/>
    <col min="13587" max="13610" width="5.875" style="452" customWidth="1"/>
    <col min="13611" max="13841" width="9" style="452"/>
    <col min="13842" max="13842" width="4.625" style="452" customWidth="1"/>
    <col min="13843" max="13866" width="5.875" style="452" customWidth="1"/>
    <col min="13867" max="14097" width="9" style="452"/>
    <col min="14098" max="14098" width="4.625" style="452" customWidth="1"/>
    <col min="14099" max="14122" width="5.875" style="452" customWidth="1"/>
    <col min="14123" max="14353" width="9" style="452"/>
    <col min="14354" max="14354" width="4.625" style="452" customWidth="1"/>
    <col min="14355" max="14378" width="5.875" style="452" customWidth="1"/>
    <col min="14379" max="14609" width="9" style="452"/>
    <col min="14610" max="14610" width="4.625" style="452" customWidth="1"/>
    <col min="14611" max="14634" width="5.875" style="452" customWidth="1"/>
    <col min="14635" max="14865" width="9" style="452"/>
    <col min="14866" max="14866" width="4.625" style="452" customWidth="1"/>
    <col min="14867" max="14890" width="5.875" style="452" customWidth="1"/>
    <col min="14891" max="15121" width="9" style="452"/>
    <col min="15122" max="15122" width="4.625" style="452" customWidth="1"/>
    <col min="15123" max="15146" width="5.875" style="452" customWidth="1"/>
    <col min="15147" max="15377" width="9" style="452"/>
    <col min="15378" max="15378" width="4.625" style="452" customWidth="1"/>
    <col min="15379" max="15402" width="5.875" style="452" customWidth="1"/>
    <col min="15403" max="15633" width="9" style="452"/>
    <col min="15634" max="15634" width="4.625" style="452" customWidth="1"/>
    <col min="15635" max="15658" width="5.875" style="452" customWidth="1"/>
    <col min="15659" max="15889" width="9" style="452"/>
    <col min="15890" max="15890" width="4.625" style="452" customWidth="1"/>
    <col min="15891" max="15914" width="5.875" style="452" customWidth="1"/>
    <col min="15915" max="16145" width="9" style="452"/>
    <col min="16146" max="16146" width="4.625" style="452" customWidth="1"/>
    <col min="16147" max="16170" width="5.875" style="452" customWidth="1"/>
    <col min="16171" max="16384" width="9" style="452"/>
  </cols>
  <sheetData>
    <row r="1" spans="1:50" ht="39.75" customHeight="1">
      <c r="A1" s="450" t="s">
        <v>1070</v>
      </c>
      <c r="B1" s="451"/>
      <c r="C1" s="451"/>
      <c r="D1" s="451"/>
      <c r="E1" s="523" t="s">
        <v>998</v>
      </c>
      <c r="F1" s="523"/>
      <c r="G1" s="523"/>
      <c r="H1" s="523"/>
      <c r="I1" s="523"/>
      <c r="J1" s="523"/>
      <c r="K1" s="523"/>
      <c r="L1" s="523"/>
      <c r="M1" s="523"/>
      <c r="N1" s="523"/>
      <c r="O1" s="523"/>
      <c r="P1" s="523"/>
      <c r="Q1" s="523"/>
      <c r="R1" s="523"/>
      <c r="S1" s="523"/>
      <c r="T1" s="523"/>
      <c r="U1" s="523"/>
      <c r="V1" s="523"/>
      <c r="W1" s="523"/>
      <c r="X1" s="523"/>
      <c r="Y1" s="523"/>
      <c r="Z1" s="523"/>
      <c r="AA1" s="523"/>
      <c r="AB1" s="523"/>
      <c r="AC1" s="523"/>
      <c r="AD1" s="523"/>
      <c r="AE1" s="523"/>
      <c r="AF1" s="523"/>
      <c r="AG1" s="523"/>
      <c r="AH1" s="523"/>
      <c r="AI1" s="523"/>
      <c r="AJ1" s="523"/>
      <c r="AK1" s="523"/>
      <c r="AL1" s="523"/>
      <c r="AM1" s="523"/>
      <c r="AN1" s="523"/>
      <c r="AO1" s="523"/>
      <c r="AP1" s="523"/>
      <c r="AQ1" s="523"/>
      <c r="AR1" s="523"/>
      <c r="AS1" s="523"/>
      <c r="AT1" s="768" t="e">
        <f>AX2</f>
        <v>#N/A</v>
      </c>
      <c r="AU1" s="768"/>
      <c r="AV1" s="768"/>
      <c r="AW1" s="523"/>
    </row>
    <row r="2" spans="1:50" s="453" customFormat="1" ht="26.25" customHeight="1">
      <c r="A2" s="450" t="str">
        <f>別紙５【要入力】!B3</f>
        <v>令和５年度</v>
      </c>
      <c r="S2" s="454" t="s">
        <v>2</v>
      </c>
      <c r="T2" s="455" t="e">
        <f>別紙７【要入力】!I3</f>
        <v>#N/A</v>
      </c>
      <c r="U2" s="456"/>
      <c r="V2" s="456"/>
      <c r="W2" s="456"/>
      <c r="X2" s="456"/>
      <c r="Y2" s="456"/>
      <c r="AA2" s="457"/>
      <c r="AB2" s="458"/>
      <c r="AC2" s="459"/>
      <c r="AD2" s="459"/>
      <c r="AE2" s="459"/>
      <c r="AF2" s="459"/>
      <c r="AG2" s="459"/>
      <c r="AH2" s="460"/>
      <c r="AI2" s="457"/>
      <c r="AJ2" s="458"/>
      <c r="AK2" s="459"/>
      <c r="AL2" s="459"/>
      <c r="AM2" s="459"/>
      <c r="AN2" s="459"/>
      <c r="AO2" s="459"/>
      <c r="AP2" s="460"/>
      <c r="AQ2" s="457"/>
      <c r="AR2" s="458"/>
      <c r="AS2" s="459"/>
      <c r="AT2" s="459"/>
      <c r="AU2" s="459"/>
      <c r="AV2" s="459"/>
      <c r="AW2" s="459"/>
      <c r="AX2" s="860" t="e">
        <f>別紙５【要入力】!BK1</f>
        <v>#N/A</v>
      </c>
    </row>
    <row r="3" spans="1:50" s="453" customFormat="1" ht="365.25" customHeight="1" thickBot="1">
      <c r="A3" s="461" t="s">
        <v>999</v>
      </c>
      <c r="Y3" s="462" t="s">
        <v>92</v>
      </c>
      <c r="AG3" s="462" t="s">
        <v>92</v>
      </c>
      <c r="AO3" s="462" t="s">
        <v>92</v>
      </c>
      <c r="AW3" s="462" t="s">
        <v>92</v>
      </c>
      <c r="AX3" s="860"/>
    </row>
    <row r="4" spans="1:50" ht="19.5" customHeight="1">
      <c r="A4" s="861" t="s">
        <v>5</v>
      </c>
      <c r="B4" s="864" t="s">
        <v>1000</v>
      </c>
      <c r="C4" s="865"/>
      <c r="D4" s="865"/>
      <c r="E4" s="865"/>
      <c r="F4" s="865"/>
      <c r="G4" s="865"/>
      <c r="H4" s="865"/>
      <c r="I4" s="865"/>
      <c r="J4" s="865"/>
      <c r="K4" s="865"/>
      <c r="L4" s="865"/>
      <c r="M4" s="865"/>
      <c r="N4" s="865"/>
      <c r="O4" s="865"/>
      <c r="P4" s="865"/>
      <c r="Q4" s="865"/>
      <c r="R4" s="865"/>
      <c r="S4" s="865"/>
      <c r="T4" s="865"/>
      <c r="U4" s="865"/>
      <c r="V4" s="865"/>
      <c r="W4" s="865"/>
      <c r="X4" s="865"/>
      <c r="Y4" s="866"/>
      <c r="Z4" s="463"/>
      <c r="AA4" s="463"/>
      <c r="AB4" s="463"/>
      <c r="AC4" s="463"/>
      <c r="AD4" s="463"/>
      <c r="AE4" s="463"/>
      <c r="AF4" s="463"/>
      <c r="AG4" s="463"/>
      <c r="AH4" s="463"/>
      <c r="AI4" s="463"/>
      <c r="AJ4" s="463"/>
      <c r="AK4" s="463"/>
      <c r="AL4" s="463"/>
      <c r="AM4" s="463"/>
      <c r="AN4" s="463"/>
      <c r="AO4" s="463"/>
      <c r="AP4" s="463"/>
      <c r="AQ4" s="463"/>
      <c r="AR4" s="463"/>
      <c r="AS4" s="463"/>
      <c r="AT4" s="463"/>
      <c r="AU4" s="463"/>
      <c r="AV4" s="463"/>
      <c r="AW4" s="463"/>
      <c r="AX4" s="527"/>
    </row>
    <row r="5" spans="1:50" ht="19.5" customHeight="1">
      <c r="A5" s="862"/>
      <c r="B5" s="867" t="s">
        <v>74</v>
      </c>
      <c r="C5" s="868"/>
      <c r="D5" s="868"/>
      <c r="E5" s="868"/>
      <c r="F5" s="868"/>
      <c r="G5" s="868"/>
      <c r="H5" s="868"/>
      <c r="I5" s="869"/>
      <c r="J5" s="870" t="s">
        <v>75</v>
      </c>
      <c r="K5" s="868"/>
      <c r="L5" s="868"/>
      <c r="M5" s="868"/>
      <c r="N5" s="868"/>
      <c r="O5" s="868"/>
      <c r="P5" s="868"/>
      <c r="Q5" s="869"/>
      <c r="R5" s="868" t="s">
        <v>76</v>
      </c>
      <c r="S5" s="868"/>
      <c r="T5" s="868"/>
      <c r="U5" s="868"/>
      <c r="V5" s="868"/>
      <c r="W5" s="868"/>
      <c r="X5" s="868"/>
      <c r="Y5" s="871"/>
      <c r="Z5" s="870" t="s">
        <v>77</v>
      </c>
      <c r="AA5" s="868"/>
      <c r="AB5" s="868"/>
      <c r="AC5" s="868"/>
      <c r="AD5" s="868"/>
      <c r="AE5" s="868"/>
      <c r="AF5" s="868"/>
      <c r="AG5" s="869"/>
      <c r="AH5" s="868" t="s">
        <v>938</v>
      </c>
      <c r="AI5" s="868"/>
      <c r="AJ5" s="868"/>
      <c r="AK5" s="868"/>
      <c r="AL5" s="868"/>
      <c r="AM5" s="868"/>
      <c r="AN5" s="868"/>
      <c r="AO5" s="871"/>
      <c r="AP5" s="870" t="s">
        <v>947</v>
      </c>
      <c r="AQ5" s="868"/>
      <c r="AR5" s="868"/>
      <c r="AS5" s="868"/>
      <c r="AT5" s="868"/>
      <c r="AU5" s="868"/>
      <c r="AV5" s="868"/>
      <c r="AW5" s="871"/>
    </row>
    <row r="6" spans="1:50" ht="19.5" customHeight="1">
      <c r="A6" s="862"/>
      <c r="B6" s="872" t="s">
        <v>1001</v>
      </c>
      <c r="C6" s="872"/>
      <c r="D6" s="872"/>
      <c r="E6" s="872"/>
      <c r="F6" s="872" t="s">
        <v>150</v>
      </c>
      <c r="G6" s="872"/>
      <c r="H6" s="872"/>
      <c r="I6" s="874"/>
      <c r="J6" s="875" t="s">
        <v>1001</v>
      </c>
      <c r="K6" s="872"/>
      <c r="L6" s="872"/>
      <c r="M6" s="872"/>
      <c r="N6" s="872" t="s">
        <v>150</v>
      </c>
      <c r="O6" s="872"/>
      <c r="P6" s="872"/>
      <c r="Q6" s="874"/>
      <c r="R6" s="875" t="s">
        <v>1001</v>
      </c>
      <c r="S6" s="872"/>
      <c r="T6" s="872"/>
      <c r="U6" s="872"/>
      <c r="V6" s="872" t="s">
        <v>150</v>
      </c>
      <c r="W6" s="872"/>
      <c r="X6" s="872"/>
      <c r="Y6" s="873"/>
      <c r="Z6" s="875" t="s">
        <v>1001</v>
      </c>
      <c r="AA6" s="872"/>
      <c r="AB6" s="872"/>
      <c r="AC6" s="872"/>
      <c r="AD6" s="872" t="s">
        <v>150</v>
      </c>
      <c r="AE6" s="872"/>
      <c r="AF6" s="872"/>
      <c r="AG6" s="873"/>
      <c r="AH6" s="875" t="s">
        <v>1001</v>
      </c>
      <c r="AI6" s="872"/>
      <c r="AJ6" s="872"/>
      <c r="AK6" s="872"/>
      <c r="AL6" s="872" t="s">
        <v>150</v>
      </c>
      <c r="AM6" s="872"/>
      <c r="AN6" s="872"/>
      <c r="AO6" s="873"/>
      <c r="AP6" s="875" t="s">
        <v>1001</v>
      </c>
      <c r="AQ6" s="872"/>
      <c r="AR6" s="872"/>
      <c r="AS6" s="872"/>
      <c r="AT6" s="872" t="s">
        <v>150</v>
      </c>
      <c r="AU6" s="872"/>
      <c r="AV6" s="872"/>
      <c r="AW6" s="873"/>
    </row>
    <row r="7" spans="1:50" ht="19.5" customHeight="1">
      <c r="A7" s="862"/>
      <c r="B7" s="855" t="s">
        <v>942</v>
      </c>
      <c r="C7" s="856"/>
      <c r="D7" s="855" t="s">
        <v>943</v>
      </c>
      <c r="E7" s="856"/>
      <c r="F7" s="855" t="s">
        <v>944</v>
      </c>
      <c r="G7" s="856"/>
      <c r="H7" s="855" t="s">
        <v>945</v>
      </c>
      <c r="I7" s="859"/>
      <c r="J7" s="858" t="s">
        <v>942</v>
      </c>
      <c r="K7" s="856"/>
      <c r="L7" s="855" t="s">
        <v>943</v>
      </c>
      <c r="M7" s="856"/>
      <c r="N7" s="855" t="s">
        <v>944</v>
      </c>
      <c r="O7" s="856"/>
      <c r="P7" s="855" t="s">
        <v>945</v>
      </c>
      <c r="Q7" s="859"/>
      <c r="R7" s="858" t="s">
        <v>942</v>
      </c>
      <c r="S7" s="856"/>
      <c r="T7" s="855" t="s">
        <v>943</v>
      </c>
      <c r="U7" s="856"/>
      <c r="V7" s="855" t="s">
        <v>944</v>
      </c>
      <c r="W7" s="856"/>
      <c r="X7" s="855" t="s">
        <v>945</v>
      </c>
      <c r="Y7" s="857"/>
      <c r="Z7" s="858" t="s">
        <v>942</v>
      </c>
      <c r="AA7" s="856"/>
      <c r="AB7" s="855" t="s">
        <v>943</v>
      </c>
      <c r="AC7" s="856"/>
      <c r="AD7" s="855" t="s">
        <v>944</v>
      </c>
      <c r="AE7" s="856"/>
      <c r="AF7" s="855" t="s">
        <v>945</v>
      </c>
      <c r="AG7" s="857"/>
      <c r="AH7" s="858" t="s">
        <v>942</v>
      </c>
      <c r="AI7" s="856"/>
      <c r="AJ7" s="855" t="s">
        <v>943</v>
      </c>
      <c r="AK7" s="856"/>
      <c r="AL7" s="855" t="s">
        <v>944</v>
      </c>
      <c r="AM7" s="856"/>
      <c r="AN7" s="855" t="s">
        <v>945</v>
      </c>
      <c r="AO7" s="857"/>
      <c r="AP7" s="858" t="s">
        <v>942</v>
      </c>
      <c r="AQ7" s="856"/>
      <c r="AR7" s="855" t="s">
        <v>943</v>
      </c>
      <c r="AS7" s="856"/>
      <c r="AT7" s="855" t="s">
        <v>944</v>
      </c>
      <c r="AU7" s="856"/>
      <c r="AV7" s="855" t="s">
        <v>945</v>
      </c>
      <c r="AW7" s="857"/>
    </row>
    <row r="8" spans="1:50" s="469" customFormat="1" ht="24.75" customHeight="1">
      <c r="A8" s="862"/>
      <c r="B8" s="464" t="s">
        <v>151</v>
      </c>
      <c r="C8" s="464" t="s">
        <v>946</v>
      </c>
      <c r="D8" s="464" t="s">
        <v>151</v>
      </c>
      <c r="E8" s="464" t="s">
        <v>946</v>
      </c>
      <c r="F8" s="464" t="s">
        <v>151</v>
      </c>
      <c r="G8" s="464" t="s">
        <v>946</v>
      </c>
      <c r="H8" s="464" t="s">
        <v>151</v>
      </c>
      <c r="I8" s="465" t="s">
        <v>946</v>
      </c>
      <c r="J8" s="466" t="s">
        <v>151</v>
      </c>
      <c r="K8" s="464" t="s">
        <v>946</v>
      </c>
      <c r="L8" s="464" t="s">
        <v>151</v>
      </c>
      <c r="M8" s="464" t="s">
        <v>946</v>
      </c>
      <c r="N8" s="464" t="s">
        <v>151</v>
      </c>
      <c r="O8" s="464" t="s">
        <v>946</v>
      </c>
      <c r="P8" s="464" t="s">
        <v>151</v>
      </c>
      <c r="Q8" s="465" t="s">
        <v>946</v>
      </c>
      <c r="R8" s="467" t="s">
        <v>151</v>
      </c>
      <c r="S8" s="464" t="s">
        <v>946</v>
      </c>
      <c r="T8" s="464" t="s">
        <v>151</v>
      </c>
      <c r="U8" s="464" t="s">
        <v>946</v>
      </c>
      <c r="V8" s="464" t="s">
        <v>151</v>
      </c>
      <c r="W8" s="464" t="s">
        <v>946</v>
      </c>
      <c r="X8" s="464" t="s">
        <v>151</v>
      </c>
      <c r="Y8" s="465" t="s">
        <v>946</v>
      </c>
      <c r="Z8" s="467" t="s">
        <v>151</v>
      </c>
      <c r="AA8" s="464" t="s">
        <v>946</v>
      </c>
      <c r="AB8" s="464" t="s">
        <v>151</v>
      </c>
      <c r="AC8" s="464" t="s">
        <v>946</v>
      </c>
      <c r="AD8" s="464" t="s">
        <v>151</v>
      </c>
      <c r="AE8" s="464" t="s">
        <v>946</v>
      </c>
      <c r="AF8" s="464" t="s">
        <v>151</v>
      </c>
      <c r="AG8" s="465" t="s">
        <v>946</v>
      </c>
      <c r="AH8" s="467" t="s">
        <v>151</v>
      </c>
      <c r="AI8" s="464" t="s">
        <v>946</v>
      </c>
      <c r="AJ8" s="464" t="s">
        <v>151</v>
      </c>
      <c r="AK8" s="464" t="s">
        <v>946</v>
      </c>
      <c r="AL8" s="464" t="s">
        <v>151</v>
      </c>
      <c r="AM8" s="464" t="s">
        <v>946</v>
      </c>
      <c r="AN8" s="464" t="s">
        <v>151</v>
      </c>
      <c r="AO8" s="465" t="s">
        <v>946</v>
      </c>
      <c r="AP8" s="467" t="s">
        <v>151</v>
      </c>
      <c r="AQ8" s="464" t="s">
        <v>946</v>
      </c>
      <c r="AR8" s="464" t="s">
        <v>151</v>
      </c>
      <c r="AS8" s="464" t="s">
        <v>946</v>
      </c>
      <c r="AT8" s="464" t="s">
        <v>151</v>
      </c>
      <c r="AU8" s="464" t="s">
        <v>946</v>
      </c>
      <c r="AV8" s="464" t="s">
        <v>151</v>
      </c>
      <c r="AW8" s="524" t="s">
        <v>946</v>
      </c>
    </row>
    <row r="9" spans="1:50" s="475" customFormat="1" ht="33.75" customHeight="1" thickBot="1">
      <c r="A9" s="863"/>
      <c r="B9" s="470" t="s">
        <v>1002</v>
      </c>
      <c r="C9" s="470" t="s">
        <v>1003</v>
      </c>
      <c r="D9" s="470" t="s">
        <v>1004</v>
      </c>
      <c r="E9" s="470" t="s">
        <v>1005</v>
      </c>
      <c r="F9" s="470" t="s">
        <v>1006</v>
      </c>
      <c r="G9" s="470" t="s">
        <v>1007</v>
      </c>
      <c r="H9" s="470" t="s">
        <v>1008</v>
      </c>
      <c r="I9" s="471" t="s">
        <v>1009</v>
      </c>
      <c r="J9" s="472" t="s">
        <v>1010</v>
      </c>
      <c r="K9" s="470" t="s">
        <v>1011</v>
      </c>
      <c r="L9" s="470" t="s">
        <v>1012</v>
      </c>
      <c r="M9" s="470" t="s">
        <v>1013</v>
      </c>
      <c r="N9" s="470" t="s">
        <v>1014</v>
      </c>
      <c r="O9" s="470" t="s">
        <v>1015</v>
      </c>
      <c r="P9" s="470" t="s">
        <v>1016</v>
      </c>
      <c r="Q9" s="471" t="s">
        <v>1017</v>
      </c>
      <c r="R9" s="473" t="s">
        <v>1018</v>
      </c>
      <c r="S9" s="470" t="s">
        <v>1019</v>
      </c>
      <c r="T9" s="470" t="s">
        <v>1020</v>
      </c>
      <c r="U9" s="470" t="s">
        <v>1021</v>
      </c>
      <c r="V9" s="470" t="s">
        <v>1022</v>
      </c>
      <c r="W9" s="470" t="s">
        <v>1023</v>
      </c>
      <c r="X9" s="470" t="s">
        <v>1024</v>
      </c>
      <c r="Y9" s="471" t="s">
        <v>1025</v>
      </c>
      <c r="Z9" s="473" t="s">
        <v>1026</v>
      </c>
      <c r="AA9" s="470" t="s">
        <v>1027</v>
      </c>
      <c r="AB9" s="470" t="s">
        <v>1028</v>
      </c>
      <c r="AC9" s="470" t="s">
        <v>1029</v>
      </c>
      <c r="AD9" s="470" t="s">
        <v>1030</v>
      </c>
      <c r="AE9" s="470" t="s">
        <v>1031</v>
      </c>
      <c r="AF9" s="470" t="s">
        <v>1032</v>
      </c>
      <c r="AG9" s="471" t="s">
        <v>1033</v>
      </c>
      <c r="AH9" s="473" t="s">
        <v>1034</v>
      </c>
      <c r="AI9" s="470" t="s">
        <v>1035</v>
      </c>
      <c r="AJ9" s="470" t="s">
        <v>1036</v>
      </c>
      <c r="AK9" s="470" t="s">
        <v>1037</v>
      </c>
      <c r="AL9" s="470" t="s">
        <v>1038</v>
      </c>
      <c r="AM9" s="470" t="s">
        <v>1039</v>
      </c>
      <c r="AN9" s="470" t="s">
        <v>1040</v>
      </c>
      <c r="AO9" s="471" t="s">
        <v>1041</v>
      </c>
      <c r="AP9" s="473" t="s">
        <v>1042</v>
      </c>
      <c r="AQ9" s="470" t="s">
        <v>1043</v>
      </c>
      <c r="AR9" s="470" t="s">
        <v>1044</v>
      </c>
      <c r="AS9" s="470" t="s">
        <v>1045</v>
      </c>
      <c r="AT9" s="470" t="s">
        <v>1046</v>
      </c>
      <c r="AU9" s="470" t="s">
        <v>1047</v>
      </c>
      <c r="AV9" s="470" t="s">
        <v>1048</v>
      </c>
      <c r="AW9" s="525" t="s">
        <v>1049</v>
      </c>
    </row>
    <row r="10" spans="1:50" ht="31.5" customHeight="1" thickTop="1">
      <c r="A10" s="476" t="s">
        <v>1050</v>
      </c>
      <c r="B10" s="477"/>
      <c r="C10" s="477"/>
      <c r="D10" s="477"/>
      <c r="E10" s="477"/>
      <c r="F10" s="477"/>
      <c r="G10" s="477"/>
      <c r="H10" s="477"/>
      <c r="I10" s="477"/>
      <c r="J10" s="477"/>
      <c r="K10" s="477"/>
      <c r="L10" s="477"/>
      <c r="M10" s="477"/>
      <c r="N10" s="477"/>
      <c r="O10" s="477"/>
      <c r="P10" s="477"/>
      <c r="Q10" s="477"/>
      <c r="R10" s="477"/>
      <c r="S10" s="477"/>
      <c r="T10" s="477"/>
      <c r="U10" s="477"/>
      <c r="V10" s="477"/>
      <c r="W10" s="477"/>
      <c r="X10" s="477"/>
      <c r="Y10" s="477"/>
      <c r="Z10" s="477"/>
      <c r="AA10" s="477"/>
      <c r="AB10" s="477"/>
      <c r="AC10" s="477"/>
      <c r="AD10" s="477"/>
      <c r="AE10" s="477"/>
      <c r="AF10" s="477"/>
      <c r="AG10" s="477"/>
      <c r="AH10" s="477"/>
      <c r="AI10" s="477"/>
      <c r="AJ10" s="477"/>
      <c r="AK10" s="477"/>
      <c r="AL10" s="477"/>
      <c r="AM10" s="477"/>
      <c r="AN10" s="477"/>
      <c r="AO10" s="477"/>
      <c r="AP10" s="477"/>
      <c r="AQ10" s="477"/>
      <c r="AR10" s="477"/>
      <c r="AS10" s="477"/>
      <c r="AT10" s="477"/>
      <c r="AU10" s="477"/>
      <c r="AV10" s="477"/>
      <c r="AW10" s="526"/>
      <c r="AX10" s="452" t="s">
        <v>1051</v>
      </c>
    </row>
    <row r="11" spans="1:50" ht="31.5" customHeight="1">
      <c r="A11" s="478" t="s">
        <v>1052</v>
      </c>
      <c r="B11" s="477"/>
      <c r="C11" s="477"/>
      <c r="D11" s="477"/>
      <c r="E11" s="477"/>
      <c r="F11" s="477"/>
      <c r="G11" s="477"/>
      <c r="H11" s="477"/>
      <c r="I11" s="477"/>
      <c r="J11" s="477"/>
      <c r="K11" s="477"/>
      <c r="L11" s="477"/>
      <c r="M11" s="477"/>
      <c r="N11" s="477"/>
      <c r="O11" s="477"/>
      <c r="P11" s="477"/>
      <c r="Q11" s="477"/>
      <c r="R11" s="477"/>
      <c r="S11" s="477"/>
      <c r="T11" s="477"/>
      <c r="U11" s="477"/>
      <c r="V11" s="477"/>
      <c r="W11" s="477"/>
      <c r="X11" s="477"/>
      <c r="Y11" s="477"/>
      <c r="Z11" s="477"/>
      <c r="AA11" s="477"/>
      <c r="AB11" s="477"/>
      <c r="AC11" s="477"/>
      <c r="AD11" s="477"/>
      <c r="AE11" s="477"/>
      <c r="AF11" s="477"/>
      <c r="AG11" s="477"/>
      <c r="AH11" s="477"/>
      <c r="AI11" s="477"/>
      <c r="AJ11" s="477"/>
      <c r="AK11" s="477"/>
      <c r="AL11" s="477"/>
      <c r="AM11" s="477"/>
      <c r="AN11" s="477"/>
      <c r="AO11" s="477"/>
      <c r="AP11" s="477"/>
      <c r="AQ11" s="477"/>
      <c r="AR11" s="477"/>
      <c r="AS11" s="477"/>
      <c r="AT11" s="477"/>
      <c r="AU11" s="477"/>
      <c r="AV11" s="477"/>
      <c r="AW11" s="526"/>
    </row>
    <row r="12" spans="1:50" ht="31.5" customHeight="1">
      <c r="A12" s="478" t="s">
        <v>1053</v>
      </c>
      <c r="B12" s="477"/>
      <c r="C12" s="477"/>
      <c r="D12" s="477"/>
      <c r="E12" s="477"/>
      <c r="F12" s="477"/>
      <c r="G12" s="477"/>
      <c r="H12" s="477"/>
      <c r="I12" s="477"/>
      <c r="J12" s="477"/>
      <c r="K12" s="477"/>
      <c r="L12" s="477"/>
      <c r="M12" s="477"/>
      <c r="N12" s="477"/>
      <c r="O12" s="477"/>
      <c r="P12" s="477"/>
      <c r="Q12" s="477"/>
      <c r="R12" s="477"/>
      <c r="S12" s="477"/>
      <c r="T12" s="477"/>
      <c r="U12" s="477"/>
      <c r="V12" s="477"/>
      <c r="W12" s="477"/>
      <c r="X12" s="477"/>
      <c r="Y12" s="477"/>
      <c r="Z12" s="477"/>
      <c r="AA12" s="477"/>
      <c r="AB12" s="477"/>
      <c r="AC12" s="477"/>
      <c r="AD12" s="477"/>
      <c r="AE12" s="477"/>
      <c r="AF12" s="477"/>
      <c r="AG12" s="477"/>
      <c r="AH12" s="477"/>
      <c r="AI12" s="477"/>
      <c r="AJ12" s="477"/>
      <c r="AK12" s="477"/>
      <c r="AL12" s="477"/>
      <c r="AM12" s="477"/>
      <c r="AN12" s="477"/>
      <c r="AO12" s="477"/>
      <c r="AP12" s="477"/>
      <c r="AQ12" s="477"/>
      <c r="AR12" s="477"/>
      <c r="AS12" s="477"/>
      <c r="AT12" s="477"/>
      <c r="AU12" s="477"/>
      <c r="AV12" s="477"/>
      <c r="AW12" s="526"/>
    </row>
    <row r="13" spans="1:50" ht="31.5" customHeight="1">
      <c r="A13" s="478" t="s">
        <v>1054</v>
      </c>
      <c r="B13" s="477"/>
      <c r="C13" s="477"/>
      <c r="D13" s="477"/>
      <c r="E13" s="477"/>
      <c r="F13" s="477"/>
      <c r="G13" s="477"/>
      <c r="H13" s="477"/>
      <c r="I13" s="477"/>
      <c r="J13" s="477"/>
      <c r="K13" s="477"/>
      <c r="L13" s="477"/>
      <c r="M13" s="477"/>
      <c r="N13" s="477"/>
      <c r="O13" s="477"/>
      <c r="P13" s="477"/>
      <c r="Q13" s="477"/>
      <c r="R13" s="477"/>
      <c r="S13" s="477"/>
      <c r="T13" s="477"/>
      <c r="U13" s="477"/>
      <c r="V13" s="477"/>
      <c r="W13" s="477"/>
      <c r="X13" s="477"/>
      <c r="Y13" s="477"/>
      <c r="Z13" s="477"/>
      <c r="AA13" s="477"/>
      <c r="AB13" s="477"/>
      <c r="AC13" s="477"/>
      <c r="AD13" s="477"/>
      <c r="AE13" s="477"/>
      <c r="AF13" s="477"/>
      <c r="AG13" s="477"/>
      <c r="AH13" s="477"/>
      <c r="AI13" s="477"/>
      <c r="AJ13" s="477"/>
      <c r="AK13" s="477"/>
      <c r="AL13" s="477"/>
      <c r="AM13" s="477"/>
      <c r="AN13" s="477"/>
      <c r="AO13" s="477"/>
      <c r="AP13" s="477"/>
      <c r="AQ13" s="477"/>
      <c r="AR13" s="477"/>
      <c r="AS13" s="477"/>
      <c r="AT13" s="477"/>
      <c r="AU13" s="477"/>
      <c r="AV13" s="477"/>
      <c r="AW13" s="526"/>
    </row>
    <row r="14" spans="1:50" ht="31.5" customHeight="1">
      <c r="A14" s="478" t="s">
        <v>1055</v>
      </c>
      <c r="B14" s="477"/>
      <c r="C14" s="477"/>
      <c r="D14" s="477"/>
      <c r="E14" s="477"/>
      <c r="F14" s="477"/>
      <c r="G14" s="477"/>
      <c r="H14" s="477"/>
      <c r="I14" s="477"/>
      <c r="J14" s="477"/>
      <c r="K14" s="477"/>
      <c r="L14" s="477"/>
      <c r="M14" s="477"/>
      <c r="N14" s="477"/>
      <c r="O14" s="477"/>
      <c r="P14" s="477"/>
      <c r="Q14" s="477"/>
      <c r="R14" s="477"/>
      <c r="S14" s="477"/>
      <c r="T14" s="477"/>
      <c r="U14" s="477"/>
      <c r="V14" s="477"/>
      <c r="W14" s="477"/>
      <c r="X14" s="477"/>
      <c r="Y14" s="477"/>
      <c r="Z14" s="477"/>
      <c r="AA14" s="477"/>
      <c r="AB14" s="477"/>
      <c r="AC14" s="477"/>
      <c r="AD14" s="477"/>
      <c r="AE14" s="477"/>
      <c r="AF14" s="477"/>
      <c r="AG14" s="477"/>
      <c r="AH14" s="477"/>
      <c r="AI14" s="477"/>
      <c r="AJ14" s="477"/>
      <c r="AK14" s="477"/>
      <c r="AL14" s="477"/>
      <c r="AM14" s="477"/>
      <c r="AN14" s="477"/>
      <c r="AO14" s="477"/>
      <c r="AP14" s="477"/>
      <c r="AQ14" s="477"/>
      <c r="AR14" s="477"/>
      <c r="AS14" s="477"/>
      <c r="AT14" s="477"/>
      <c r="AU14" s="477"/>
      <c r="AV14" s="477"/>
      <c r="AW14" s="526"/>
    </row>
    <row r="15" spans="1:50" ht="31.5" customHeight="1">
      <c r="A15" s="478" t="s">
        <v>1056</v>
      </c>
      <c r="B15" s="477"/>
      <c r="C15" s="477"/>
      <c r="D15" s="477"/>
      <c r="E15" s="477"/>
      <c r="F15" s="477"/>
      <c r="G15" s="477"/>
      <c r="H15" s="477"/>
      <c r="I15" s="477"/>
      <c r="J15" s="477"/>
      <c r="K15" s="477"/>
      <c r="L15" s="477"/>
      <c r="M15" s="477"/>
      <c r="N15" s="477"/>
      <c r="O15" s="477"/>
      <c r="P15" s="477"/>
      <c r="Q15" s="477"/>
      <c r="R15" s="477"/>
      <c r="S15" s="477"/>
      <c r="T15" s="477"/>
      <c r="U15" s="477"/>
      <c r="V15" s="477"/>
      <c r="W15" s="477"/>
      <c r="X15" s="477"/>
      <c r="Y15" s="477"/>
      <c r="Z15" s="477"/>
      <c r="AA15" s="477"/>
      <c r="AB15" s="477"/>
      <c r="AC15" s="477"/>
      <c r="AD15" s="477"/>
      <c r="AE15" s="477"/>
      <c r="AF15" s="477"/>
      <c r="AG15" s="477"/>
      <c r="AH15" s="477"/>
      <c r="AI15" s="477"/>
      <c r="AJ15" s="477"/>
      <c r="AK15" s="477"/>
      <c r="AL15" s="477"/>
      <c r="AM15" s="477"/>
      <c r="AN15" s="477"/>
      <c r="AO15" s="477"/>
      <c r="AP15" s="477"/>
      <c r="AQ15" s="477"/>
      <c r="AR15" s="477"/>
      <c r="AS15" s="477"/>
      <c r="AT15" s="477"/>
      <c r="AU15" s="477"/>
      <c r="AV15" s="477"/>
      <c r="AW15" s="526"/>
    </row>
    <row r="16" spans="1:50" ht="31.5" customHeight="1">
      <c r="A16" s="478" t="s">
        <v>1057</v>
      </c>
      <c r="B16" s="477"/>
      <c r="C16" s="477"/>
      <c r="D16" s="477"/>
      <c r="E16" s="477"/>
      <c r="F16" s="477"/>
      <c r="G16" s="477"/>
      <c r="H16" s="477"/>
      <c r="I16" s="477"/>
      <c r="J16" s="477"/>
      <c r="K16" s="477"/>
      <c r="L16" s="477"/>
      <c r="M16" s="477"/>
      <c r="N16" s="477"/>
      <c r="O16" s="477"/>
      <c r="P16" s="477"/>
      <c r="Q16" s="477"/>
      <c r="R16" s="477"/>
      <c r="S16" s="477"/>
      <c r="T16" s="477"/>
      <c r="U16" s="477"/>
      <c r="V16" s="477"/>
      <c r="W16" s="477"/>
      <c r="X16" s="477"/>
      <c r="Y16" s="477"/>
      <c r="Z16" s="477"/>
      <c r="AA16" s="477"/>
      <c r="AB16" s="477"/>
      <c r="AC16" s="477"/>
      <c r="AD16" s="477"/>
      <c r="AE16" s="477"/>
      <c r="AF16" s="477"/>
      <c r="AG16" s="477"/>
      <c r="AH16" s="477"/>
      <c r="AI16" s="477"/>
      <c r="AJ16" s="477"/>
      <c r="AK16" s="477"/>
      <c r="AL16" s="477"/>
      <c r="AM16" s="477"/>
      <c r="AN16" s="477"/>
      <c r="AO16" s="477"/>
      <c r="AP16" s="477"/>
      <c r="AQ16" s="477"/>
      <c r="AR16" s="477"/>
      <c r="AS16" s="477"/>
      <c r="AT16" s="477"/>
      <c r="AU16" s="477"/>
      <c r="AV16" s="477"/>
      <c r="AW16" s="526"/>
    </row>
    <row r="17" spans="1:49" ht="31.5" customHeight="1">
      <c r="A17" s="478" t="s">
        <v>1058</v>
      </c>
      <c r="B17" s="477"/>
      <c r="C17" s="477"/>
      <c r="D17" s="477"/>
      <c r="E17" s="477"/>
      <c r="F17" s="477"/>
      <c r="G17" s="477"/>
      <c r="H17" s="477"/>
      <c r="I17" s="477"/>
      <c r="J17" s="477"/>
      <c r="K17" s="477"/>
      <c r="L17" s="477"/>
      <c r="M17" s="477"/>
      <c r="N17" s="477"/>
      <c r="O17" s="477"/>
      <c r="P17" s="477"/>
      <c r="Q17" s="477"/>
      <c r="R17" s="477"/>
      <c r="S17" s="477"/>
      <c r="T17" s="477"/>
      <c r="U17" s="477"/>
      <c r="V17" s="477"/>
      <c r="W17" s="477"/>
      <c r="X17" s="477"/>
      <c r="Y17" s="477"/>
      <c r="Z17" s="477"/>
      <c r="AA17" s="477"/>
      <c r="AB17" s="477"/>
      <c r="AC17" s="477"/>
      <c r="AD17" s="477"/>
      <c r="AE17" s="477"/>
      <c r="AF17" s="477"/>
      <c r="AG17" s="477"/>
      <c r="AH17" s="477"/>
      <c r="AI17" s="477"/>
      <c r="AJ17" s="477"/>
      <c r="AK17" s="477"/>
      <c r="AL17" s="477"/>
      <c r="AM17" s="477"/>
      <c r="AN17" s="477"/>
      <c r="AO17" s="477"/>
      <c r="AP17" s="477"/>
      <c r="AQ17" s="477"/>
      <c r="AR17" s="477"/>
      <c r="AS17" s="477"/>
      <c r="AT17" s="477"/>
      <c r="AU17" s="477"/>
      <c r="AV17" s="477"/>
      <c r="AW17" s="526"/>
    </row>
    <row r="18" spans="1:49" ht="31.5" customHeight="1">
      <c r="A18" s="478" t="s">
        <v>1059</v>
      </c>
      <c r="B18" s="477"/>
      <c r="C18" s="477"/>
      <c r="D18" s="477"/>
      <c r="E18" s="477"/>
      <c r="F18" s="477"/>
      <c r="G18" s="477"/>
      <c r="H18" s="477"/>
      <c r="I18" s="477"/>
      <c r="J18" s="477"/>
      <c r="K18" s="477"/>
      <c r="L18" s="477"/>
      <c r="M18" s="477"/>
      <c r="N18" s="477"/>
      <c r="O18" s="477"/>
      <c r="P18" s="477"/>
      <c r="Q18" s="477"/>
      <c r="R18" s="477"/>
      <c r="S18" s="477"/>
      <c r="T18" s="477"/>
      <c r="U18" s="477"/>
      <c r="V18" s="477"/>
      <c r="W18" s="477"/>
      <c r="X18" s="477"/>
      <c r="Y18" s="477"/>
      <c r="Z18" s="477"/>
      <c r="AA18" s="477"/>
      <c r="AB18" s="477"/>
      <c r="AC18" s="477"/>
      <c r="AD18" s="477"/>
      <c r="AE18" s="477"/>
      <c r="AF18" s="477"/>
      <c r="AG18" s="477"/>
      <c r="AH18" s="477"/>
      <c r="AI18" s="477"/>
      <c r="AJ18" s="477"/>
      <c r="AK18" s="477"/>
      <c r="AL18" s="477"/>
      <c r="AM18" s="477"/>
      <c r="AN18" s="477"/>
      <c r="AO18" s="477"/>
      <c r="AP18" s="477"/>
      <c r="AQ18" s="477"/>
      <c r="AR18" s="477"/>
      <c r="AS18" s="477"/>
      <c r="AT18" s="477"/>
      <c r="AU18" s="477"/>
      <c r="AV18" s="477"/>
      <c r="AW18" s="526"/>
    </row>
    <row r="19" spans="1:49" ht="31.5" customHeight="1">
      <c r="A19" s="478" t="s">
        <v>1060</v>
      </c>
      <c r="B19" s="477"/>
      <c r="C19" s="477"/>
      <c r="D19" s="477"/>
      <c r="E19" s="477"/>
      <c r="F19" s="477"/>
      <c r="G19" s="477"/>
      <c r="H19" s="477"/>
      <c r="I19" s="477"/>
      <c r="J19" s="477"/>
      <c r="K19" s="477"/>
      <c r="L19" s="477"/>
      <c r="M19" s="477"/>
      <c r="N19" s="477"/>
      <c r="O19" s="477"/>
      <c r="P19" s="477"/>
      <c r="Q19" s="477"/>
      <c r="R19" s="477"/>
      <c r="S19" s="477"/>
      <c r="T19" s="477"/>
      <c r="U19" s="477"/>
      <c r="V19" s="477"/>
      <c r="W19" s="477"/>
      <c r="X19" s="477"/>
      <c r="Y19" s="477"/>
      <c r="Z19" s="477"/>
      <c r="AA19" s="477"/>
      <c r="AB19" s="477"/>
      <c r="AC19" s="477"/>
      <c r="AD19" s="477"/>
      <c r="AE19" s="477"/>
      <c r="AF19" s="477"/>
      <c r="AG19" s="477"/>
      <c r="AH19" s="477"/>
      <c r="AI19" s="477"/>
      <c r="AJ19" s="477"/>
      <c r="AK19" s="477"/>
      <c r="AL19" s="477"/>
      <c r="AM19" s="477"/>
      <c r="AN19" s="477"/>
      <c r="AO19" s="477"/>
      <c r="AP19" s="477"/>
      <c r="AQ19" s="477"/>
      <c r="AR19" s="477"/>
      <c r="AS19" s="477"/>
      <c r="AT19" s="477"/>
      <c r="AU19" s="477"/>
      <c r="AV19" s="477"/>
      <c r="AW19" s="526"/>
    </row>
    <row r="20" spans="1:49" ht="31.5" customHeight="1">
      <c r="A20" s="478" t="s">
        <v>1061</v>
      </c>
      <c r="B20" s="477"/>
      <c r="C20" s="477"/>
      <c r="D20" s="477"/>
      <c r="E20" s="477"/>
      <c r="F20" s="477"/>
      <c r="G20" s="477"/>
      <c r="H20" s="477"/>
      <c r="I20" s="477"/>
      <c r="J20" s="477"/>
      <c r="K20" s="477"/>
      <c r="L20" s="477"/>
      <c r="M20" s="477"/>
      <c r="N20" s="477"/>
      <c r="O20" s="477"/>
      <c r="P20" s="477"/>
      <c r="Q20" s="477"/>
      <c r="R20" s="477"/>
      <c r="S20" s="477"/>
      <c r="T20" s="477"/>
      <c r="U20" s="477"/>
      <c r="V20" s="477"/>
      <c r="W20" s="477"/>
      <c r="X20" s="477"/>
      <c r="Y20" s="477"/>
      <c r="Z20" s="477"/>
      <c r="AA20" s="477"/>
      <c r="AB20" s="477"/>
      <c r="AC20" s="477"/>
      <c r="AD20" s="477"/>
      <c r="AE20" s="477"/>
      <c r="AF20" s="477"/>
      <c r="AG20" s="477"/>
      <c r="AH20" s="477"/>
      <c r="AI20" s="477"/>
      <c r="AJ20" s="477"/>
      <c r="AK20" s="477"/>
      <c r="AL20" s="477"/>
      <c r="AM20" s="477"/>
      <c r="AN20" s="477"/>
      <c r="AO20" s="477"/>
      <c r="AP20" s="477"/>
      <c r="AQ20" s="477"/>
      <c r="AR20" s="477"/>
      <c r="AS20" s="477"/>
      <c r="AT20" s="477"/>
      <c r="AU20" s="477"/>
      <c r="AV20" s="477"/>
      <c r="AW20" s="526"/>
    </row>
    <row r="21" spans="1:49" ht="31.5" customHeight="1">
      <c r="A21" s="478" t="s">
        <v>1062</v>
      </c>
      <c r="B21" s="477"/>
      <c r="C21" s="477"/>
      <c r="D21" s="477"/>
      <c r="E21" s="477"/>
      <c r="F21" s="477"/>
      <c r="G21" s="477"/>
      <c r="H21" s="477"/>
      <c r="I21" s="477"/>
      <c r="J21" s="477"/>
      <c r="K21" s="477"/>
      <c r="L21" s="477"/>
      <c r="M21" s="477"/>
      <c r="N21" s="477"/>
      <c r="O21" s="477"/>
      <c r="P21" s="477"/>
      <c r="Q21" s="477"/>
      <c r="R21" s="477"/>
      <c r="S21" s="477"/>
      <c r="T21" s="477"/>
      <c r="U21" s="477"/>
      <c r="V21" s="477"/>
      <c r="W21" s="477"/>
      <c r="X21" s="477"/>
      <c r="Y21" s="477"/>
      <c r="Z21" s="477"/>
      <c r="AA21" s="477"/>
      <c r="AB21" s="477"/>
      <c r="AC21" s="477"/>
      <c r="AD21" s="477"/>
      <c r="AE21" s="477"/>
      <c r="AF21" s="477"/>
      <c r="AG21" s="477"/>
      <c r="AH21" s="477"/>
      <c r="AI21" s="477"/>
      <c r="AJ21" s="477"/>
      <c r="AK21" s="477"/>
      <c r="AL21" s="477"/>
      <c r="AM21" s="477"/>
      <c r="AN21" s="477"/>
      <c r="AO21" s="477"/>
      <c r="AP21" s="477"/>
      <c r="AQ21" s="477"/>
      <c r="AR21" s="477"/>
      <c r="AS21" s="477"/>
      <c r="AT21" s="477"/>
      <c r="AU21" s="477"/>
      <c r="AV21" s="477"/>
      <c r="AW21" s="526"/>
    </row>
    <row r="22" spans="1:49" ht="31.5" customHeight="1" thickBot="1">
      <c r="A22" s="479" t="s">
        <v>15</v>
      </c>
      <c r="B22" s="480">
        <f>SUM(B10:B21)</f>
        <v>0</v>
      </c>
      <c r="C22" s="480">
        <f t="shared" ref="C22:AW22" si="0">SUM(C10:C21)</f>
        <v>0</v>
      </c>
      <c r="D22" s="480">
        <f t="shared" si="0"/>
        <v>0</v>
      </c>
      <c r="E22" s="480">
        <f t="shared" si="0"/>
        <v>0</v>
      </c>
      <c r="F22" s="480">
        <f t="shared" si="0"/>
        <v>0</v>
      </c>
      <c r="G22" s="480">
        <f t="shared" si="0"/>
        <v>0</v>
      </c>
      <c r="H22" s="480">
        <f t="shared" si="0"/>
        <v>0</v>
      </c>
      <c r="I22" s="481">
        <f t="shared" si="0"/>
        <v>0</v>
      </c>
      <c r="J22" s="482">
        <f t="shared" si="0"/>
        <v>0</v>
      </c>
      <c r="K22" s="480">
        <f t="shared" si="0"/>
        <v>0</v>
      </c>
      <c r="L22" s="480">
        <f t="shared" si="0"/>
        <v>0</v>
      </c>
      <c r="M22" s="480">
        <f t="shared" si="0"/>
        <v>0</v>
      </c>
      <c r="N22" s="480">
        <f t="shared" si="0"/>
        <v>0</v>
      </c>
      <c r="O22" s="480">
        <f t="shared" si="0"/>
        <v>0</v>
      </c>
      <c r="P22" s="480">
        <f t="shared" si="0"/>
        <v>0</v>
      </c>
      <c r="Q22" s="481">
        <f t="shared" si="0"/>
        <v>0</v>
      </c>
      <c r="R22" s="483">
        <f t="shared" si="0"/>
        <v>0</v>
      </c>
      <c r="S22" s="480">
        <f t="shared" si="0"/>
        <v>0</v>
      </c>
      <c r="T22" s="480">
        <f t="shared" si="0"/>
        <v>0</v>
      </c>
      <c r="U22" s="480">
        <f t="shared" si="0"/>
        <v>0</v>
      </c>
      <c r="V22" s="480">
        <f t="shared" si="0"/>
        <v>0</v>
      </c>
      <c r="W22" s="480">
        <f t="shared" si="0"/>
        <v>0</v>
      </c>
      <c r="X22" s="480">
        <f t="shared" si="0"/>
        <v>0</v>
      </c>
      <c r="Y22" s="484">
        <f t="shared" si="0"/>
        <v>0</v>
      </c>
      <c r="Z22" s="483">
        <f t="shared" si="0"/>
        <v>0</v>
      </c>
      <c r="AA22" s="480">
        <f t="shared" si="0"/>
        <v>0</v>
      </c>
      <c r="AB22" s="480">
        <f t="shared" si="0"/>
        <v>0</v>
      </c>
      <c r="AC22" s="480">
        <f t="shared" si="0"/>
        <v>0</v>
      </c>
      <c r="AD22" s="480">
        <f t="shared" si="0"/>
        <v>0</v>
      </c>
      <c r="AE22" s="480">
        <f t="shared" si="0"/>
        <v>0</v>
      </c>
      <c r="AF22" s="480">
        <f t="shared" si="0"/>
        <v>0</v>
      </c>
      <c r="AG22" s="484">
        <f t="shared" si="0"/>
        <v>0</v>
      </c>
      <c r="AH22" s="483">
        <f t="shared" si="0"/>
        <v>0</v>
      </c>
      <c r="AI22" s="480">
        <f t="shared" si="0"/>
        <v>0</v>
      </c>
      <c r="AJ22" s="480">
        <f t="shared" si="0"/>
        <v>0</v>
      </c>
      <c r="AK22" s="480">
        <f t="shared" si="0"/>
        <v>0</v>
      </c>
      <c r="AL22" s="480">
        <f t="shared" si="0"/>
        <v>0</v>
      </c>
      <c r="AM22" s="480">
        <f t="shared" si="0"/>
        <v>0</v>
      </c>
      <c r="AN22" s="480">
        <f t="shared" si="0"/>
        <v>0</v>
      </c>
      <c r="AO22" s="484">
        <f t="shared" si="0"/>
        <v>0</v>
      </c>
      <c r="AP22" s="483">
        <f t="shared" si="0"/>
        <v>0</v>
      </c>
      <c r="AQ22" s="480">
        <f t="shared" si="0"/>
        <v>0</v>
      </c>
      <c r="AR22" s="480">
        <f t="shared" si="0"/>
        <v>0</v>
      </c>
      <c r="AS22" s="480">
        <f t="shared" si="0"/>
        <v>0</v>
      </c>
      <c r="AT22" s="480">
        <f t="shared" si="0"/>
        <v>0</v>
      </c>
      <c r="AU22" s="480">
        <f t="shared" si="0"/>
        <v>0</v>
      </c>
      <c r="AV22" s="480">
        <f t="shared" si="0"/>
        <v>0</v>
      </c>
      <c r="AW22" s="484">
        <f t="shared" si="0"/>
        <v>0</v>
      </c>
    </row>
    <row r="23" spans="1:49" ht="35.25" customHeight="1">
      <c r="A23" s="485" t="s">
        <v>1063</v>
      </c>
      <c r="B23" s="486" t="s">
        <v>1064</v>
      </c>
      <c r="C23" s="486"/>
      <c r="D23" s="486"/>
      <c r="E23" s="486"/>
      <c r="F23" s="486"/>
      <c r="G23" s="486"/>
      <c r="H23" s="486"/>
      <c r="I23" s="486"/>
      <c r="J23" s="486"/>
      <c r="K23" s="486"/>
      <c r="L23" s="486"/>
      <c r="M23" s="486"/>
      <c r="N23" s="486"/>
      <c r="O23" s="486"/>
      <c r="P23" s="486"/>
      <c r="Q23" s="486"/>
      <c r="R23" s="486"/>
      <c r="S23" s="486"/>
      <c r="T23" s="486"/>
      <c r="U23" s="486"/>
      <c r="V23" s="486"/>
      <c r="W23" s="486"/>
      <c r="X23" s="486"/>
      <c r="Y23" s="486"/>
      <c r="Z23" s="486"/>
      <c r="AA23" s="486"/>
      <c r="AB23" s="486"/>
      <c r="AC23" s="486"/>
      <c r="AD23" s="486"/>
      <c r="AE23" s="486"/>
      <c r="AF23" s="486"/>
      <c r="AG23" s="486"/>
      <c r="AH23" s="486"/>
      <c r="AI23" s="486"/>
      <c r="AJ23" s="486"/>
      <c r="AK23" s="486"/>
      <c r="AL23" s="486"/>
      <c r="AM23" s="486"/>
      <c r="AN23" s="486"/>
      <c r="AO23" s="486"/>
      <c r="AP23" s="486"/>
      <c r="AQ23" s="486"/>
      <c r="AR23" s="486"/>
      <c r="AS23" s="486"/>
      <c r="AT23" s="486"/>
      <c r="AU23" s="486"/>
      <c r="AV23" s="486"/>
      <c r="AW23" s="486"/>
    </row>
    <row r="24" spans="1:49" ht="20.25" customHeight="1">
      <c r="A24" s="485"/>
      <c r="B24" s="487"/>
      <c r="C24" s="487"/>
      <c r="D24" s="487"/>
      <c r="E24" s="487"/>
      <c r="F24" s="487"/>
      <c r="G24" s="487"/>
      <c r="H24" s="487"/>
      <c r="I24" s="487"/>
      <c r="J24" s="487"/>
      <c r="K24" s="487"/>
      <c r="L24" s="487"/>
      <c r="M24" s="487"/>
      <c r="N24" s="487"/>
      <c r="O24" s="487"/>
      <c r="P24" s="487"/>
      <c r="Q24" s="487"/>
      <c r="R24" s="487"/>
      <c r="S24" s="487"/>
      <c r="T24" s="487"/>
      <c r="U24" s="487"/>
      <c r="V24" s="487"/>
      <c r="W24" s="487"/>
      <c r="X24" s="487"/>
      <c r="Y24" s="487"/>
      <c r="Z24" s="487"/>
      <c r="AA24" s="487"/>
      <c r="AB24" s="487"/>
      <c r="AC24" s="487"/>
      <c r="AD24" s="487"/>
      <c r="AE24" s="487"/>
      <c r="AF24" s="487"/>
      <c r="AG24" s="487"/>
      <c r="AH24" s="487"/>
      <c r="AI24" s="487"/>
      <c r="AJ24" s="487"/>
      <c r="AK24" s="487"/>
      <c r="AL24" s="487"/>
      <c r="AM24" s="487"/>
      <c r="AN24" s="487"/>
      <c r="AO24" s="487"/>
      <c r="AP24" s="487"/>
      <c r="AQ24" s="487"/>
      <c r="AR24" s="487"/>
      <c r="AS24" s="487"/>
      <c r="AT24" s="487"/>
      <c r="AU24" s="487"/>
      <c r="AV24" s="487"/>
      <c r="AW24" s="487"/>
    </row>
    <row r="27" spans="1:49">
      <c r="B27" s="452">
        <v>53</v>
      </c>
      <c r="C27" s="452">
        <v>54</v>
      </c>
      <c r="D27" s="452">
        <v>55</v>
      </c>
      <c r="E27" s="452">
        <v>56</v>
      </c>
      <c r="F27" s="452">
        <v>57</v>
      </c>
      <c r="G27" s="452">
        <v>58</v>
      </c>
      <c r="H27" s="452">
        <v>59</v>
      </c>
      <c r="I27" s="452">
        <v>60</v>
      </c>
      <c r="J27" s="452">
        <v>62</v>
      </c>
      <c r="K27" s="452">
        <v>63</v>
      </c>
      <c r="L27" s="452">
        <v>64</v>
      </c>
      <c r="M27" s="452">
        <v>65</v>
      </c>
      <c r="N27" s="452">
        <v>66</v>
      </c>
      <c r="O27" s="452">
        <v>67</v>
      </c>
      <c r="P27" s="452">
        <v>68</v>
      </c>
      <c r="Q27" s="452">
        <v>69</v>
      </c>
      <c r="R27" s="452">
        <v>71</v>
      </c>
      <c r="S27" s="452">
        <v>72</v>
      </c>
      <c r="T27" s="452">
        <v>73</v>
      </c>
      <c r="U27" s="452">
        <v>74</v>
      </c>
      <c r="V27" s="452">
        <v>75</v>
      </c>
      <c r="W27" s="452">
        <v>76</v>
      </c>
      <c r="X27" s="452">
        <v>77</v>
      </c>
      <c r="Y27" s="452">
        <v>78</v>
      </c>
      <c r="Z27" s="452">
        <v>71</v>
      </c>
      <c r="AA27" s="452">
        <v>72</v>
      </c>
      <c r="AB27" s="452">
        <v>73</v>
      </c>
      <c r="AC27" s="452">
        <v>74</v>
      </c>
      <c r="AD27" s="452">
        <v>75</v>
      </c>
      <c r="AE27" s="452">
        <v>76</v>
      </c>
      <c r="AF27" s="452">
        <v>77</v>
      </c>
      <c r="AG27" s="452">
        <v>78</v>
      </c>
      <c r="AH27" s="452">
        <v>71</v>
      </c>
      <c r="AI27" s="452">
        <v>72</v>
      </c>
      <c r="AJ27" s="452">
        <v>73</v>
      </c>
      <c r="AK27" s="452">
        <v>74</v>
      </c>
      <c r="AL27" s="452">
        <v>75</v>
      </c>
      <c r="AM27" s="452">
        <v>76</v>
      </c>
      <c r="AN27" s="452">
        <v>77</v>
      </c>
      <c r="AO27" s="452">
        <v>78</v>
      </c>
      <c r="AP27" s="452">
        <v>71</v>
      </c>
      <c r="AQ27" s="452">
        <v>72</v>
      </c>
      <c r="AR27" s="452">
        <v>73</v>
      </c>
      <c r="AS27" s="452">
        <v>74</v>
      </c>
      <c r="AT27" s="452">
        <v>75</v>
      </c>
      <c r="AU27" s="452">
        <v>76</v>
      </c>
      <c r="AV27" s="452">
        <v>77</v>
      </c>
      <c r="AW27" s="452">
        <v>78</v>
      </c>
    </row>
    <row r="29" spans="1:49">
      <c r="B29" s="452" t="s">
        <v>1074</v>
      </c>
      <c r="C29" s="452" t="s">
        <v>1075</v>
      </c>
      <c r="D29" s="452" t="s">
        <v>1076</v>
      </c>
      <c r="E29" s="452" t="s">
        <v>1077</v>
      </c>
      <c r="F29" s="452" t="s">
        <v>1098</v>
      </c>
      <c r="G29" s="452" t="s">
        <v>1099</v>
      </c>
      <c r="H29" s="452" t="s">
        <v>1100</v>
      </c>
      <c r="I29" s="452" t="s">
        <v>1101</v>
      </c>
      <c r="J29" s="452" t="s">
        <v>1078</v>
      </c>
      <c r="K29" s="452" t="s">
        <v>1079</v>
      </c>
      <c r="L29" s="452" t="s">
        <v>1080</v>
      </c>
      <c r="M29" s="452" t="s">
        <v>1081</v>
      </c>
      <c r="N29" s="452" t="s">
        <v>1102</v>
      </c>
      <c r="O29" s="452" t="s">
        <v>1103</v>
      </c>
      <c r="P29" s="452" t="s">
        <v>1104</v>
      </c>
      <c r="Q29" s="452" t="s">
        <v>1105</v>
      </c>
      <c r="R29" s="452" t="s">
        <v>1078</v>
      </c>
      <c r="S29" s="452" t="s">
        <v>1079</v>
      </c>
      <c r="T29" s="452" t="s">
        <v>1080</v>
      </c>
      <c r="U29" s="452" t="s">
        <v>1081</v>
      </c>
      <c r="V29" s="452" t="s">
        <v>1106</v>
      </c>
      <c r="W29" s="452" t="s">
        <v>1107</v>
      </c>
      <c r="X29" s="452" t="s">
        <v>1108</v>
      </c>
      <c r="Y29" s="452" t="s">
        <v>1109</v>
      </c>
      <c r="Z29" s="452" t="s">
        <v>1105</v>
      </c>
      <c r="AA29" s="452">
        <v>0</v>
      </c>
      <c r="AB29" s="452">
        <v>0</v>
      </c>
      <c r="AC29" s="452" t="s">
        <v>1122</v>
      </c>
      <c r="AD29" s="452">
        <v>0</v>
      </c>
      <c r="AE29" s="452">
        <v>0</v>
      </c>
      <c r="AF29" s="452">
        <v>0</v>
      </c>
      <c r="AG29" s="452">
        <v>0</v>
      </c>
      <c r="AH29" s="452">
        <v>0</v>
      </c>
      <c r="AI29" s="452">
        <v>0</v>
      </c>
      <c r="AJ29" s="452">
        <v>0</v>
      </c>
      <c r="AK29" s="452">
        <v>0</v>
      </c>
      <c r="AL29" s="452">
        <v>0</v>
      </c>
      <c r="AM29" s="452">
        <v>0</v>
      </c>
      <c r="AN29" s="452">
        <v>0</v>
      </c>
      <c r="AO29" s="452">
        <v>0</v>
      </c>
      <c r="AP29" s="452">
        <v>0</v>
      </c>
      <c r="AQ29" s="452">
        <v>0</v>
      </c>
      <c r="AR29" s="452">
        <v>0</v>
      </c>
      <c r="AS29" s="452">
        <v>0</v>
      </c>
      <c r="AT29" s="452">
        <v>0</v>
      </c>
      <c r="AU29" s="452">
        <v>0</v>
      </c>
      <c r="AV29" s="452">
        <v>0</v>
      </c>
      <c r="AW29" s="452">
        <v>0</v>
      </c>
    </row>
    <row r="30" spans="1:49">
      <c r="B30" s="452" t="s">
        <v>1065</v>
      </c>
      <c r="C30" s="452" t="s">
        <v>1066</v>
      </c>
    </row>
    <row r="31" spans="1:49">
      <c r="B31" s="452">
        <v>3</v>
      </c>
      <c r="C31" s="452">
        <v>1</v>
      </c>
    </row>
  </sheetData>
  <sheetProtection password="CCCF" sheet="1" selectLockedCells="1"/>
  <protectedRanges>
    <protectedRange sqref="U2 AC2 AK2 AS2" name="範囲1"/>
    <protectedRange sqref="B23:I23 R23:AW23" name="範囲1_1"/>
    <protectedRange sqref="B10:AW21" name="範囲1_2_1"/>
  </protectedRanges>
  <mergeCells count="46">
    <mergeCell ref="N6:Q6"/>
    <mergeCell ref="R6:U6"/>
    <mergeCell ref="AH6:AK6"/>
    <mergeCell ref="AL6:AO6"/>
    <mergeCell ref="V6:Y6"/>
    <mergeCell ref="Z6:AC6"/>
    <mergeCell ref="AD6:AG6"/>
    <mergeCell ref="AT1:AV1"/>
    <mergeCell ref="AX2:AX3"/>
    <mergeCell ref="A4:A9"/>
    <mergeCell ref="B4:Y4"/>
    <mergeCell ref="B5:I5"/>
    <mergeCell ref="J5:Q5"/>
    <mergeCell ref="R5:Y5"/>
    <mergeCell ref="Z5:AG5"/>
    <mergeCell ref="AH5:AO5"/>
    <mergeCell ref="AP5:AW5"/>
    <mergeCell ref="AT6:AW6"/>
    <mergeCell ref="B6:E6"/>
    <mergeCell ref="F6:I6"/>
    <mergeCell ref="J6:M6"/>
    <mergeCell ref="AP6:AS6"/>
    <mergeCell ref="X7:Y7"/>
    <mergeCell ref="B7:C7"/>
    <mergeCell ref="D7:E7"/>
    <mergeCell ref="F7:G7"/>
    <mergeCell ref="H7:I7"/>
    <mergeCell ref="J7:K7"/>
    <mergeCell ref="L7:M7"/>
    <mergeCell ref="N7:O7"/>
    <mergeCell ref="P7:Q7"/>
    <mergeCell ref="R7:S7"/>
    <mergeCell ref="T7:U7"/>
    <mergeCell ref="V7:W7"/>
    <mergeCell ref="AV7:AW7"/>
    <mergeCell ref="Z7:AA7"/>
    <mergeCell ref="AB7:AC7"/>
    <mergeCell ref="AD7:AE7"/>
    <mergeCell ref="AF7:AG7"/>
    <mergeCell ref="AH7:AI7"/>
    <mergeCell ref="AJ7:AK7"/>
    <mergeCell ref="AL7:AM7"/>
    <mergeCell ref="AN7:AO7"/>
    <mergeCell ref="AP7:AQ7"/>
    <mergeCell ref="AR7:AS7"/>
    <mergeCell ref="AT7:AU7"/>
  </mergeCells>
  <phoneticPr fontId="2"/>
  <conditionalFormatting sqref="B10:Y21">
    <cfRule type="containsBlanks" dxfId="36" priority="7">
      <formula>LEN(TRIM(B10))=0</formula>
    </cfRule>
    <cfRule type="cellIs" dxfId="35" priority="8" operator="greaterThanOrEqual">
      <formula>0</formula>
    </cfRule>
  </conditionalFormatting>
  <conditionalFormatting sqref="Z10:AG21">
    <cfRule type="containsBlanks" dxfId="34" priority="5">
      <formula>LEN(TRIM(Z10))=0</formula>
    </cfRule>
    <cfRule type="cellIs" dxfId="33" priority="6" operator="greaterThanOrEqual">
      <formula>0</formula>
    </cfRule>
  </conditionalFormatting>
  <conditionalFormatting sqref="AH10:AO21">
    <cfRule type="containsBlanks" dxfId="32" priority="3">
      <formula>LEN(TRIM(AH10))=0</formula>
    </cfRule>
    <cfRule type="cellIs" dxfId="31" priority="4" operator="greaterThanOrEqual">
      <formula>0</formula>
    </cfRule>
  </conditionalFormatting>
  <conditionalFormatting sqref="AP10:AW21">
    <cfRule type="containsBlanks" dxfId="30" priority="1">
      <formula>LEN(TRIM(AP10))=0</formula>
    </cfRule>
    <cfRule type="cellIs" dxfId="29" priority="2" operator="greaterThanOrEqual">
      <formula>0</formula>
    </cfRule>
  </conditionalFormatting>
  <printOptions horizontalCentered="1" verticalCentered="1"/>
  <pageMargins left="0" right="0" top="0.78740157480314965" bottom="0.39370078740157483" header="0.51181102362204722" footer="0.51181102362204722"/>
  <pageSetup paperSize="9" scale="50" orientation="landscape" horizontalDpi="400" verticalDpi="400" r:id="rId1"/>
  <headerFooter alignWithMargins="0"/>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859457-4BB6-44D2-97D4-8AC4DB8387D9}">
  <sheetPr codeName="Sheet22">
    <tabColor theme="9" tint="0.59999389629810485"/>
    <pageSetUpPr fitToPage="1"/>
  </sheetPr>
  <dimension ref="A1:BK31"/>
  <sheetViews>
    <sheetView showGridLines="0" view="pageBreakPreview" zoomScale="55" zoomScaleNormal="75" zoomScaleSheetLayoutView="55" workbookViewId="0">
      <selection activeCell="W11" sqref="W11"/>
    </sheetView>
  </sheetViews>
  <sheetFormatPr defaultRowHeight="13.5"/>
  <cols>
    <col min="1" max="1" width="6.625" style="452" customWidth="1"/>
    <col min="2" max="49" width="5.875" style="452" customWidth="1"/>
    <col min="50" max="58" width="9" style="452"/>
    <col min="59" max="59" width="9" style="452" customWidth="1"/>
    <col min="60" max="60" width="9" style="452"/>
    <col min="61" max="61" width="9" style="452" customWidth="1"/>
    <col min="62" max="286" width="9" style="452"/>
    <col min="287" max="287" width="4.625" style="452" customWidth="1"/>
    <col min="288" max="311" width="5.875" style="452" customWidth="1"/>
    <col min="312" max="542" width="9" style="452"/>
    <col min="543" max="543" width="4.625" style="452" customWidth="1"/>
    <col min="544" max="567" width="5.875" style="452" customWidth="1"/>
    <col min="568" max="798" width="9" style="452"/>
    <col min="799" max="799" width="4.625" style="452" customWidth="1"/>
    <col min="800" max="823" width="5.875" style="452" customWidth="1"/>
    <col min="824" max="1054" width="9" style="452"/>
    <col min="1055" max="1055" width="4.625" style="452" customWidth="1"/>
    <col min="1056" max="1079" width="5.875" style="452" customWidth="1"/>
    <col min="1080" max="1310" width="9" style="452"/>
    <col min="1311" max="1311" width="4.625" style="452" customWidth="1"/>
    <col min="1312" max="1335" width="5.875" style="452" customWidth="1"/>
    <col min="1336" max="1566" width="9" style="452"/>
    <col min="1567" max="1567" width="4.625" style="452" customWidth="1"/>
    <col min="1568" max="1591" width="5.875" style="452" customWidth="1"/>
    <col min="1592" max="1822" width="9" style="452"/>
    <col min="1823" max="1823" width="4.625" style="452" customWidth="1"/>
    <col min="1824" max="1847" width="5.875" style="452" customWidth="1"/>
    <col min="1848" max="2078" width="9" style="452"/>
    <col min="2079" max="2079" width="4.625" style="452" customWidth="1"/>
    <col min="2080" max="2103" width="5.875" style="452" customWidth="1"/>
    <col min="2104" max="2334" width="9" style="452"/>
    <col min="2335" max="2335" width="4.625" style="452" customWidth="1"/>
    <col min="2336" max="2359" width="5.875" style="452" customWidth="1"/>
    <col min="2360" max="2590" width="9" style="452"/>
    <col min="2591" max="2591" width="4.625" style="452" customWidth="1"/>
    <col min="2592" max="2615" width="5.875" style="452" customWidth="1"/>
    <col min="2616" max="2846" width="9" style="452"/>
    <col min="2847" max="2847" width="4.625" style="452" customWidth="1"/>
    <col min="2848" max="2871" width="5.875" style="452" customWidth="1"/>
    <col min="2872" max="3102" width="9" style="452"/>
    <col min="3103" max="3103" width="4.625" style="452" customWidth="1"/>
    <col min="3104" max="3127" width="5.875" style="452" customWidth="1"/>
    <col min="3128" max="3358" width="9" style="452"/>
    <col min="3359" max="3359" width="4.625" style="452" customWidth="1"/>
    <col min="3360" max="3383" width="5.875" style="452" customWidth="1"/>
    <col min="3384" max="3614" width="9" style="452"/>
    <col min="3615" max="3615" width="4.625" style="452" customWidth="1"/>
    <col min="3616" max="3639" width="5.875" style="452" customWidth="1"/>
    <col min="3640" max="3870" width="9" style="452"/>
    <col min="3871" max="3871" width="4.625" style="452" customWidth="1"/>
    <col min="3872" max="3895" width="5.875" style="452" customWidth="1"/>
    <col min="3896" max="4126" width="9" style="452"/>
    <col min="4127" max="4127" width="4.625" style="452" customWidth="1"/>
    <col min="4128" max="4151" width="5.875" style="452" customWidth="1"/>
    <col min="4152" max="4382" width="9" style="452"/>
    <col min="4383" max="4383" width="4.625" style="452" customWidth="1"/>
    <col min="4384" max="4407" width="5.875" style="452" customWidth="1"/>
    <col min="4408" max="4638" width="9" style="452"/>
    <col min="4639" max="4639" width="4.625" style="452" customWidth="1"/>
    <col min="4640" max="4663" width="5.875" style="452" customWidth="1"/>
    <col min="4664" max="4894" width="9" style="452"/>
    <col min="4895" max="4895" width="4.625" style="452" customWidth="1"/>
    <col min="4896" max="4919" width="5.875" style="452" customWidth="1"/>
    <col min="4920" max="5150" width="9" style="452"/>
    <col min="5151" max="5151" width="4.625" style="452" customWidth="1"/>
    <col min="5152" max="5175" width="5.875" style="452" customWidth="1"/>
    <col min="5176" max="5406" width="9" style="452"/>
    <col min="5407" max="5407" width="4.625" style="452" customWidth="1"/>
    <col min="5408" max="5431" width="5.875" style="452" customWidth="1"/>
    <col min="5432" max="5662" width="9" style="452"/>
    <col min="5663" max="5663" width="4.625" style="452" customWidth="1"/>
    <col min="5664" max="5687" width="5.875" style="452" customWidth="1"/>
    <col min="5688" max="5918" width="9" style="452"/>
    <col min="5919" max="5919" width="4.625" style="452" customWidth="1"/>
    <col min="5920" max="5943" width="5.875" style="452" customWidth="1"/>
    <col min="5944" max="6174" width="9" style="452"/>
    <col min="6175" max="6175" width="4.625" style="452" customWidth="1"/>
    <col min="6176" max="6199" width="5.875" style="452" customWidth="1"/>
    <col min="6200" max="6430" width="9" style="452"/>
    <col min="6431" max="6431" width="4.625" style="452" customWidth="1"/>
    <col min="6432" max="6455" width="5.875" style="452" customWidth="1"/>
    <col min="6456" max="6686" width="9" style="452"/>
    <col min="6687" max="6687" width="4.625" style="452" customWidth="1"/>
    <col min="6688" max="6711" width="5.875" style="452" customWidth="1"/>
    <col min="6712" max="6942" width="9" style="452"/>
    <col min="6943" max="6943" width="4.625" style="452" customWidth="1"/>
    <col min="6944" max="6967" width="5.875" style="452" customWidth="1"/>
    <col min="6968" max="7198" width="9" style="452"/>
    <col min="7199" max="7199" width="4.625" style="452" customWidth="1"/>
    <col min="7200" max="7223" width="5.875" style="452" customWidth="1"/>
    <col min="7224" max="7454" width="9" style="452"/>
    <col min="7455" max="7455" width="4.625" style="452" customWidth="1"/>
    <col min="7456" max="7479" width="5.875" style="452" customWidth="1"/>
    <col min="7480" max="7710" width="9" style="452"/>
    <col min="7711" max="7711" width="4.625" style="452" customWidth="1"/>
    <col min="7712" max="7735" width="5.875" style="452" customWidth="1"/>
    <col min="7736" max="7966" width="9" style="452"/>
    <col min="7967" max="7967" width="4.625" style="452" customWidth="1"/>
    <col min="7968" max="7991" width="5.875" style="452" customWidth="1"/>
    <col min="7992" max="8222" width="9" style="452"/>
    <col min="8223" max="8223" width="4.625" style="452" customWidth="1"/>
    <col min="8224" max="8247" width="5.875" style="452" customWidth="1"/>
    <col min="8248" max="8478" width="9" style="452"/>
    <col min="8479" max="8479" width="4.625" style="452" customWidth="1"/>
    <col min="8480" max="8503" width="5.875" style="452" customWidth="1"/>
    <col min="8504" max="8734" width="9" style="452"/>
    <col min="8735" max="8735" width="4.625" style="452" customWidth="1"/>
    <col min="8736" max="8759" width="5.875" style="452" customWidth="1"/>
    <col min="8760" max="8990" width="9" style="452"/>
    <col min="8991" max="8991" width="4.625" style="452" customWidth="1"/>
    <col min="8992" max="9015" width="5.875" style="452" customWidth="1"/>
    <col min="9016" max="9246" width="9" style="452"/>
    <col min="9247" max="9247" width="4.625" style="452" customWidth="1"/>
    <col min="9248" max="9271" width="5.875" style="452" customWidth="1"/>
    <col min="9272" max="9502" width="9" style="452"/>
    <col min="9503" max="9503" width="4.625" style="452" customWidth="1"/>
    <col min="9504" max="9527" width="5.875" style="452" customWidth="1"/>
    <col min="9528" max="9758" width="9" style="452"/>
    <col min="9759" max="9759" width="4.625" style="452" customWidth="1"/>
    <col min="9760" max="9783" width="5.875" style="452" customWidth="1"/>
    <col min="9784" max="10014" width="9" style="452"/>
    <col min="10015" max="10015" width="4.625" style="452" customWidth="1"/>
    <col min="10016" max="10039" width="5.875" style="452" customWidth="1"/>
    <col min="10040" max="10270" width="9" style="452"/>
    <col min="10271" max="10271" width="4.625" style="452" customWidth="1"/>
    <col min="10272" max="10295" width="5.875" style="452" customWidth="1"/>
    <col min="10296" max="10526" width="9" style="452"/>
    <col min="10527" max="10527" width="4.625" style="452" customWidth="1"/>
    <col min="10528" max="10551" width="5.875" style="452" customWidth="1"/>
    <col min="10552" max="10782" width="9" style="452"/>
    <col min="10783" max="10783" width="4.625" style="452" customWidth="1"/>
    <col min="10784" max="10807" width="5.875" style="452" customWidth="1"/>
    <col min="10808" max="11038" width="9" style="452"/>
    <col min="11039" max="11039" width="4.625" style="452" customWidth="1"/>
    <col min="11040" max="11063" width="5.875" style="452" customWidth="1"/>
    <col min="11064" max="11294" width="9" style="452"/>
    <col min="11295" max="11295" width="4.625" style="452" customWidth="1"/>
    <col min="11296" max="11319" width="5.875" style="452" customWidth="1"/>
    <col min="11320" max="11550" width="9" style="452"/>
    <col min="11551" max="11551" width="4.625" style="452" customWidth="1"/>
    <col min="11552" max="11575" width="5.875" style="452" customWidth="1"/>
    <col min="11576" max="11806" width="9" style="452"/>
    <col min="11807" max="11807" width="4.625" style="452" customWidth="1"/>
    <col min="11808" max="11831" width="5.875" style="452" customWidth="1"/>
    <col min="11832" max="12062" width="9" style="452"/>
    <col min="12063" max="12063" width="4.625" style="452" customWidth="1"/>
    <col min="12064" max="12087" width="5.875" style="452" customWidth="1"/>
    <col min="12088" max="12318" width="9" style="452"/>
    <col min="12319" max="12319" width="4.625" style="452" customWidth="1"/>
    <col min="12320" max="12343" width="5.875" style="452" customWidth="1"/>
    <col min="12344" max="12574" width="9" style="452"/>
    <col min="12575" max="12575" width="4.625" style="452" customWidth="1"/>
    <col min="12576" max="12599" width="5.875" style="452" customWidth="1"/>
    <col min="12600" max="12830" width="9" style="452"/>
    <col min="12831" max="12831" width="4.625" style="452" customWidth="1"/>
    <col min="12832" max="12855" width="5.875" style="452" customWidth="1"/>
    <col min="12856" max="13086" width="9" style="452"/>
    <col min="13087" max="13087" width="4.625" style="452" customWidth="1"/>
    <col min="13088" max="13111" width="5.875" style="452" customWidth="1"/>
    <col min="13112" max="13342" width="9" style="452"/>
    <col min="13343" max="13343" width="4.625" style="452" customWidth="1"/>
    <col min="13344" max="13367" width="5.875" style="452" customWidth="1"/>
    <col min="13368" max="13598" width="9" style="452"/>
    <col min="13599" max="13599" width="4.625" style="452" customWidth="1"/>
    <col min="13600" max="13623" width="5.875" style="452" customWidth="1"/>
    <col min="13624" max="13854" width="9" style="452"/>
    <col min="13855" max="13855" width="4.625" style="452" customWidth="1"/>
    <col min="13856" max="13879" width="5.875" style="452" customWidth="1"/>
    <col min="13880" max="14110" width="9" style="452"/>
    <col min="14111" max="14111" width="4.625" style="452" customWidth="1"/>
    <col min="14112" max="14135" width="5.875" style="452" customWidth="1"/>
    <col min="14136" max="14366" width="9" style="452"/>
    <col min="14367" max="14367" width="4.625" style="452" customWidth="1"/>
    <col min="14368" max="14391" width="5.875" style="452" customWidth="1"/>
    <col min="14392" max="14622" width="9" style="452"/>
    <col min="14623" max="14623" width="4.625" style="452" customWidth="1"/>
    <col min="14624" max="14647" width="5.875" style="452" customWidth="1"/>
    <col min="14648" max="14878" width="9" style="452"/>
    <col min="14879" max="14879" width="4.625" style="452" customWidth="1"/>
    <col min="14880" max="14903" width="5.875" style="452" customWidth="1"/>
    <col min="14904" max="15134" width="9" style="452"/>
    <col min="15135" max="15135" width="4.625" style="452" customWidth="1"/>
    <col min="15136" max="15159" width="5.875" style="452" customWidth="1"/>
    <col min="15160" max="15390" width="9" style="452"/>
    <col min="15391" max="15391" width="4.625" style="452" customWidth="1"/>
    <col min="15392" max="15415" width="5.875" style="452" customWidth="1"/>
    <col min="15416" max="15646" width="9" style="452"/>
    <col min="15647" max="15647" width="4.625" style="452" customWidth="1"/>
    <col min="15648" max="15671" width="5.875" style="452" customWidth="1"/>
    <col min="15672" max="15902" width="9" style="452"/>
    <col min="15903" max="15903" width="4.625" style="452" customWidth="1"/>
    <col min="15904" max="15927" width="5.875" style="452" customWidth="1"/>
    <col min="15928" max="16158" width="9" style="452"/>
    <col min="16159" max="16159" width="4.625" style="452" customWidth="1"/>
    <col min="16160" max="16183" width="5.875" style="452" customWidth="1"/>
    <col min="16184" max="16384" width="9" style="452"/>
  </cols>
  <sheetData>
    <row r="1" spans="1:63" ht="39.75" customHeight="1">
      <c r="A1" s="450" t="s">
        <v>1071</v>
      </c>
      <c r="B1" s="451"/>
      <c r="C1" s="451"/>
      <c r="D1" s="451"/>
      <c r="E1" s="884" t="s">
        <v>1193</v>
      </c>
      <c r="F1" s="884"/>
      <c r="G1" s="884"/>
      <c r="H1" s="884"/>
      <c r="I1" s="884"/>
      <c r="J1" s="884"/>
      <c r="K1" s="884"/>
      <c r="L1" s="884"/>
      <c r="M1" s="884"/>
      <c r="N1" s="884"/>
      <c r="O1" s="884"/>
      <c r="P1" s="884"/>
      <c r="Q1" s="884"/>
      <c r="R1" s="884"/>
      <c r="S1" s="884"/>
      <c r="T1" s="884"/>
      <c r="U1" s="884"/>
      <c r="V1" s="884"/>
      <c r="W1" s="884"/>
      <c r="X1" s="884"/>
      <c r="Y1" s="884"/>
      <c r="Z1" s="884"/>
      <c r="AA1" s="884"/>
      <c r="AB1" s="884"/>
      <c r="AC1" s="884"/>
      <c r="AD1" s="884"/>
      <c r="AE1" s="884"/>
      <c r="AF1" s="884"/>
      <c r="AG1" s="884"/>
      <c r="AH1" s="884"/>
      <c r="AI1" s="884"/>
      <c r="AJ1" s="884"/>
      <c r="AK1" s="884"/>
      <c r="AL1" s="884"/>
      <c r="AM1" s="884"/>
      <c r="AN1" s="884"/>
      <c r="AO1" s="884"/>
      <c r="AP1" s="884"/>
      <c r="AQ1" s="884"/>
      <c r="AR1" s="884"/>
      <c r="AS1" s="884"/>
      <c r="AT1" s="884"/>
      <c r="AU1" s="884"/>
      <c r="AV1" s="884"/>
      <c r="AW1" s="884"/>
      <c r="AX1" s="884"/>
      <c r="AY1" s="884"/>
      <c r="AZ1" s="884"/>
      <c r="BA1" s="884"/>
      <c r="BB1" s="884"/>
      <c r="BJ1" s="452" t="e">
        <f>BK2</f>
        <v>#N/A</v>
      </c>
    </row>
    <row r="2" spans="1:63" s="453" customFormat="1" ht="26.25" customHeight="1">
      <c r="A2" s="450" t="str">
        <f>別紙５【要入力】!B3</f>
        <v>令和５年度</v>
      </c>
      <c r="S2" s="454" t="s">
        <v>2</v>
      </c>
      <c r="T2" s="455" t="e">
        <f>別紙７【要入力】!I3</f>
        <v>#N/A</v>
      </c>
      <c r="U2" s="456"/>
      <c r="V2" s="456"/>
      <c r="W2" s="456"/>
      <c r="X2" s="456"/>
      <c r="Y2" s="456"/>
      <c r="AA2" s="457"/>
      <c r="AB2" s="458"/>
      <c r="AC2" s="459"/>
      <c r="AD2" s="459"/>
      <c r="AE2" s="459"/>
      <c r="AF2" s="459"/>
      <c r="AG2" s="459"/>
      <c r="AH2" s="460"/>
      <c r="AI2" s="457"/>
      <c r="AJ2" s="458"/>
      <c r="AK2" s="459"/>
      <c r="AL2" s="459"/>
      <c r="AM2" s="459"/>
      <c r="AN2" s="459"/>
      <c r="AO2" s="459"/>
      <c r="AP2" s="460"/>
      <c r="AQ2" s="457"/>
      <c r="AR2" s="458"/>
      <c r="AS2" s="459"/>
      <c r="AT2" s="459"/>
      <c r="AU2" s="459"/>
      <c r="AV2" s="459"/>
      <c r="AW2" s="459"/>
      <c r="AX2" s="459"/>
      <c r="AY2" s="459"/>
      <c r="AZ2" s="459"/>
      <c r="BA2" s="459"/>
      <c r="BB2" s="459"/>
      <c r="BC2" s="459"/>
      <c r="BD2" s="459"/>
      <c r="BE2" s="459"/>
      <c r="BF2" s="459"/>
      <c r="BG2" s="459"/>
      <c r="BH2" s="459"/>
      <c r="BI2" s="459"/>
      <c r="BJ2" s="459"/>
      <c r="BK2" s="860" t="e">
        <f>別紙５【要入力】!BK1</f>
        <v>#N/A</v>
      </c>
    </row>
    <row r="3" spans="1:63" s="453" customFormat="1" ht="354" customHeight="1" thickBot="1">
      <c r="A3" s="461" t="s">
        <v>999</v>
      </c>
      <c r="Y3" s="462" t="s">
        <v>92</v>
      </c>
      <c r="AG3" s="462" t="s">
        <v>92</v>
      </c>
      <c r="AO3" s="462" t="s">
        <v>92</v>
      </c>
      <c r="AW3" s="462" t="s">
        <v>92</v>
      </c>
      <c r="BK3" s="860"/>
    </row>
    <row r="4" spans="1:63" ht="19.5" customHeight="1">
      <c r="A4" s="861" t="s">
        <v>5</v>
      </c>
      <c r="B4" s="864" t="s">
        <v>1000</v>
      </c>
      <c r="C4" s="865"/>
      <c r="D4" s="865"/>
      <c r="E4" s="865"/>
      <c r="F4" s="865"/>
      <c r="G4" s="865"/>
      <c r="H4" s="865"/>
      <c r="I4" s="865"/>
      <c r="J4" s="865"/>
      <c r="K4" s="865"/>
      <c r="L4" s="865"/>
      <c r="M4" s="865"/>
      <c r="N4" s="865"/>
      <c r="O4" s="865"/>
      <c r="P4" s="865"/>
      <c r="Q4" s="865"/>
      <c r="R4" s="865"/>
      <c r="S4" s="865"/>
      <c r="T4" s="865"/>
      <c r="U4" s="865"/>
      <c r="V4" s="865"/>
      <c r="W4" s="865"/>
      <c r="X4" s="865"/>
      <c r="Y4" s="866"/>
      <c r="Z4" s="463"/>
      <c r="AA4" s="463"/>
      <c r="AB4" s="463"/>
      <c r="AC4" s="463"/>
      <c r="AD4" s="463"/>
      <c r="AE4" s="463"/>
      <c r="AF4" s="463"/>
      <c r="AG4" s="463"/>
      <c r="AH4" s="463"/>
      <c r="AI4" s="463"/>
      <c r="AJ4" s="463"/>
      <c r="AK4" s="463"/>
      <c r="AL4" s="463"/>
      <c r="AM4" s="463"/>
      <c r="AN4" s="463"/>
      <c r="AO4" s="463"/>
      <c r="AP4" s="463"/>
      <c r="AQ4" s="463"/>
      <c r="AR4" s="463"/>
      <c r="AS4" s="463"/>
      <c r="AT4" s="463"/>
      <c r="AU4" s="463"/>
      <c r="AV4" s="463"/>
      <c r="AW4" s="463"/>
      <c r="AX4" s="885" t="s">
        <v>141</v>
      </c>
      <c r="AY4" s="886"/>
      <c r="AZ4" s="887"/>
      <c r="BA4" s="887"/>
      <c r="BB4" s="887"/>
      <c r="BC4" s="887"/>
      <c r="BD4" s="888"/>
      <c r="BE4" s="888"/>
      <c r="BF4" s="888"/>
      <c r="BG4" s="888"/>
      <c r="BH4" s="888"/>
      <c r="BI4" s="888"/>
      <c r="BJ4" s="889"/>
    </row>
    <row r="5" spans="1:63" ht="19.5" customHeight="1">
      <c r="A5" s="862"/>
      <c r="B5" s="867" t="s">
        <v>74</v>
      </c>
      <c r="C5" s="868"/>
      <c r="D5" s="868"/>
      <c r="E5" s="868"/>
      <c r="F5" s="868"/>
      <c r="G5" s="868"/>
      <c r="H5" s="868"/>
      <c r="I5" s="869"/>
      <c r="J5" s="870" t="s">
        <v>75</v>
      </c>
      <c r="K5" s="868"/>
      <c r="L5" s="868"/>
      <c r="M5" s="868"/>
      <c r="N5" s="868"/>
      <c r="O5" s="868"/>
      <c r="P5" s="868"/>
      <c r="Q5" s="869"/>
      <c r="R5" s="868" t="s">
        <v>76</v>
      </c>
      <c r="S5" s="868"/>
      <c r="T5" s="868"/>
      <c r="U5" s="868"/>
      <c r="V5" s="868"/>
      <c r="W5" s="868"/>
      <c r="X5" s="868"/>
      <c r="Y5" s="871"/>
      <c r="Z5" s="870" t="s">
        <v>77</v>
      </c>
      <c r="AA5" s="868"/>
      <c r="AB5" s="868"/>
      <c r="AC5" s="868"/>
      <c r="AD5" s="868"/>
      <c r="AE5" s="868"/>
      <c r="AF5" s="868"/>
      <c r="AG5" s="869"/>
      <c r="AH5" s="868" t="s">
        <v>938</v>
      </c>
      <c r="AI5" s="868"/>
      <c r="AJ5" s="868"/>
      <c r="AK5" s="868"/>
      <c r="AL5" s="868"/>
      <c r="AM5" s="868"/>
      <c r="AN5" s="868"/>
      <c r="AO5" s="871"/>
      <c r="AP5" s="870" t="s">
        <v>947</v>
      </c>
      <c r="AQ5" s="868"/>
      <c r="AR5" s="868"/>
      <c r="AS5" s="868"/>
      <c r="AT5" s="868"/>
      <c r="AU5" s="868"/>
      <c r="AV5" s="868"/>
      <c r="AW5" s="869"/>
      <c r="AX5" s="882" t="s">
        <v>74</v>
      </c>
      <c r="AY5" s="883"/>
      <c r="AZ5" s="881" t="s">
        <v>75</v>
      </c>
      <c r="BA5" s="881"/>
      <c r="BB5" s="881" t="s">
        <v>76</v>
      </c>
      <c r="BC5" s="881"/>
      <c r="BD5" s="881" t="s">
        <v>77</v>
      </c>
      <c r="BE5" s="881"/>
      <c r="BF5" s="881" t="s">
        <v>938</v>
      </c>
      <c r="BG5" s="881"/>
      <c r="BH5" s="881" t="s">
        <v>947</v>
      </c>
      <c r="BI5" s="881"/>
      <c r="BJ5" s="890" t="s">
        <v>15</v>
      </c>
    </row>
    <row r="6" spans="1:63" ht="19.5" customHeight="1">
      <c r="A6" s="862"/>
      <c r="B6" s="872" t="s">
        <v>1001</v>
      </c>
      <c r="C6" s="872"/>
      <c r="D6" s="872"/>
      <c r="E6" s="872"/>
      <c r="F6" s="872" t="s">
        <v>150</v>
      </c>
      <c r="G6" s="872"/>
      <c r="H6" s="872"/>
      <c r="I6" s="874"/>
      <c r="J6" s="875" t="s">
        <v>1001</v>
      </c>
      <c r="K6" s="872"/>
      <c r="L6" s="872"/>
      <c r="M6" s="872"/>
      <c r="N6" s="872" t="s">
        <v>150</v>
      </c>
      <c r="O6" s="872"/>
      <c r="P6" s="872"/>
      <c r="Q6" s="874"/>
      <c r="R6" s="875" t="s">
        <v>1001</v>
      </c>
      <c r="S6" s="872"/>
      <c r="T6" s="872"/>
      <c r="U6" s="872"/>
      <c r="V6" s="872" t="s">
        <v>150</v>
      </c>
      <c r="W6" s="872"/>
      <c r="X6" s="872"/>
      <c r="Y6" s="873"/>
      <c r="Z6" s="875" t="s">
        <v>1001</v>
      </c>
      <c r="AA6" s="872"/>
      <c r="AB6" s="872"/>
      <c r="AC6" s="872"/>
      <c r="AD6" s="872" t="s">
        <v>150</v>
      </c>
      <c r="AE6" s="872"/>
      <c r="AF6" s="872"/>
      <c r="AG6" s="873"/>
      <c r="AH6" s="875" t="s">
        <v>1001</v>
      </c>
      <c r="AI6" s="872"/>
      <c r="AJ6" s="872"/>
      <c r="AK6" s="872"/>
      <c r="AL6" s="872" t="s">
        <v>150</v>
      </c>
      <c r="AM6" s="872"/>
      <c r="AN6" s="872"/>
      <c r="AO6" s="873"/>
      <c r="AP6" s="875" t="s">
        <v>1001</v>
      </c>
      <c r="AQ6" s="872"/>
      <c r="AR6" s="872"/>
      <c r="AS6" s="872"/>
      <c r="AT6" s="872" t="s">
        <v>150</v>
      </c>
      <c r="AU6" s="872"/>
      <c r="AV6" s="872"/>
      <c r="AW6" s="873"/>
      <c r="AX6" s="882"/>
      <c r="AY6" s="883"/>
      <c r="AZ6" s="881"/>
      <c r="BA6" s="881"/>
      <c r="BB6" s="881"/>
      <c r="BC6" s="881"/>
      <c r="BD6" s="881"/>
      <c r="BE6" s="881"/>
      <c r="BF6" s="881"/>
      <c r="BG6" s="881"/>
      <c r="BH6" s="881"/>
      <c r="BI6" s="881"/>
      <c r="BJ6" s="891"/>
    </row>
    <row r="7" spans="1:63" ht="19.5" customHeight="1">
      <c r="A7" s="862"/>
      <c r="B7" s="855" t="s">
        <v>942</v>
      </c>
      <c r="C7" s="856"/>
      <c r="D7" s="855" t="s">
        <v>943</v>
      </c>
      <c r="E7" s="856"/>
      <c r="F7" s="855" t="s">
        <v>944</v>
      </c>
      <c r="G7" s="856"/>
      <c r="H7" s="855" t="s">
        <v>945</v>
      </c>
      <c r="I7" s="859"/>
      <c r="J7" s="858" t="s">
        <v>942</v>
      </c>
      <c r="K7" s="856"/>
      <c r="L7" s="855" t="s">
        <v>943</v>
      </c>
      <c r="M7" s="856"/>
      <c r="N7" s="855" t="s">
        <v>944</v>
      </c>
      <c r="O7" s="856"/>
      <c r="P7" s="855" t="s">
        <v>945</v>
      </c>
      <c r="Q7" s="859"/>
      <c r="R7" s="858" t="s">
        <v>942</v>
      </c>
      <c r="S7" s="856"/>
      <c r="T7" s="855" t="s">
        <v>943</v>
      </c>
      <c r="U7" s="856"/>
      <c r="V7" s="855" t="s">
        <v>944</v>
      </c>
      <c r="W7" s="856"/>
      <c r="X7" s="855" t="s">
        <v>945</v>
      </c>
      <c r="Y7" s="857"/>
      <c r="Z7" s="858" t="s">
        <v>942</v>
      </c>
      <c r="AA7" s="856"/>
      <c r="AB7" s="855" t="s">
        <v>943</v>
      </c>
      <c r="AC7" s="856"/>
      <c r="AD7" s="855" t="s">
        <v>944</v>
      </c>
      <c r="AE7" s="856"/>
      <c r="AF7" s="855" t="s">
        <v>945</v>
      </c>
      <c r="AG7" s="857"/>
      <c r="AH7" s="858" t="s">
        <v>942</v>
      </c>
      <c r="AI7" s="856"/>
      <c r="AJ7" s="855" t="s">
        <v>943</v>
      </c>
      <c r="AK7" s="856"/>
      <c r="AL7" s="855" t="s">
        <v>944</v>
      </c>
      <c r="AM7" s="856"/>
      <c r="AN7" s="855" t="s">
        <v>945</v>
      </c>
      <c r="AO7" s="857"/>
      <c r="AP7" s="858" t="s">
        <v>942</v>
      </c>
      <c r="AQ7" s="856"/>
      <c r="AR7" s="855" t="s">
        <v>943</v>
      </c>
      <c r="AS7" s="856"/>
      <c r="AT7" s="855" t="s">
        <v>944</v>
      </c>
      <c r="AU7" s="856"/>
      <c r="AV7" s="855" t="s">
        <v>945</v>
      </c>
      <c r="AW7" s="857"/>
      <c r="AX7" s="878" t="s">
        <v>1067</v>
      </c>
      <c r="AY7" s="880" t="s">
        <v>1068</v>
      </c>
      <c r="AZ7" s="876" t="s">
        <v>1067</v>
      </c>
      <c r="BA7" s="876" t="s">
        <v>1068</v>
      </c>
      <c r="BB7" s="876" t="s">
        <v>1067</v>
      </c>
      <c r="BC7" s="876" t="s">
        <v>1068</v>
      </c>
      <c r="BD7" s="876" t="s">
        <v>1067</v>
      </c>
      <c r="BE7" s="876" t="s">
        <v>1068</v>
      </c>
      <c r="BF7" s="876" t="s">
        <v>1067</v>
      </c>
      <c r="BG7" s="876" t="s">
        <v>1068</v>
      </c>
      <c r="BH7" s="876" t="s">
        <v>1067</v>
      </c>
      <c r="BI7" s="876" t="s">
        <v>1068</v>
      </c>
      <c r="BJ7" s="891"/>
    </row>
    <row r="8" spans="1:63" s="469" customFormat="1" ht="24.75" customHeight="1">
      <c r="A8" s="862"/>
      <c r="B8" s="464" t="s">
        <v>151</v>
      </c>
      <c r="C8" s="464" t="s">
        <v>946</v>
      </c>
      <c r="D8" s="464" t="s">
        <v>151</v>
      </c>
      <c r="E8" s="464" t="s">
        <v>946</v>
      </c>
      <c r="F8" s="464" t="s">
        <v>151</v>
      </c>
      <c r="G8" s="464" t="s">
        <v>946</v>
      </c>
      <c r="H8" s="464" t="s">
        <v>151</v>
      </c>
      <c r="I8" s="465" t="s">
        <v>946</v>
      </c>
      <c r="J8" s="466" t="s">
        <v>151</v>
      </c>
      <c r="K8" s="464" t="s">
        <v>946</v>
      </c>
      <c r="L8" s="464" t="s">
        <v>151</v>
      </c>
      <c r="M8" s="464" t="s">
        <v>946</v>
      </c>
      <c r="N8" s="464" t="s">
        <v>151</v>
      </c>
      <c r="O8" s="464" t="s">
        <v>946</v>
      </c>
      <c r="P8" s="464" t="s">
        <v>151</v>
      </c>
      <c r="Q8" s="465" t="s">
        <v>946</v>
      </c>
      <c r="R8" s="467" t="s">
        <v>151</v>
      </c>
      <c r="S8" s="464" t="s">
        <v>946</v>
      </c>
      <c r="T8" s="464" t="s">
        <v>151</v>
      </c>
      <c r="U8" s="464" t="s">
        <v>946</v>
      </c>
      <c r="V8" s="464" t="s">
        <v>151</v>
      </c>
      <c r="W8" s="464" t="s">
        <v>946</v>
      </c>
      <c r="X8" s="464" t="s">
        <v>151</v>
      </c>
      <c r="Y8" s="465" t="s">
        <v>946</v>
      </c>
      <c r="Z8" s="467" t="s">
        <v>151</v>
      </c>
      <c r="AA8" s="464" t="s">
        <v>946</v>
      </c>
      <c r="AB8" s="464" t="s">
        <v>151</v>
      </c>
      <c r="AC8" s="464" t="s">
        <v>946</v>
      </c>
      <c r="AD8" s="464" t="s">
        <v>151</v>
      </c>
      <c r="AE8" s="464" t="s">
        <v>946</v>
      </c>
      <c r="AF8" s="464" t="s">
        <v>151</v>
      </c>
      <c r="AG8" s="465" t="s">
        <v>946</v>
      </c>
      <c r="AH8" s="467" t="s">
        <v>151</v>
      </c>
      <c r="AI8" s="464" t="s">
        <v>946</v>
      </c>
      <c r="AJ8" s="464" t="s">
        <v>151</v>
      </c>
      <c r="AK8" s="464" t="s">
        <v>946</v>
      </c>
      <c r="AL8" s="464" t="s">
        <v>151</v>
      </c>
      <c r="AM8" s="464" t="s">
        <v>946</v>
      </c>
      <c r="AN8" s="464" t="s">
        <v>151</v>
      </c>
      <c r="AO8" s="465" t="s">
        <v>946</v>
      </c>
      <c r="AP8" s="467" t="s">
        <v>151</v>
      </c>
      <c r="AQ8" s="464" t="s">
        <v>946</v>
      </c>
      <c r="AR8" s="464" t="s">
        <v>151</v>
      </c>
      <c r="AS8" s="464" t="s">
        <v>946</v>
      </c>
      <c r="AT8" s="464" t="s">
        <v>151</v>
      </c>
      <c r="AU8" s="464" t="s">
        <v>946</v>
      </c>
      <c r="AV8" s="464" t="s">
        <v>151</v>
      </c>
      <c r="AW8" s="468" t="s">
        <v>946</v>
      </c>
      <c r="AX8" s="879"/>
      <c r="AY8" s="877"/>
      <c r="AZ8" s="877"/>
      <c r="BA8" s="877"/>
      <c r="BB8" s="877"/>
      <c r="BC8" s="877"/>
      <c r="BD8" s="877"/>
      <c r="BE8" s="877"/>
      <c r="BF8" s="877"/>
      <c r="BG8" s="877"/>
      <c r="BH8" s="877"/>
      <c r="BI8" s="877"/>
      <c r="BJ8" s="891"/>
    </row>
    <row r="9" spans="1:63" s="475" customFormat="1" ht="33.75" customHeight="1" thickBot="1">
      <c r="A9" s="863"/>
      <c r="B9" s="470" t="s">
        <v>1002</v>
      </c>
      <c r="C9" s="470" t="s">
        <v>1003</v>
      </c>
      <c r="D9" s="470" t="s">
        <v>1004</v>
      </c>
      <c r="E9" s="470" t="s">
        <v>1005</v>
      </c>
      <c r="F9" s="470" t="s">
        <v>1006</v>
      </c>
      <c r="G9" s="470" t="s">
        <v>1007</v>
      </c>
      <c r="H9" s="470" t="s">
        <v>1008</v>
      </c>
      <c r="I9" s="471" t="s">
        <v>1009</v>
      </c>
      <c r="J9" s="472" t="s">
        <v>1010</v>
      </c>
      <c r="K9" s="470" t="s">
        <v>1011</v>
      </c>
      <c r="L9" s="470" t="s">
        <v>1012</v>
      </c>
      <c r="M9" s="470" t="s">
        <v>1013</v>
      </c>
      <c r="N9" s="470" t="s">
        <v>1014</v>
      </c>
      <c r="O9" s="470" t="s">
        <v>1015</v>
      </c>
      <c r="P9" s="470" t="s">
        <v>1016</v>
      </c>
      <c r="Q9" s="471" t="s">
        <v>1017</v>
      </c>
      <c r="R9" s="473" t="s">
        <v>1018</v>
      </c>
      <c r="S9" s="470" t="s">
        <v>1019</v>
      </c>
      <c r="T9" s="470" t="s">
        <v>1020</v>
      </c>
      <c r="U9" s="470" t="s">
        <v>1021</v>
      </c>
      <c r="V9" s="470" t="s">
        <v>1022</v>
      </c>
      <c r="W9" s="470" t="s">
        <v>1023</v>
      </c>
      <c r="X9" s="470" t="s">
        <v>1024</v>
      </c>
      <c r="Y9" s="471" t="s">
        <v>1025</v>
      </c>
      <c r="Z9" s="473" t="s">
        <v>1026</v>
      </c>
      <c r="AA9" s="470" t="s">
        <v>1027</v>
      </c>
      <c r="AB9" s="470" t="s">
        <v>1028</v>
      </c>
      <c r="AC9" s="470" t="s">
        <v>1029</v>
      </c>
      <c r="AD9" s="470" t="s">
        <v>1030</v>
      </c>
      <c r="AE9" s="470" t="s">
        <v>1031</v>
      </c>
      <c r="AF9" s="470" t="s">
        <v>1032</v>
      </c>
      <c r="AG9" s="471" t="s">
        <v>1033</v>
      </c>
      <c r="AH9" s="473" t="s">
        <v>1034</v>
      </c>
      <c r="AI9" s="470" t="s">
        <v>1035</v>
      </c>
      <c r="AJ9" s="470" t="s">
        <v>1036</v>
      </c>
      <c r="AK9" s="470" t="s">
        <v>1037</v>
      </c>
      <c r="AL9" s="470" t="s">
        <v>1038</v>
      </c>
      <c r="AM9" s="470" t="s">
        <v>1039</v>
      </c>
      <c r="AN9" s="470" t="s">
        <v>1040</v>
      </c>
      <c r="AO9" s="471" t="s">
        <v>1041</v>
      </c>
      <c r="AP9" s="473" t="s">
        <v>1042</v>
      </c>
      <c r="AQ9" s="470" t="s">
        <v>1043</v>
      </c>
      <c r="AR9" s="470" t="s">
        <v>1044</v>
      </c>
      <c r="AS9" s="470" t="s">
        <v>1045</v>
      </c>
      <c r="AT9" s="470" t="s">
        <v>1046</v>
      </c>
      <c r="AU9" s="470" t="s">
        <v>1047</v>
      </c>
      <c r="AV9" s="470" t="s">
        <v>1048</v>
      </c>
      <c r="AW9" s="474" t="s">
        <v>1049</v>
      </c>
      <c r="AX9" s="488"/>
      <c r="AY9" s="489"/>
      <c r="AZ9" s="489"/>
      <c r="BA9" s="489"/>
      <c r="BB9" s="489"/>
      <c r="BC9" s="489"/>
      <c r="BD9" s="489"/>
      <c r="BE9" s="489"/>
      <c r="BF9" s="489"/>
      <c r="BG9" s="489"/>
      <c r="BH9" s="489"/>
      <c r="BI9" s="489"/>
      <c r="BJ9" s="490"/>
    </row>
    <row r="10" spans="1:63" ht="31.5" customHeight="1" thickTop="1">
      <c r="A10" s="476" t="s">
        <v>1050</v>
      </c>
      <c r="B10" s="477"/>
      <c r="C10" s="477"/>
      <c r="D10" s="477"/>
      <c r="E10" s="477"/>
      <c r="F10" s="477"/>
      <c r="G10" s="477"/>
      <c r="H10" s="477"/>
      <c r="I10" s="477"/>
      <c r="J10" s="477"/>
      <c r="K10" s="477"/>
      <c r="L10" s="477"/>
      <c r="M10" s="477"/>
      <c r="N10" s="477"/>
      <c r="O10" s="477"/>
      <c r="P10" s="477"/>
      <c r="Q10" s="477"/>
      <c r="R10" s="477"/>
      <c r="S10" s="477"/>
      <c r="T10" s="477"/>
      <c r="U10" s="477"/>
      <c r="V10" s="477"/>
      <c r="W10" s="477"/>
      <c r="X10" s="477"/>
      <c r="Y10" s="477"/>
      <c r="Z10" s="477"/>
      <c r="AA10" s="477"/>
      <c r="AB10" s="477"/>
      <c r="AC10" s="477"/>
      <c r="AD10" s="477"/>
      <c r="AE10" s="477"/>
      <c r="AF10" s="477"/>
      <c r="AG10" s="477"/>
      <c r="AH10" s="477"/>
      <c r="AI10" s="477"/>
      <c r="AJ10" s="477"/>
      <c r="AK10" s="477"/>
      <c r="AL10" s="477"/>
      <c r="AM10" s="477"/>
      <c r="AN10" s="477"/>
      <c r="AO10" s="477"/>
      <c r="AP10" s="477"/>
      <c r="AQ10" s="477"/>
      <c r="AR10" s="477"/>
      <c r="AS10" s="477"/>
      <c r="AT10" s="477"/>
      <c r="AU10" s="477"/>
      <c r="AV10" s="477"/>
      <c r="AW10" s="477"/>
      <c r="AX10" s="491">
        <f>(B10+D10)*1500</f>
        <v>0</v>
      </c>
      <c r="AY10" s="492">
        <f>(F10+H10)*1000</f>
        <v>0</v>
      </c>
      <c r="AZ10" s="492">
        <f>(J10+L10)*1500</f>
        <v>0</v>
      </c>
      <c r="BA10" s="492">
        <f>(N10+P10)*1000</f>
        <v>0</v>
      </c>
      <c r="BB10" s="492">
        <f>(R10+T10)*1500</f>
        <v>0</v>
      </c>
      <c r="BC10" s="492">
        <f>(V10+X10)*1000</f>
        <v>0</v>
      </c>
      <c r="BD10" s="492">
        <f>(Z10+AB10)*1500</f>
        <v>0</v>
      </c>
      <c r="BE10" s="492">
        <f>(AD10+AF10)*1000</f>
        <v>0</v>
      </c>
      <c r="BF10" s="492">
        <f>(AH10+AJ10)*1500</f>
        <v>0</v>
      </c>
      <c r="BG10" s="492">
        <f>(AL10+AN10)*1000</f>
        <v>0</v>
      </c>
      <c r="BH10" s="492">
        <f>(AP10+AR10)*1500</f>
        <v>0</v>
      </c>
      <c r="BI10" s="492">
        <f>(AT10+AV10)*1000</f>
        <v>0</v>
      </c>
      <c r="BJ10" s="493">
        <f>SUM(AX10:BI10)</f>
        <v>0</v>
      </c>
      <c r="BK10" s="452" t="s">
        <v>1051</v>
      </c>
    </row>
    <row r="11" spans="1:63" ht="31.5" customHeight="1">
      <c r="A11" s="478" t="s">
        <v>1052</v>
      </c>
      <c r="B11" s="477"/>
      <c r="C11" s="477"/>
      <c r="D11" s="477"/>
      <c r="E11" s="477"/>
      <c r="F11" s="477"/>
      <c r="G11" s="477"/>
      <c r="H11" s="477"/>
      <c r="I11" s="477"/>
      <c r="J11" s="477"/>
      <c r="K11" s="477"/>
      <c r="L11" s="477"/>
      <c r="M11" s="477"/>
      <c r="N11" s="477"/>
      <c r="O11" s="477"/>
      <c r="P11" s="477"/>
      <c r="Q11" s="477"/>
      <c r="R11" s="477"/>
      <c r="S11" s="477"/>
      <c r="T11" s="477"/>
      <c r="U11" s="477"/>
      <c r="V11" s="477"/>
      <c r="W11" s="477"/>
      <c r="X11" s="477"/>
      <c r="Y11" s="477"/>
      <c r="Z11" s="477"/>
      <c r="AA11" s="477"/>
      <c r="AB11" s="477"/>
      <c r="AC11" s="477"/>
      <c r="AD11" s="477"/>
      <c r="AE11" s="477"/>
      <c r="AF11" s="477"/>
      <c r="AG11" s="477"/>
      <c r="AH11" s="477"/>
      <c r="AI11" s="477"/>
      <c r="AJ11" s="477"/>
      <c r="AK11" s="477"/>
      <c r="AL11" s="477"/>
      <c r="AM11" s="477"/>
      <c r="AN11" s="477"/>
      <c r="AO11" s="477"/>
      <c r="AP11" s="477"/>
      <c r="AQ11" s="477"/>
      <c r="AR11" s="477"/>
      <c r="AS11" s="477"/>
      <c r="AT11" s="477"/>
      <c r="AU11" s="477"/>
      <c r="AV11" s="477"/>
      <c r="AW11" s="477"/>
      <c r="AX11" s="491">
        <f>(B11+D11)*1500</f>
        <v>0</v>
      </c>
      <c r="AY11" s="492">
        <f t="shared" ref="AY11:AY22" si="0">(F11+H11)*1000</f>
        <v>0</v>
      </c>
      <c r="AZ11" s="492">
        <f t="shared" ref="AZ11:AZ22" si="1">(J11+L11)*1500</f>
        <v>0</v>
      </c>
      <c r="BA11" s="492">
        <f t="shared" ref="BA11:BA22" si="2">(N11+P11)*1000</f>
        <v>0</v>
      </c>
      <c r="BB11" s="492">
        <f t="shared" ref="BB11:BB22" si="3">(R11+T11)*1500</f>
        <v>0</v>
      </c>
      <c r="BC11" s="492">
        <f t="shared" ref="BC11:BC22" si="4">(V11+X11)*1000</f>
        <v>0</v>
      </c>
      <c r="BD11" s="492">
        <f t="shared" ref="BD11:BD22" si="5">(Z11+AB11)*1500</f>
        <v>0</v>
      </c>
      <c r="BE11" s="492">
        <f t="shared" ref="BE11:BE22" si="6">(AD11+AF11)*1000</f>
        <v>0</v>
      </c>
      <c r="BF11" s="492">
        <f t="shared" ref="BF11:BF22" si="7">(AH11+AJ11)*1500</f>
        <v>0</v>
      </c>
      <c r="BG11" s="492">
        <f t="shared" ref="BG11:BG21" si="8">(AL11+AN11)*1000</f>
        <v>0</v>
      </c>
      <c r="BH11" s="492">
        <f t="shared" ref="BH11:BH22" si="9">(AP11+AR11)*1500</f>
        <v>0</v>
      </c>
      <c r="BI11" s="492">
        <f t="shared" ref="BI11:BI22" si="10">(AT11+AV11)*1000</f>
        <v>0</v>
      </c>
      <c r="BJ11" s="493">
        <f t="shared" ref="BJ11:BJ22" si="11">SUM(AX11:BI11)</f>
        <v>0</v>
      </c>
    </row>
    <row r="12" spans="1:63" ht="31.5" customHeight="1">
      <c r="A12" s="478" t="s">
        <v>1053</v>
      </c>
      <c r="B12" s="477"/>
      <c r="C12" s="477"/>
      <c r="D12" s="477"/>
      <c r="E12" s="477"/>
      <c r="F12" s="477"/>
      <c r="G12" s="477"/>
      <c r="H12" s="477"/>
      <c r="I12" s="477"/>
      <c r="J12" s="477"/>
      <c r="K12" s="477"/>
      <c r="L12" s="477"/>
      <c r="M12" s="477"/>
      <c r="N12" s="477"/>
      <c r="O12" s="477"/>
      <c r="P12" s="477"/>
      <c r="Q12" s="477"/>
      <c r="R12" s="477"/>
      <c r="S12" s="477"/>
      <c r="T12" s="477"/>
      <c r="U12" s="477"/>
      <c r="V12" s="477"/>
      <c r="W12" s="477"/>
      <c r="X12" s="477"/>
      <c r="Y12" s="477"/>
      <c r="Z12" s="477"/>
      <c r="AA12" s="477"/>
      <c r="AB12" s="477"/>
      <c r="AC12" s="477"/>
      <c r="AD12" s="477"/>
      <c r="AE12" s="477"/>
      <c r="AF12" s="477"/>
      <c r="AG12" s="477"/>
      <c r="AH12" s="477"/>
      <c r="AI12" s="477"/>
      <c r="AJ12" s="477"/>
      <c r="AK12" s="477"/>
      <c r="AL12" s="477"/>
      <c r="AM12" s="477"/>
      <c r="AN12" s="477"/>
      <c r="AO12" s="477"/>
      <c r="AP12" s="477"/>
      <c r="AQ12" s="477"/>
      <c r="AR12" s="477"/>
      <c r="AS12" s="477"/>
      <c r="AT12" s="477"/>
      <c r="AU12" s="477"/>
      <c r="AV12" s="477"/>
      <c r="AW12" s="477"/>
      <c r="AX12" s="491">
        <f t="shared" ref="AX12:AX22" si="12">(B12+D12)*1500</f>
        <v>0</v>
      </c>
      <c r="AY12" s="492">
        <f t="shared" si="0"/>
        <v>0</v>
      </c>
      <c r="AZ12" s="492">
        <f t="shared" si="1"/>
        <v>0</v>
      </c>
      <c r="BA12" s="492">
        <f t="shared" si="2"/>
        <v>0</v>
      </c>
      <c r="BB12" s="492">
        <f t="shared" si="3"/>
        <v>0</v>
      </c>
      <c r="BC12" s="492">
        <f t="shared" si="4"/>
        <v>0</v>
      </c>
      <c r="BD12" s="492">
        <f t="shared" si="5"/>
        <v>0</v>
      </c>
      <c r="BE12" s="492">
        <f t="shared" si="6"/>
        <v>0</v>
      </c>
      <c r="BF12" s="492">
        <f t="shared" si="7"/>
        <v>0</v>
      </c>
      <c r="BG12" s="492">
        <f t="shared" si="8"/>
        <v>0</v>
      </c>
      <c r="BH12" s="492">
        <f t="shared" si="9"/>
        <v>0</v>
      </c>
      <c r="BI12" s="492">
        <f t="shared" si="10"/>
        <v>0</v>
      </c>
      <c r="BJ12" s="493">
        <f t="shared" si="11"/>
        <v>0</v>
      </c>
    </row>
    <row r="13" spans="1:63" ht="31.5" customHeight="1">
      <c r="A13" s="478" t="s">
        <v>1054</v>
      </c>
      <c r="B13" s="477"/>
      <c r="C13" s="477"/>
      <c r="D13" s="477"/>
      <c r="E13" s="477"/>
      <c r="F13" s="477"/>
      <c r="G13" s="477"/>
      <c r="H13" s="477"/>
      <c r="I13" s="477"/>
      <c r="J13" s="477"/>
      <c r="K13" s="477"/>
      <c r="L13" s="477"/>
      <c r="M13" s="477"/>
      <c r="N13" s="477"/>
      <c r="O13" s="477"/>
      <c r="P13" s="477"/>
      <c r="Q13" s="477"/>
      <c r="R13" s="477"/>
      <c r="S13" s="477"/>
      <c r="T13" s="477"/>
      <c r="U13" s="477"/>
      <c r="V13" s="477"/>
      <c r="W13" s="477"/>
      <c r="X13" s="477"/>
      <c r="Y13" s="477"/>
      <c r="Z13" s="477"/>
      <c r="AA13" s="477"/>
      <c r="AB13" s="477"/>
      <c r="AC13" s="477"/>
      <c r="AD13" s="477"/>
      <c r="AE13" s="477"/>
      <c r="AF13" s="477"/>
      <c r="AG13" s="477"/>
      <c r="AH13" s="477"/>
      <c r="AI13" s="477"/>
      <c r="AJ13" s="477"/>
      <c r="AK13" s="477"/>
      <c r="AL13" s="477"/>
      <c r="AM13" s="477"/>
      <c r="AN13" s="477"/>
      <c r="AO13" s="477"/>
      <c r="AP13" s="477"/>
      <c r="AQ13" s="477"/>
      <c r="AR13" s="477"/>
      <c r="AS13" s="477"/>
      <c r="AT13" s="477"/>
      <c r="AU13" s="477"/>
      <c r="AV13" s="477"/>
      <c r="AW13" s="477"/>
      <c r="AX13" s="491">
        <f t="shared" si="12"/>
        <v>0</v>
      </c>
      <c r="AY13" s="492">
        <f t="shared" si="0"/>
        <v>0</v>
      </c>
      <c r="AZ13" s="492">
        <f t="shared" si="1"/>
        <v>0</v>
      </c>
      <c r="BA13" s="492">
        <f t="shared" si="2"/>
        <v>0</v>
      </c>
      <c r="BB13" s="492">
        <f t="shared" si="3"/>
        <v>0</v>
      </c>
      <c r="BC13" s="492">
        <f t="shared" si="4"/>
        <v>0</v>
      </c>
      <c r="BD13" s="492">
        <f t="shared" si="5"/>
        <v>0</v>
      </c>
      <c r="BE13" s="492">
        <f t="shared" si="6"/>
        <v>0</v>
      </c>
      <c r="BF13" s="492">
        <f t="shared" si="7"/>
        <v>0</v>
      </c>
      <c r="BG13" s="492">
        <f t="shared" si="8"/>
        <v>0</v>
      </c>
      <c r="BH13" s="492">
        <f t="shared" si="9"/>
        <v>0</v>
      </c>
      <c r="BI13" s="492">
        <f t="shared" si="10"/>
        <v>0</v>
      </c>
      <c r="BJ13" s="493">
        <f t="shared" si="11"/>
        <v>0</v>
      </c>
    </row>
    <row r="14" spans="1:63" ht="31.5" customHeight="1">
      <c r="A14" s="478" t="s">
        <v>1055</v>
      </c>
      <c r="B14" s="477"/>
      <c r="C14" s="477"/>
      <c r="D14" s="477"/>
      <c r="E14" s="477"/>
      <c r="F14" s="477"/>
      <c r="G14" s="477"/>
      <c r="H14" s="477"/>
      <c r="I14" s="477"/>
      <c r="J14" s="477"/>
      <c r="K14" s="477"/>
      <c r="L14" s="477"/>
      <c r="M14" s="477"/>
      <c r="N14" s="477"/>
      <c r="O14" s="477"/>
      <c r="P14" s="477"/>
      <c r="Q14" s="477"/>
      <c r="R14" s="477"/>
      <c r="S14" s="477"/>
      <c r="T14" s="477"/>
      <c r="U14" s="477"/>
      <c r="V14" s="477"/>
      <c r="W14" s="477"/>
      <c r="X14" s="477"/>
      <c r="Y14" s="477"/>
      <c r="Z14" s="477"/>
      <c r="AA14" s="477"/>
      <c r="AB14" s="477"/>
      <c r="AC14" s="477"/>
      <c r="AD14" s="477"/>
      <c r="AE14" s="477"/>
      <c r="AF14" s="477"/>
      <c r="AG14" s="477"/>
      <c r="AH14" s="477"/>
      <c r="AI14" s="477"/>
      <c r="AJ14" s="477"/>
      <c r="AK14" s="477"/>
      <c r="AL14" s="477"/>
      <c r="AM14" s="477"/>
      <c r="AN14" s="477"/>
      <c r="AO14" s="477"/>
      <c r="AP14" s="477"/>
      <c r="AQ14" s="477"/>
      <c r="AR14" s="477"/>
      <c r="AS14" s="477"/>
      <c r="AT14" s="477"/>
      <c r="AU14" s="477"/>
      <c r="AV14" s="477"/>
      <c r="AW14" s="477"/>
      <c r="AX14" s="491">
        <f t="shared" si="12"/>
        <v>0</v>
      </c>
      <c r="AY14" s="492">
        <f t="shared" si="0"/>
        <v>0</v>
      </c>
      <c r="AZ14" s="492">
        <f t="shared" si="1"/>
        <v>0</v>
      </c>
      <c r="BA14" s="492">
        <f t="shared" si="2"/>
        <v>0</v>
      </c>
      <c r="BB14" s="492">
        <f t="shared" si="3"/>
        <v>0</v>
      </c>
      <c r="BC14" s="492">
        <f t="shared" si="4"/>
        <v>0</v>
      </c>
      <c r="BD14" s="492">
        <f t="shared" si="5"/>
        <v>0</v>
      </c>
      <c r="BE14" s="492">
        <f t="shared" si="6"/>
        <v>0</v>
      </c>
      <c r="BF14" s="492">
        <f t="shared" si="7"/>
        <v>0</v>
      </c>
      <c r="BG14" s="492">
        <f t="shared" si="8"/>
        <v>0</v>
      </c>
      <c r="BH14" s="492">
        <f t="shared" si="9"/>
        <v>0</v>
      </c>
      <c r="BI14" s="492">
        <f t="shared" si="10"/>
        <v>0</v>
      </c>
      <c r="BJ14" s="493">
        <f t="shared" si="11"/>
        <v>0</v>
      </c>
    </row>
    <row r="15" spans="1:63" ht="31.5" customHeight="1">
      <c r="A15" s="478" t="s">
        <v>1056</v>
      </c>
      <c r="B15" s="477"/>
      <c r="C15" s="477"/>
      <c r="D15" s="477"/>
      <c r="E15" s="477"/>
      <c r="F15" s="477"/>
      <c r="G15" s="477"/>
      <c r="H15" s="477"/>
      <c r="I15" s="477"/>
      <c r="J15" s="477"/>
      <c r="K15" s="477"/>
      <c r="L15" s="477"/>
      <c r="M15" s="477"/>
      <c r="N15" s="477"/>
      <c r="O15" s="477"/>
      <c r="P15" s="477"/>
      <c r="Q15" s="477"/>
      <c r="R15" s="477"/>
      <c r="S15" s="477"/>
      <c r="T15" s="477"/>
      <c r="U15" s="477"/>
      <c r="V15" s="477"/>
      <c r="W15" s="477"/>
      <c r="X15" s="477"/>
      <c r="Y15" s="477"/>
      <c r="Z15" s="477"/>
      <c r="AA15" s="477"/>
      <c r="AB15" s="477"/>
      <c r="AC15" s="477"/>
      <c r="AD15" s="477"/>
      <c r="AE15" s="477"/>
      <c r="AF15" s="477"/>
      <c r="AG15" s="477"/>
      <c r="AH15" s="477"/>
      <c r="AI15" s="477"/>
      <c r="AJ15" s="477"/>
      <c r="AK15" s="477"/>
      <c r="AL15" s="477"/>
      <c r="AM15" s="477"/>
      <c r="AN15" s="477"/>
      <c r="AO15" s="477"/>
      <c r="AP15" s="477"/>
      <c r="AQ15" s="477"/>
      <c r="AR15" s="477"/>
      <c r="AS15" s="477"/>
      <c r="AT15" s="477"/>
      <c r="AU15" s="477"/>
      <c r="AV15" s="477"/>
      <c r="AW15" s="477"/>
      <c r="AX15" s="491">
        <f>(B15+D15)*1500</f>
        <v>0</v>
      </c>
      <c r="AY15" s="492">
        <f t="shared" si="0"/>
        <v>0</v>
      </c>
      <c r="AZ15" s="492">
        <f t="shared" si="1"/>
        <v>0</v>
      </c>
      <c r="BA15" s="492">
        <f t="shared" si="2"/>
        <v>0</v>
      </c>
      <c r="BB15" s="492">
        <f>(R15+T15)*1500</f>
        <v>0</v>
      </c>
      <c r="BC15" s="492">
        <f t="shared" si="4"/>
        <v>0</v>
      </c>
      <c r="BD15" s="492">
        <f t="shared" si="5"/>
        <v>0</v>
      </c>
      <c r="BE15" s="492">
        <f t="shared" si="6"/>
        <v>0</v>
      </c>
      <c r="BF15" s="492">
        <f t="shared" si="7"/>
        <v>0</v>
      </c>
      <c r="BG15" s="492">
        <f t="shared" si="8"/>
        <v>0</v>
      </c>
      <c r="BH15" s="492">
        <f t="shared" si="9"/>
        <v>0</v>
      </c>
      <c r="BI15" s="492">
        <f t="shared" si="10"/>
        <v>0</v>
      </c>
      <c r="BJ15" s="493">
        <f t="shared" si="11"/>
        <v>0</v>
      </c>
    </row>
    <row r="16" spans="1:63" ht="31.5" customHeight="1">
      <c r="A16" s="478" t="s">
        <v>1057</v>
      </c>
      <c r="B16" s="477"/>
      <c r="C16" s="477"/>
      <c r="D16" s="477"/>
      <c r="E16" s="477"/>
      <c r="F16" s="477"/>
      <c r="G16" s="477"/>
      <c r="H16" s="477"/>
      <c r="I16" s="477"/>
      <c r="J16" s="477"/>
      <c r="K16" s="477"/>
      <c r="L16" s="477"/>
      <c r="M16" s="477"/>
      <c r="N16" s="477"/>
      <c r="O16" s="477"/>
      <c r="P16" s="477"/>
      <c r="Q16" s="477"/>
      <c r="R16" s="477"/>
      <c r="S16" s="477"/>
      <c r="T16" s="477"/>
      <c r="U16" s="477"/>
      <c r="V16" s="477"/>
      <c r="W16" s="477"/>
      <c r="X16" s="477"/>
      <c r="Y16" s="477"/>
      <c r="Z16" s="477"/>
      <c r="AA16" s="477"/>
      <c r="AB16" s="477"/>
      <c r="AC16" s="477"/>
      <c r="AD16" s="477"/>
      <c r="AE16" s="477"/>
      <c r="AF16" s="477"/>
      <c r="AG16" s="477"/>
      <c r="AH16" s="477"/>
      <c r="AI16" s="477"/>
      <c r="AJ16" s="477"/>
      <c r="AK16" s="477"/>
      <c r="AL16" s="477"/>
      <c r="AM16" s="477"/>
      <c r="AN16" s="477"/>
      <c r="AO16" s="477"/>
      <c r="AP16" s="477"/>
      <c r="AQ16" s="477"/>
      <c r="AR16" s="477"/>
      <c r="AS16" s="477"/>
      <c r="AT16" s="477"/>
      <c r="AU16" s="477"/>
      <c r="AV16" s="477"/>
      <c r="AW16" s="477"/>
      <c r="AX16" s="491">
        <f t="shared" si="12"/>
        <v>0</v>
      </c>
      <c r="AY16" s="492">
        <f t="shared" si="0"/>
        <v>0</v>
      </c>
      <c r="AZ16" s="492">
        <f t="shared" si="1"/>
        <v>0</v>
      </c>
      <c r="BA16" s="492">
        <f t="shared" si="2"/>
        <v>0</v>
      </c>
      <c r="BB16" s="492">
        <f t="shared" si="3"/>
        <v>0</v>
      </c>
      <c r="BC16" s="492">
        <f t="shared" si="4"/>
        <v>0</v>
      </c>
      <c r="BD16" s="492">
        <f t="shared" si="5"/>
        <v>0</v>
      </c>
      <c r="BE16" s="492">
        <f t="shared" si="6"/>
        <v>0</v>
      </c>
      <c r="BF16" s="492">
        <f t="shared" si="7"/>
        <v>0</v>
      </c>
      <c r="BG16" s="492">
        <f t="shared" si="8"/>
        <v>0</v>
      </c>
      <c r="BH16" s="492">
        <f t="shared" si="9"/>
        <v>0</v>
      </c>
      <c r="BI16" s="492">
        <f t="shared" si="10"/>
        <v>0</v>
      </c>
      <c r="BJ16" s="493">
        <f t="shared" si="11"/>
        <v>0</v>
      </c>
    </row>
    <row r="17" spans="1:62" ht="31.5" customHeight="1">
      <c r="A17" s="478" t="s">
        <v>1058</v>
      </c>
      <c r="B17" s="477"/>
      <c r="C17" s="477"/>
      <c r="D17" s="477"/>
      <c r="E17" s="477"/>
      <c r="F17" s="477"/>
      <c r="G17" s="477"/>
      <c r="H17" s="477"/>
      <c r="I17" s="477"/>
      <c r="J17" s="477"/>
      <c r="K17" s="477"/>
      <c r="L17" s="477"/>
      <c r="M17" s="477"/>
      <c r="N17" s="477"/>
      <c r="O17" s="477"/>
      <c r="P17" s="477"/>
      <c r="Q17" s="477"/>
      <c r="R17" s="477"/>
      <c r="S17" s="477"/>
      <c r="T17" s="477"/>
      <c r="U17" s="477"/>
      <c r="V17" s="477"/>
      <c r="W17" s="477"/>
      <c r="X17" s="477"/>
      <c r="Y17" s="477"/>
      <c r="Z17" s="477"/>
      <c r="AA17" s="477"/>
      <c r="AB17" s="477"/>
      <c r="AC17" s="477"/>
      <c r="AD17" s="477"/>
      <c r="AE17" s="477"/>
      <c r="AF17" s="477"/>
      <c r="AG17" s="477"/>
      <c r="AH17" s="477"/>
      <c r="AI17" s="477"/>
      <c r="AJ17" s="477"/>
      <c r="AK17" s="477"/>
      <c r="AL17" s="477"/>
      <c r="AM17" s="477"/>
      <c r="AN17" s="477"/>
      <c r="AO17" s="477"/>
      <c r="AP17" s="477"/>
      <c r="AQ17" s="477"/>
      <c r="AR17" s="477"/>
      <c r="AS17" s="477"/>
      <c r="AT17" s="477"/>
      <c r="AU17" s="477"/>
      <c r="AV17" s="477"/>
      <c r="AW17" s="477"/>
      <c r="AX17" s="491">
        <f t="shared" si="12"/>
        <v>0</v>
      </c>
      <c r="AY17" s="492">
        <f t="shared" si="0"/>
        <v>0</v>
      </c>
      <c r="AZ17" s="492">
        <f t="shared" si="1"/>
        <v>0</v>
      </c>
      <c r="BA17" s="492">
        <f t="shared" si="2"/>
        <v>0</v>
      </c>
      <c r="BB17" s="492">
        <f t="shared" si="3"/>
        <v>0</v>
      </c>
      <c r="BC17" s="492">
        <f t="shared" si="4"/>
        <v>0</v>
      </c>
      <c r="BD17" s="492">
        <f t="shared" si="5"/>
        <v>0</v>
      </c>
      <c r="BE17" s="492">
        <f t="shared" si="6"/>
        <v>0</v>
      </c>
      <c r="BF17" s="492">
        <f t="shared" si="7"/>
        <v>0</v>
      </c>
      <c r="BG17" s="492">
        <f t="shared" si="8"/>
        <v>0</v>
      </c>
      <c r="BH17" s="492">
        <f t="shared" si="9"/>
        <v>0</v>
      </c>
      <c r="BI17" s="492">
        <f t="shared" si="10"/>
        <v>0</v>
      </c>
      <c r="BJ17" s="493">
        <f t="shared" si="11"/>
        <v>0</v>
      </c>
    </row>
    <row r="18" spans="1:62" ht="31.5" customHeight="1">
      <c r="A18" s="478" t="s">
        <v>1059</v>
      </c>
      <c r="B18" s="477"/>
      <c r="C18" s="477"/>
      <c r="D18" s="477"/>
      <c r="E18" s="477"/>
      <c r="F18" s="477"/>
      <c r="G18" s="477"/>
      <c r="H18" s="477"/>
      <c r="I18" s="477"/>
      <c r="J18" s="477"/>
      <c r="K18" s="477"/>
      <c r="L18" s="477"/>
      <c r="M18" s="477"/>
      <c r="N18" s="477"/>
      <c r="O18" s="477"/>
      <c r="P18" s="477"/>
      <c r="Q18" s="477"/>
      <c r="R18" s="477"/>
      <c r="S18" s="477"/>
      <c r="T18" s="477"/>
      <c r="U18" s="477"/>
      <c r="V18" s="477"/>
      <c r="W18" s="477"/>
      <c r="X18" s="477"/>
      <c r="Y18" s="477"/>
      <c r="Z18" s="477"/>
      <c r="AA18" s="477"/>
      <c r="AB18" s="477"/>
      <c r="AC18" s="477"/>
      <c r="AD18" s="477"/>
      <c r="AE18" s="477"/>
      <c r="AF18" s="477"/>
      <c r="AG18" s="477"/>
      <c r="AH18" s="477"/>
      <c r="AI18" s="477"/>
      <c r="AJ18" s="477"/>
      <c r="AK18" s="477"/>
      <c r="AL18" s="477"/>
      <c r="AM18" s="477"/>
      <c r="AN18" s="477"/>
      <c r="AO18" s="477"/>
      <c r="AP18" s="477"/>
      <c r="AQ18" s="477"/>
      <c r="AR18" s="477"/>
      <c r="AS18" s="477"/>
      <c r="AT18" s="477"/>
      <c r="AU18" s="477"/>
      <c r="AV18" s="477"/>
      <c r="AW18" s="477"/>
      <c r="AX18" s="491">
        <f t="shared" si="12"/>
        <v>0</v>
      </c>
      <c r="AY18" s="492">
        <f t="shared" si="0"/>
        <v>0</v>
      </c>
      <c r="AZ18" s="492">
        <f t="shared" si="1"/>
        <v>0</v>
      </c>
      <c r="BA18" s="492">
        <f t="shared" si="2"/>
        <v>0</v>
      </c>
      <c r="BB18" s="492">
        <f t="shared" si="3"/>
        <v>0</v>
      </c>
      <c r="BC18" s="492">
        <f t="shared" si="4"/>
        <v>0</v>
      </c>
      <c r="BD18" s="492">
        <f t="shared" si="5"/>
        <v>0</v>
      </c>
      <c r="BE18" s="492">
        <f t="shared" si="6"/>
        <v>0</v>
      </c>
      <c r="BF18" s="492">
        <f t="shared" si="7"/>
        <v>0</v>
      </c>
      <c r="BG18" s="492">
        <f t="shared" si="8"/>
        <v>0</v>
      </c>
      <c r="BH18" s="492">
        <f t="shared" si="9"/>
        <v>0</v>
      </c>
      <c r="BI18" s="492">
        <f t="shared" si="10"/>
        <v>0</v>
      </c>
      <c r="BJ18" s="493">
        <f t="shared" si="11"/>
        <v>0</v>
      </c>
    </row>
    <row r="19" spans="1:62" ht="31.5" customHeight="1">
      <c r="A19" s="478" t="s">
        <v>1060</v>
      </c>
      <c r="B19" s="477"/>
      <c r="C19" s="477"/>
      <c r="D19" s="477"/>
      <c r="E19" s="477"/>
      <c r="F19" s="477"/>
      <c r="G19" s="477"/>
      <c r="H19" s="477"/>
      <c r="I19" s="477"/>
      <c r="J19" s="477"/>
      <c r="K19" s="477"/>
      <c r="L19" s="477"/>
      <c r="M19" s="477"/>
      <c r="N19" s="477"/>
      <c r="O19" s="477"/>
      <c r="P19" s="477"/>
      <c r="Q19" s="477"/>
      <c r="R19" s="477"/>
      <c r="S19" s="477"/>
      <c r="T19" s="477"/>
      <c r="U19" s="477"/>
      <c r="V19" s="477"/>
      <c r="W19" s="477"/>
      <c r="X19" s="477"/>
      <c r="Y19" s="477"/>
      <c r="Z19" s="477"/>
      <c r="AA19" s="477"/>
      <c r="AB19" s="477"/>
      <c r="AC19" s="477"/>
      <c r="AD19" s="477"/>
      <c r="AE19" s="477"/>
      <c r="AF19" s="477"/>
      <c r="AG19" s="477"/>
      <c r="AH19" s="477"/>
      <c r="AI19" s="477"/>
      <c r="AJ19" s="477"/>
      <c r="AK19" s="477"/>
      <c r="AL19" s="477"/>
      <c r="AM19" s="477"/>
      <c r="AN19" s="477"/>
      <c r="AO19" s="477"/>
      <c r="AP19" s="477"/>
      <c r="AQ19" s="477"/>
      <c r="AR19" s="477"/>
      <c r="AS19" s="477"/>
      <c r="AT19" s="477"/>
      <c r="AU19" s="477"/>
      <c r="AV19" s="477"/>
      <c r="AW19" s="477"/>
      <c r="AX19" s="491">
        <f t="shared" si="12"/>
        <v>0</v>
      </c>
      <c r="AY19" s="492">
        <f t="shared" si="0"/>
        <v>0</v>
      </c>
      <c r="AZ19" s="492">
        <f t="shared" si="1"/>
        <v>0</v>
      </c>
      <c r="BA19" s="492">
        <f t="shared" si="2"/>
        <v>0</v>
      </c>
      <c r="BB19" s="492">
        <f t="shared" si="3"/>
        <v>0</v>
      </c>
      <c r="BC19" s="492">
        <f t="shared" si="4"/>
        <v>0</v>
      </c>
      <c r="BD19" s="492">
        <f t="shared" si="5"/>
        <v>0</v>
      </c>
      <c r="BE19" s="492">
        <f t="shared" si="6"/>
        <v>0</v>
      </c>
      <c r="BF19" s="492">
        <f t="shared" si="7"/>
        <v>0</v>
      </c>
      <c r="BG19" s="492">
        <f t="shared" si="8"/>
        <v>0</v>
      </c>
      <c r="BH19" s="492">
        <f t="shared" si="9"/>
        <v>0</v>
      </c>
      <c r="BI19" s="492">
        <f t="shared" si="10"/>
        <v>0</v>
      </c>
      <c r="BJ19" s="493">
        <f t="shared" si="11"/>
        <v>0</v>
      </c>
    </row>
    <row r="20" spans="1:62" ht="31.5" customHeight="1">
      <c r="A20" s="478" t="s">
        <v>1061</v>
      </c>
      <c r="B20" s="477"/>
      <c r="C20" s="477"/>
      <c r="D20" s="477"/>
      <c r="E20" s="477"/>
      <c r="F20" s="477"/>
      <c r="G20" s="477"/>
      <c r="H20" s="477"/>
      <c r="I20" s="477"/>
      <c r="J20" s="477"/>
      <c r="K20" s="477"/>
      <c r="L20" s="477"/>
      <c r="M20" s="477"/>
      <c r="N20" s="477"/>
      <c r="O20" s="477"/>
      <c r="P20" s="477"/>
      <c r="Q20" s="477"/>
      <c r="R20" s="477"/>
      <c r="S20" s="477"/>
      <c r="T20" s="477"/>
      <c r="U20" s="477"/>
      <c r="V20" s="477"/>
      <c r="W20" s="477"/>
      <c r="X20" s="477"/>
      <c r="Y20" s="477"/>
      <c r="Z20" s="477"/>
      <c r="AA20" s="477"/>
      <c r="AB20" s="477"/>
      <c r="AC20" s="477"/>
      <c r="AD20" s="477"/>
      <c r="AE20" s="477"/>
      <c r="AF20" s="477"/>
      <c r="AG20" s="477"/>
      <c r="AH20" s="477"/>
      <c r="AI20" s="477"/>
      <c r="AJ20" s="477"/>
      <c r="AK20" s="477"/>
      <c r="AL20" s="477"/>
      <c r="AM20" s="477"/>
      <c r="AN20" s="477"/>
      <c r="AO20" s="477"/>
      <c r="AP20" s="477"/>
      <c r="AQ20" s="477"/>
      <c r="AR20" s="477"/>
      <c r="AS20" s="477"/>
      <c r="AT20" s="477"/>
      <c r="AU20" s="477"/>
      <c r="AV20" s="477"/>
      <c r="AW20" s="477"/>
      <c r="AX20" s="491">
        <f t="shared" si="12"/>
        <v>0</v>
      </c>
      <c r="AY20" s="492">
        <f t="shared" si="0"/>
        <v>0</v>
      </c>
      <c r="AZ20" s="492">
        <f t="shared" si="1"/>
        <v>0</v>
      </c>
      <c r="BA20" s="492">
        <f t="shared" si="2"/>
        <v>0</v>
      </c>
      <c r="BB20" s="492">
        <f t="shared" si="3"/>
        <v>0</v>
      </c>
      <c r="BC20" s="492">
        <f t="shared" si="4"/>
        <v>0</v>
      </c>
      <c r="BD20" s="492">
        <f t="shared" si="5"/>
        <v>0</v>
      </c>
      <c r="BE20" s="492">
        <f t="shared" si="6"/>
        <v>0</v>
      </c>
      <c r="BF20" s="492">
        <f t="shared" si="7"/>
        <v>0</v>
      </c>
      <c r="BG20" s="492">
        <f t="shared" si="8"/>
        <v>0</v>
      </c>
      <c r="BH20" s="492">
        <f t="shared" si="9"/>
        <v>0</v>
      </c>
      <c r="BI20" s="492">
        <f t="shared" si="10"/>
        <v>0</v>
      </c>
      <c r="BJ20" s="493">
        <f t="shared" si="11"/>
        <v>0</v>
      </c>
    </row>
    <row r="21" spans="1:62" ht="31.5" customHeight="1">
      <c r="A21" s="478" t="s">
        <v>1062</v>
      </c>
      <c r="B21" s="477"/>
      <c r="C21" s="477"/>
      <c r="D21" s="477"/>
      <c r="E21" s="477"/>
      <c r="F21" s="477"/>
      <c r="G21" s="477"/>
      <c r="H21" s="477"/>
      <c r="I21" s="477"/>
      <c r="J21" s="477"/>
      <c r="K21" s="477"/>
      <c r="L21" s="477"/>
      <c r="M21" s="477"/>
      <c r="N21" s="477"/>
      <c r="O21" s="477"/>
      <c r="P21" s="477"/>
      <c r="Q21" s="477"/>
      <c r="R21" s="477"/>
      <c r="S21" s="477"/>
      <c r="T21" s="477"/>
      <c r="U21" s="477"/>
      <c r="V21" s="477"/>
      <c r="W21" s="477"/>
      <c r="X21" s="477"/>
      <c r="Y21" s="477"/>
      <c r="Z21" s="477"/>
      <c r="AA21" s="477"/>
      <c r="AB21" s="477"/>
      <c r="AC21" s="477"/>
      <c r="AD21" s="477"/>
      <c r="AE21" s="477"/>
      <c r="AF21" s="477"/>
      <c r="AG21" s="477"/>
      <c r="AH21" s="477"/>
      <c r="AI21" s="477"/>
      <c r="AJ21" s="477"/>
      <c r="AK21" s="477"/>
      <c r="AL21" s="477"/>
      <c r="AM21" s="477"/>
      <c r="AN21" s="477"/>
      <c r="AO21" s="477"/>
      <c r="AP21" s="477"/>
      <c r="AQ21" s="477"/>
      <c r="AR21" s="477"/>
      <c r="AS21" s="477"/>
      <c r="AT21" s="477"/>
      <c r="AU21" s="477"/>
      <c r="AV21" s="477"/>
      <c r="AW21" s="477"/>
      <c r="AX21" s="491">
        <f t="shared" si="12"/>
        <v>0</v>
      </c>
      <c r="AY21" s="492">
        <f t="shared" si="0"/>
        <v>0</v>
      </c>
      <c r="AZ21" s="492">
        <f t="shared" si="1"/>
        <v>0</v>
      </c>
      <c r="BA21" s="492">
        <f t="shared" si="2"/>
        <v>0</v>
      </c>
      <c r="BB21" s="492">
        <f t="shared" si="3"/>
        <v>0</v>
      </c>
      <c r="BC21" s="492">
        <f t="shared" si="4"/>
        <v>0</v>
      </c>
      <c r="BD21" s="492">
        <f t="shared" si="5"/>
        <v>0</v>
      </c>
      <c r="BE21" s="492">
        <f t="shared" si="6"/>
        <v>0</v>
      </c>
      <c r="BF21" s="492">
        <f t="shared" si="7"/>
        <v>0</v>
      </c>
      <c r="BG21" s="492">
        <f t="shared" si="8"/>
        <v>0</v>
      </c>
      <c r="BH21" s="492">
        <f t="shared" si="9"/>
        <v>0</v>
      </c>
      <c r="BI21" s="492">
        <f t="shared" si="10"/>
        <v>0</v>
      </c>
      <c r="BJ21" s="493">
        <f t="shared" si="11"/>
        <v>0</v>
      </c>
    </row>
    <row r="22" spans="1:62" ht="31.5" customHeight="1" thickBot="1">
      <c r="A22" s="479" t="s">
        <v>15</v>
      </c>
      <c r="B22" s="480">
        <f>SUM(B10:B21)</f>
        <v>0</v>
      </c>
      <c r="C22" s="480">
        <f t="shared" ref="C22:AW22" si="13">SUM(C10:C21)</f>
        <v>0</v>
      </c>
      <c r="D22" s="480">
        <f t="shared" si="13"/>
        <v>0</v>
      </c>
      <c r="E22" s="480">
        <f t="shared" si="13"/>
        <v>0</v>
      </c>
      <c r="F22" s="480">
        <f t="shared" si="13"/>
        <v>0</v>
      </c>
      <c r="G22" s="480">
        <f t="shared" si="13"/>
        <v>0</v>
      </c>
      <c r="H22" s="480">
        <f t="shared" si="13"/>
        <v>0</v>
      </c>
      <c r="I22" s="481">
        <f t="shared" si="13"/>
        <v>0</v>
      </c>
      <c r="J22" s="482">
        <f t="shared" si="13"/>
        <v>0</v>
      </c>
      <c r="K22" s="480">
        <f t="shared" si="13"/>
        <v>0</v>
      </c>
      <c r="L22" s="480">
        <f t="shared" si="13"/>
        <v>0</v>
      </c>
      <c r="M22" s="480">
        <f t="shared" si="13"/>
        <v>0</v>
      </c>
      <c r="N22" s="480">
        <f t="shared" si="13"/>
        <v>0</v>
      </c>
      <c r="O22" s="480">
        <f t="shared" si="13"/>
        <v>0</v>
      </c>
      <c r="P22" s="480">
        <f t="shared" si="13"/>
        <v>0</v>
      </c>
      <c r="Q22" s="481">
        <f t="shared" si="13"/>
        <v>0</v>
      </c>
      <c r="R22" s="483">
        <f t="shared" si="13"/>
        <v>0</v>
      </c>
      <c r="S22" s="480">
        <f t="shared" si="13"/>
        <v>0</v>
      </c>
      <c r="T22" s="480">
        <f t="shared" si="13"/>
        <v>0</v>
      </c>
      <c r="U22" s="480">
        <f t="shared" si="13"/>
        <v>0</v>
      </c>
      <c r="V22" s="480">
        <f t="shared" si="13"/>
        <v>0</v>
      </c>
      <c r="W22" s="480">
        <f t="shared" si="13"/>
        <v>0</v>
      </c>
      <c r="X22" s="480">
        <f t="shared" si="13"/>
        <v>0</v>
      </c>
      <c r="Y22" s="484">
        <f t="shared" si="13"/>
        <v>0</v>
      </c>
      <c r="Z22" s="483">
        <f t="shared" si="13"/>
        <v>0</v>
      </c>
      <c r="AA22" s="480">
        <f t="shared" si="13"/>
        <v>0</v>
      </c>
      <c r="AB22" s="480">
        <f t="shared" si="13"/>
        <v>0</v>
      </c>
      <c r="AC22" s="480">
        <f t="shared" si="13"/>
        <v>0</v>
      </c>
      <c r="AD22" s="480">
        <f t="shared" si="13"/>
        <v>0</v>
      </c>
      <c r="AE22" s="480">
        <f t="shared" si="13"/>
        <v>0</v>
      </c>
      <c r="AF22" s="480">
        <f t="shared" si="13"/>
        <v>0</v>
      </c>
      <c r="AG22" s="484">
        <f t="shared" si="13"/>
        <v>0</v>
      </c>
      <c r="AH22" s="483">
        <f t="shared" si="13"/>
        <v>0</v>
      </c>
      <c r="AI22" s="480">
        <f t="shared" si="13"/>
        <v>0</v>
      </c>
      <c r="AJ22" s="480">
        <f t="shared" si="13"/>
        <v>0</v>
      </c>
      <c r="AK22" s="480">
        <f t="shared" si="13"/>
        <v>0</v>
      </c>
      <c r="AL22" s="480">
        <f t="shared" si="13"/>
        <v>0</v>
      </c>
      <c r="AM22" s="480">
        <f t="shared" si="13"/>
        <v>0</v>
      </c>
      <c r="AN22" s="480">
        <f t="shared" si="13"/>
        <v>0</v>
      </c>
      <c r="AO22" s="484">
        <f t="shared" si="13"/>
        <v>0</v>
      </c>
      <c r="AP22" s="483">
        <f t="shared" si="13"/>
        <v>0</v>
      </c>
      <c r="AQ22" s="480">
        <f t="shared" si="13"/>
        <v>0</v>
      </c>
      <c r="AR22" s="480">
        <f t="shared" si="13"/>
        <v>0</v>
      </c>
      <c r="AS22" s="480">
        <f t="shared" si="13"/>
        <v>0</v>
      </c>
      <c r="AT22" s="480">
        <f t="shared" si="13"/>
        <v>0</v>
      </c>
      <c r="AU22" s="480">
        <f t="shared" si="13"/>
        <v>0</v>
      </c>
      <c r="AV22" s="480">
        <f t="shared" si="13"/>
        <v>0</v>
      </c>
      <c r="AW22" s="484">
        <f t="shared" si="13"/>
        <v>0</v>
      </c>
      <c r="AX22" s="494">
        <f t="shared" si="12"/>
        <v>0</v>
      </c>
      <c r="AY22" s="495">
        <f t="shared" si="0"/>
        <v>0</v>
      </c>
      <c r="AZ22" s="495">
        <f t="shared" si="1"/>
        <v>0</v>
      </c>
      <c r="BA22" s="495">
        <f t="shared" si="2"/>
        <v>0</v>
      </c>
      <c r="BB22" s="495">
        <f t="shared" si="3"/>
        <v>0</v>
      </c>
      <c r="BC22" s="495">
        <f t="shared" si="4"/>
        <v>0</v>
      </c>
      <c r="BD22" s="495">
        <f t="shared" si="5"/>
        <v>0</v>
      </c>
      <c r="BE22" s="495">
        <f t="shared" si="6"/>
        <v>0</v>
      </c>
      <c r="BF22" s="495">
        <f t="shared" si="7"/>
        <v>0</v>
      </c>
      <c r="BG22" s="495">
        <f>(AL22+AN22)*1000</f>
        <v>0</v>
      </c>
      <c r="BH22" s="495">
        <f t="shared" si="9"/>
        <v>0</v>
      </c>
      <c r="BI22" s="495">
        <f t="shared" si="10"/>
        <v>0</v>
      </c>
      <c r="BJ22" s="528">
        <f t="shared" si="11"/>
        <v>0</v>
      </c>
    </row>
    <row r="23" spans="1:62" ht="35.25" customHeight="1">
      <c r="A23" s="485" t="s">
        <v>1063</v>
      </c>
      <c r="B23" s="486" t="s">
        <v>1064</v>
      </c>
      <c r="C23" s="486"/>
      <c r="D23" s="486"/>
      <c r="E23" s="486"/>
      <c r="F23" s="486"/>
      <c r="G23" s="486"/>
      <c r="H23" s="486"/>
      <c r="I23" s="486"/>
      <c r="J23" s="486"/>
      <c r="K23" s="486"/>
      <c r="L23" s="486"/>
      <c r="M23" s="486"/>
      <c r="N23" s="486"/>
      <c r="O23" s="486"/>
      <c r="P23" s="486"/>
      <c r="Q23" s="486"/>
      <c r="R23" s="486"/>
      <c r="S23" s="486"/>
      <c r="T23" s="486"/>
      <c r="U23" s="486"/>
      <c r="V23" s="486"/>
      <c r="W23" s="486"/>
      <c r="X23" s="486"/>
      <c r="Y23" s="486"/>
      <c r="Z23" s="486"/>
      <c r="AA23" s="486"/>
      <c r="AB23" s="486"/>
      <c r="AC23" s="486"/>
      <c r="AD23" s="486"/>
      <c r="AE23" s="486"/>
      <c r="AF23" s="486"/>
      <c r="AG23" s="486"/>
      <c r="AH23" s="486"/>
      <c r="AI23" s="486"/>
      <c r="AJ23" s="486"/>
      <c r="AK23" s="486"/>
      <c r="AL23" s="486"/>
      <c r="AM23" s="486"/>
      <c r="AN23" s="486"/>
      <c r="AO23" s="486"/>
      <c r="AP23" s="486"/>
      <c r="AQ23" s="486"/>
      <c r="AR23" s="486"/>
      <c r="AS23" s="486"/>
      <c r="AT23" s="486"/>
      <c r="AU23" s="486"/>
      <c r="AV23" s="486"/>
      <c r="AW23" s="486"/>
    </row>
    <row r="24" spans="1:62" ht="20.25" customHeight="1">
      <c r="A24" s="485"/>
      <c r="B24" s="487"/>
      <c r="C24" s="487"/>
      <c r="D24" s="487"/>
      <c r="E24" s="487"/>
      <c r="F24" s="487"/>
      <c r="G24" s="487"/>
      <c r="H24" s="487"/>
      <c r="I24" s="487"/>
      <c r="J24" s="487"/>
      <c r="K24" s="487"/>
      <c r="L24" s="487"/>
      <c r="M24" s="487"/>
      <c r="N24" s="487"/>
      <c r="O24" s="487"/>
      <c r="P24" s="487"/>
      <c r="Q24" s="487"/>
      <c r="R24" s="487"/>
      <c r="S24" s="487"/>
      <c r="T24" s="487"/>
      <c r="U24" s="487"/>
      <c r="V24" s="487"/>
      <c r="W24" s="487"/>
      <c r="X24" s="487"/>
      <c r="Y24" s="487"/>
      <c r="Z24" s="487"/>
      <c r="AA24" s="487"/>
      <c r="AB24" s="487"/>
      <c r="AC24" s="487"/>
      <c r="AD24" s="487"/>
      <c r="AE24" s="487"/>
      <c r="AF24" s="487"/>
      <c r="AG24" s="487"/>
      <c r="AH24" s="487"/>
      <c r="AI24" s="487"/>
      <c r="AJ24" s="487"/>
      <c r="AK24" s="487"/>
      <c r="AL24" s="487"/>
      <c r="AM24" s="487"/>
      <c r="AN24" s="487"/>
      <c r="AO24" s="487"/>
      <c r="AP24" s="487"/>
      <c r="AQ24" s="487"/>
      <c r="AR24" s="487"/>
      <c r="AS24" s="487"/>
      <c r="AT24" s="487"/>
      <c r="AU24" s="487"/>
      <c r="AV24" s="487"/>
      <c r="AW24" s="487"/>
    </row>
    <row r="27" spans="1:62">
      <c r="B27" s="452">
        <v>53</v>
      </c>
      <c r="C27" s="452">
        <v>54</v>
      </c>
      <c r="D27" s="452">
        <v>55</v>
      </c>
      <c r="E27" s="452">
        <v>56</v>
      </c>
      <c r="F27" s="452">
        <v>57</v>
      </c>
      <c r="G27" s="452">
        <v>58</v>
      </c>
      <c r="H27" s="452">
        <v>59</v>
      </c>
      <c r="I27" s="452">
        <v>60</v>
      </c>
      <c r="J27" s="452">
        <v>62</v>
      </c>
      <c r="K27" s="452">
        <v>63</v>
      </c>
      <c r="L27" s="452">
        <v>64</v>
      </c>
      <c r="M27" s="452">
        <v>65</v>
      </c>
      <c r="N27" s="452">
        <v>66</v>
      </c>
      <c r="O27" s="452">
        <v>67</v>
      </c>
      <c r="P27" s="452">
        <v>68</v>
      </c>
      <c r="Q27" s="452">
        <v>69</v>
      </c>
      <c r="R27" s="452">
        <v>71</v>
      </c>
      <c r="S27" s="452">
        <v>72</v>
      </c>
      <c r="T27" s="452">
        <v>73</v>
      </c>
      <c r="U27" s="452">
        <v>74</v>
      </c>
      <c r="V27" s="452">
        <v>75</v>
      </c>
      <c r="W27" s="452">
        <v>76</v>
      </c>
      <c r="X27" s="452">
        <v>77</v>
      </c>
      <c r="Y27" s="452">
        <v>78</v>
      </c>
      <c r="Z27" s="452">
        <v>71</v>
      </c>
      <c r="AA27" s="452">
        <v>72</v>
      </c>
      <c r="AB27" s="452">
        <v>73</v>
      </c>
      <c r="AC27" s="452">
        <v>74</v>
      </c>
      <c r="AD27" s="452">
        <v>75</v>
      </c>
      <c r="AE27" s="452">
        <v>76</v>
      </c>
      <c r="AF27" s="452">
        <v>77</v>
      </c>
      <c r="AG27" s="452">
        <v>78</v>
      </c>
      <c r="AH27" s="452">
        <v>71</v>
      </c>
      <c r="AI27" s="452">
        <v>72</v>
      </c>
      <c r="AJ27" s="452">
        <v>73</v>
      </c>
      <c r="AK27" s="452">
        <v>74</v>
      </c>
      <c r="AL27" s="452">
        <v>75</v>
      </c>
      <c r="AM27" s="452">
        <v>76</v>
      </c>
      <c r="AN27" s="452">
        <v>77</v>
      </c>
      <c r="AO27" s="452">
        <v>78</v>
      </c>
      <c r="AP27" s="452">
        <v>71</v>
      </c>
      <c r="AQ27" s="452">
        <v>72</v>
      </c>
      <c r="AR27" s="452">
        <v>73</v>
      </c>
      <c r="AS27" s="452">
        <v>74</v>
      </c>
      <c r="AT27" s="452">
        <v>75</v>
      </c>
      <c r="AU27" s="452">
        <v>76</v>
      </c>
      <c r="AV27" s="452">
        <v>77</v>
      </c>
      <c r="AW27" s="452">
        <v>78</v>
      </c>
    </row>
    <row r="29" spans="1:62">
      <c r="B29" s="452" t="s">
        <v>1074</v>
      </c>
      <c r="C29" s="452" t="s">
        <v>1075</v>
      </c>
      <c r="D29" s="452" t="s">
        <v>1076</v>
      </c>
      <c r="E29" s="452" t="s">
        <v>1077</v>
      </c>
      <c r="F29" s="452" t="s">
        <v>1098</v>
      </c>
      <c r="G29" s="452" t="s">
        <v>1099</v>
      </c>
      <c r="H29" s="452" t="s">
        <v>1100</v>
      </c>
      <c r="I29" s="452" t="s">
        <v>1101</v>
      </c>
      <c r="J29" s="452" t="s">
        <v>1078</v>
      </c>
      <c r="K29" s="452" t="s">
        <v>1079</v>
      </c>
      <c r="L29" s="452" t="s">
        <v>1080</v>
      </c>
      <c r="M29" s="452" t="s">
        <v>1081</v>
      </c>
      <c r="N29" s="452" t="s">
        <v>1102</v>
      </c>
      <c r="O29" s="452" t="s">
        <v>1103</v>
      </c>
      <c r="P29" s="452" t="s">
        <v>1104</v>
      </c>
      <c r="Q29" s="452" t="s">
        <v>1105</v>
      </c>
      <c r="R29" s="452" t="s">
        <v>1078</v>
      </c>
      <c r="S29" s="452" t="s">
        <v>1079</v>
      </c>
      <c r="T29" s="452" t="s">
        <v>1080</v>
      </c>
      <c r="U29" s="452" t="s">
        <v>1081</v>
      </c>
      <c r="V29" s="452" t="s">
        <v>1106</v>
      </c>
      <c r="W29" s="452" t="s">
        <v>1107</v>
      </c>
      <c r="X29" s="452" t="s">
        <v>1108</v>
      </c>
      <c r="Y29" s="452" t="s">
        <v>1109</v>
      </c>
      <c r="Z29" s="452" t="s">
        <v>1105</v>
      </c>
      <c r="AA29" s="452">
        <v>0</v>
      </c>
      <c r="AB29" s="452">
        <v>0</v>
      </c>
      <c r="AC29" s="452" t="s">
        <v>1122</v>
      </c>
      <c r="AD29" s="452">
        <v>0</v>
      </c>
      <c r="AE29" s="452">
        <v>0</v>
      </c>
      <c r="AF29" s="452">
        <v>0</v>
      </c>
      <c r="AG29" s="452">
        <v>0</v>
      </c>
      <c r="AH29" s="452">
        <v>0</v>
      </c>
      <c r="AI29" s="452">
        <v>0</v>
      </c>
      <c r="AJ29" s="452">
        <v>0</v>
      </c>
      <c r="AK29" s="452">
        <v>0</v>
      </c>
      <c r="AL29" s="452">
        <v>0</v>
      </c>
      <c r="AM29" s="452">
        <v>0</v>
      </c>
      <c r="AN29" s="452">
        <v>0</v>
      </c>
      <c r="AO29" s="452">
        <v>0</v>
      </c>
      <c r="AP29" s="452">
        <v>0</v>
      </c>
      <c r="AQ29" s="452">
        <v>0</v>
      </c>
      <c r="AR29" s="452">
        <v>0</v>
      </c>
      <c r="AS29" s="452">
        <v>0</v>
      </c>
      <c r="AT29" s="452">
        <v>0</v>
      </c>
      <c r="AU29" s="452">
        <v>0</v>
      </c>
      <c r="AV29" s="452">
        <v>0</v>
      </c>
      <c r="AW29" s="452">
        <v>0</v>
      </c>
    </row>
    <row r="30" spans="1:62">
      <c r="B30" s="452" t="s">
        <v>1065</v>
      </c>
      <c r="C30" s="452" t="s">
        <v>1066</v>
      </c>
    </row>
    <row r="31" spans="1:62">
      <c r="B31" s="452">
        <v>3</v>
      </c>
      <c r="C31" s="452">
        <v>1</v>
      </c>
    </row>
  </sheetData>
  <sheetProtection password="CCCF" sheet="1" selectLockedCells="1"/>
  <protectedRanges>
    <protectedRange sqref="U2 AC2 AK2 AS2" name="範囲1"/>
    <protectedRange sqref="B23:I23 R23:AW23" name="範囲1_1"/>
    <protectedRange sqref="B10:AW21" name="範囲1_2_1"/>
  </protectedRanges>
  <mergeCells count="66">
    <mergeCell ref="BF5:BG6"/>
    <mergeCell ref="E1:BB1"/>
    <mergeCell ref="BK2:BK3"/>
    <mergeCell ref="A4:A9"/>
    <mergeCell ref="B4:Y4"/>
    <mergeCell ref="AX4:BJ4"/>
    <mergeCell ref="B5:I5"/>
    <mergeCell ref="J5:Q5"/>
    <mergeCell ref="R5:Y5"/>
    <mergeCell ref="Z5:AG5"/>
    <mergeCell ref="AH5:AO5"/>
    <mergeCell ref="L7:M7"/>
    <mergeCell ref="BH5:BI6"/>
    <mergeCell ref="BJ5:BJ8"/>
    <mergeCell ref="B6:E6"/>
    <mergeCell ref="F6:I6"/>
    <mergeCell ref="J6:M6"/>
    <mergeCell ref="N6:Q6"/>
    <mergeCell ref="R6:U6"/>
    <mergeCell ref="V6:Y6"/>
    <mergeCell ref="Z6:AC6"/>
    <mergeCell ref="AD6:AG6"/>
    <mergeCell ref="AP5:AW5"/>
    <mergeCell ref="AX5:AY6"/>
    <mergeCell ref="AZ5:BA6"/>
    <mergeCell ref="BB5:BC6"/>
    <mergeCell ref="BD5:BE6"/>
    <mergeCell ref="B7:C7"/>
    <mergeCell ref="D7:E7"/>
    <mergeCell ref="F7:G7"/>
    <mergeCell ref="H7:I7"/>
    <mergeCell ref="J7:K7"/>
    <mergeCell ref="X7:Y7"/>
    <mergeCell ref="AH6:AK6"/>
    <mergeCell ref="AL6:AO6"/>
    <mergeCell ref="AP6:AS6"/>
    <mergeCell ref="AT6:AW6"/>
    <mergeCell ref="N7:O7"/>
    <mergeCell ref="P7:Q7"/>
    <mergeCell ref="R7:S7"/>
    <mergeCell ref="T7:U7"/>
    <mergeCell ref="V7:W7"/>
    <mergeCell ref="AV7:AW7"/>
    <mergeCell ref="Z7:AA7"/>
    <mergeCell ref="AB7:AC7"/>
    <mergeCell ref="AD7:AE7"/>
    <mergeCell ref="AF7:AG7"/>
    <mergeCell ref="AH7:AI7"/>
    <mergeCell ref="AJ7:AK7"/>
    <mergeCell ref="AL7:AM7"/>
    <mergeCell ref="AN7:AO7"/>
    <mergeCell ref="AP7:AQ7"/>
    <mergeCell ref="AR7:AS7"/>
    <mergeCell ref="AT7:AU7"/>
    <mergeCell ref="BI7:BI8"/>
    <mergeCell ref="AX7:AX8"/>
    <mergeCell ref="AY7:AY8"/>
    <mergeCell ref="AZ7:AZ8"/>
    <mergeCell ref="BA7:BA8"/>
    <mergeCell ref="BB7:BB8"/>
    <mergeCell ref="BC7:BC8"/>
    <mergeCell ref="BD7:BD8"/>
    <mergeCell ref="BE7:BE8"/>
    <mergeCell ref="BF7:BF8"/>
    <mergeCell ref="BG7:BG8"/>
    <mergeCell ref="BH7:BH8"/>
  </mergeCells>
  <phoneticPr fontId="2"/>
  <conditionalFormatting sqref="B10:Y21">
    <cfRule type="containsBlanks" dxfId="28" priority="7">
      <formula>LEN(TRIM(B10))=0</formula>
    </cfRule>
    <cfRule type="cellIs" dxfId="27" priority="8" operator="greaterThanOrEqual">
      <formula>0</formula>
    </cfRule>
  </conditionalFormatting>
  <conditionalFormatting sqref="Z10:AG21">
    <cfRule type="containsBlanks" dxfId="26" priority="5">
      <formula>LEN(TRIM(Z10))=0</formula>
    </cfRule>
    <cfRule type="cellIs" dxfId="25" priority="6" operator="greaterThanOrEqual">
      <formula>0</formula>
    </cfRule>
  </conditionalFormatting>
  <conditionalFormatting sqref="AH10:AO21">
    <cfRule type="containsBlanks" dxfId="24" priority="3">
      <formula>LEN(TRIM(AH10))=0</formula>
    </cfRule>
    <cfRule type="cellIs" dxfId="23" priority="4" operator="greaterThanOrEqual">
      <formula>0</formula>
    </cfRule>
  </conditionalFormatting>
  <conditionalFormatting sqref="AP10:AW21">
    <cfRule type="containsBlanks" dxfId="22" priority="1">
      <formula>LEN(TRIM(AP10))=0</formula>
    </cfRule>
    <cfRule type="cellIs" dxfId="21" priority="2" operator="greaterThanOrEqual">
      <formula>0</formula>
    </cfRule>
  </conditionalFormatting>
  <printOptions horizontalCentered="1" verticalCentered="1"/>
  <pageMargins left="0" right="0" top="0.78740157480314965" bottom="0.39370078740157483" header="0.51181102362204722" footer="0.51181102362204722"/>
  <pageSetup paperSize="9" scale="35" orientation="landscape" horizontalDpi="400" verticalDpi="400" r:id="rId1"/>
  <headerFooter alignWithMargins="0"/>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75244C-9375-48E6-9C41-F2B1749CD00F}">
  <sheetPr codeName="Sheet23">
    <tabColor theme="9" tint="0.59999389629810485"/>
    <pageSetUpPr fitToPage="1"/>
  </sheetPr>
  <dimension ref="A1:BK31"/>
  <sheetViews>
    <sheetView showGridLines="0" view="pageBreakPreview" zoomScale="55" zoomScaleNormal="75" zoomScaleSheetLayoutView="55" workbookViewId="0">
      <selection activeCell="V10" sqref="V10"/>
    </sheetView>
  </sheetViews>
  <sheetFormatPr defaultRowHeight="13.5"/>
  <cols>
    <col min="1" max="1" width="6.625" style="452" customWidth="1"/>
    <col min="2" max="49" width="5.875" style="452" customWidth="1"/>
    <col min="50" max="58" width="9" style="452"/>
    <col min="59" max="59" width="9" style="452" customWidth="1"/>
    <col min="60" max="60" width="9" style="452"/>
    <col min="61" max="61" width="9" style="452" customWidth="1"/>
    <col min="62" max="286" width="9" style="452"/>
    <col min="287" max="287" width="4.625" style="452" customWidth="1"/>
    <col min="288" max="311" width="5.875" style="452" customWidth="1"/>
    <col min="312" max="542" width="9" style="452"/>
    <col min="543" max="543" width="4.625" style="452" customWidth="1"/>
    <col min="544" max="567" width="5.875" style="452" customWidth="1"/>
    <col min="568" max="798" width="9" style="452"/>
    <col min="799" max="799" width="4.625" style="452" customWidth="1"/>
    <col min="800" max="823" width="5.875" style="452" customWidth="1"/>
    <col min="824" max="1054" width="9" style="452"/>
    <col min="1055" max="1055" width="4.625" style="452" customWidth="1"/>
    <col min="1056" max="1079" width="5.875" style="452" customWidth="1"/>
    <col min="1080" max="1310" width="9" style="452"/>
    <col min="1311" max="1311" width="4.625" style="452" customWidth="1"/>
    <col min="1312" max="1335" width="5.875" style="452" customWidth="1"/>
    <col min="1336" max="1566" width="9" style="452"/>
    <col min="1567" max="1567" width="4.625" style="452" customWidth="1"/>
    <col min="1568" max="1591" width="5.875" style="452" customWidth="1"/>
    <col min="1592" max="1822" width="9" style="452"/>
    <col min="1823" max="1823" width="4.625" style="452" customWidth="1"/>
    <col min="1824" max="1847" width="5.875" style="452" customWidth="1"/>
    <col min="1848" max="2078" width="9" style="452"/>
    <col min="2079" max="2079" width="4.625" style="452" customWidth="1"/>
    <col min="2080" max="2103" width="5.875" style="452" customWidth="1"/>
    <col min="2104" max="2334" width="9" style="452"/>
    <col min="2335" max="2335" width="4.625" style="452" customWidth="1"/>
    <col min="2336" max="2359" width="5.875" style="452" customWidth="1"/>
    <col min="2360" max="2590" width="9" style="452"/>
    <col min="2591" max="2591" width="4.625" style="452" customWidth="1"/>
    <col min="2592" max="2615" width="5.875" style="452" customWidth="1"/>
    <col min="2616" max="2846" width="9" style="452"/>
    <col min="2847" max="2847" width="4.625" style="452" customWidth="1"/>
    <col min="2848" max="2871" width="5.875" style="452" customWidth="1"/>
    <col min="2872" max="3102" width="9" style="452"/>
    <col min="3103" max="3103" width="4.625" style="452" customWidth="1"/>
    <col min="3104" max="3127" width="5.875" style="452" customWidth="1"/>
    <col min="3128" max="3358" width="9" style="452"/>
    <col min="3359" max="3359" width="4.625" style="452" customWidth="1"/>
    <col min="3360" max="3383" width="5.875" style="452" customWidth="1"/>
    <col min="3384" max="3614" width="9" style="452"/>
    <col min="3615" max="3615" width="4.625" style="452" customWidth="1"/>
    <col min="3616" max="3639" width="5.875" style="452" customWidth="1"/>
    <col min="3640" max="3870" width="9" style="452"/>
    <col min="3871" max="3871" width="4.625" style="452" customWidth="1"/>
    <col min="3872" max="3895" width="5.875" style="452" customWidth="1"/>
    <col min="3896" max="4126" width="9" style="452"/>
    <col min="4127" max="4127" width="4.625" style="452" customWidth="1"/>
    <col min="4128" max="4151" width="5.875" style="452" customWidth="1"/>
    <col min="4152" max="4382" width="9" style="452"/>
    <col min="4383" max="4383" width="4.625" style="452" customWidth="1"/>
    <col min="4384" max="4407" width="5.875" style="452" customWidth="1"/>
    <col min="4408" max="4638" width="9" style="452"/>
    <col min="4639" max="4639" width="4.625" style="452" customWidth="1"/>
    <col min="4640" max="4663" width="5.875" style="452" customWidth="1"/>
    <col min="4664" max="4894" width="9" style="452"/>
    <col min="4895" max="4895" width="4.625" style="452" customWidth="1"/>
    <col min="4896" max="4919" width="5.875" style="452" customWidth="1"/>
    <col min="4920" max="5150" width="9" style="452"/>
    <col min="5151" max="5151" width="4.625" style="452" customWidth="1"/>
    <col min="5152" max="5175" width="5.875" style="452" customWidth="1"/>
    <col min="5176" max="5406" width="9" style="452"/>
    <col min="5407" max="5407" width="4.625" style="452" customWidth="1"/>
    <col min="5408" max="5431" width="5.875" style="452" customWidth="1"/>
    <col min="5432" max="5662" width="9" style="452"/>
    <col min="5663" max="5663" width="4.625" style="452" customWidth="1"/>
    <col min="5664" max="5687" width="5.875" style="452" customWidth="1"/>
    <col min="5688" max="5918" width="9" style="452"/>
    <col min="5919" max="5919" width="4.625" style="452" customWidth="1"/>
    <col min="5920" max="5943" width="5.875" style="452" customWidth="1"/>
    <col min="5944" max="6174" width="9" style="452"/>
    <col min="6175" max="6175" width="4.625" style="452" customWidth="1"/>
    <col min="6176" max="6199" width="5.875" style="452" customWidth="1"/>
    <col min="6200" max="6430" width="9" style="452"/>
    <col min="6431" max="6431" width="4.625" style="452" customWidth="1"/>
    <col min="6432" max="6455" width="5.875" style="452" customWidth="1"/>
    <col min="6456" max="6686" width="9" style="452"/>
    <col min="6687" max="6687" width="4.625" style="452" customWidth="1"/>
    <col min="6688" max="6711" width="5.875" style="452" customWidth="1"/>
    <col min="6712" max="6942" width="9" style="452"/>
    <col min="6943" max="6943" width="4.625" style="452" customWidth="1"/>
    <col min="6944" max="6967" width="5.875" style="452" customWidth="1"/>
    <col min="6968" max="7198" width="9" style="452"/>
    <col min="7199" max="7199" width="4.625" style="452" customWidth="1"/>
    <col min="7200" max="7223" width="5.875" style="452" customWidth="1"/>
    <col min="7224" max="7454" width="9" style="452"/>
    <col min="7455" max="7455" width="4.625" style="452" customWidth="1"/>
    <col min="7456" max="7479" width="5.875" style="452" customWidth="1"/>
    <col min="7480" max="7710" width="9" style="452"/>
    <col min="7711" max="7711" width="4.625" style="452" customWidth="1"/>
    <col min="7712" max="7735" width="5.875" style="452" customWidth="1"/>
    <col min="7736" max="7966" width="9" style="452"/>
    <col min="7967" max="7967" width="4.625" style="452" customWidth="1"/>
    <col min="7968" max="7991" width="5.875" style="452" customWidth="1"/>
    <col min="7992" max="8222" width="9" style="452"/>
    <col min="8223" max="8223" width="4.625" style="452" customWidth="1"/>
    <col min="8224" max="8247" width="5.875" style="452" customWidth="1"/>
    <col min="8248" max="8478" width="9" style="452"/>
    <col min="8479" max="8479" width="4.625" style="452" customWidth="1"/>
    <col min="8480" max="8503" width="5.875" style="452" customWidth="1"/>
    <col min="8504" max="8734" width="9" style="452"/>
    <col min="8735" max="8735" width="4.625" style="452" customWidth="1"/>
    <col min="8736" max="8759" width="5.875" style="452" customWidth="1"/>
    <col min="8760" max="8990" width="9" style="452"/>
    <col min="8991" max="8991" width="4.625" style="452" customWidth="1"/>
    <col min="8992" max="9015" width="5.875" style="452" customWidth="1"/>
    <col min="9016" max="9246" width="9" style="452"/>
    <col min="9247" max="9247" width="4.625" style="452" customWidth="1"/>
    <col min="9248" max="9271" width="5.875" style="452" customWidth="1"/>
    <col min="9272" max="9502" width="9" style="452"/>
    <col min="9503" max="9503" width="4.625" style="452" customWidth="1"/>
    <col min="9504" max="9527" width="5.875" style="452" customWidth="1"/>
    <col min="9528" max="9758" width="9" style="452"/>
    <col min="9759" max="9759" width="4.625" style="452" customWidth="1"/>
    <col min="9760" max="9783" width="5.875" style="452" customWidth="1"/>
    <col min="9784" max="10014" width="9" style="452"/>
    <col min="10015" max="10015" width="4.625" style="452" customWidth="1"/>
    <col min="10016" max="10039" width="5.875" style="452" customWidth="1"/>
    <col min="10040" max="10270" width="9" style="452"/>
    <col min="10271" max="10271" width="4.625" style="452" customWidth="1"/>
    <col min="10272" max="10295" width="5.875" style="452" customWidth="1"/>
    <col min="10296" max="10526" width="9" style="452"/>
    <col min="10527" max="10527" width="4.625" style="452" customWidth="1"/>
    <col min="10528" max="10551" width="5.875" style="452" customWidth="1"/>
    <col min="10552" max="10782" width="9" style="452"/>
    <col min="10783" max="10783" width="4.625" style="452" customWidth="1"/>
    <col min="10784" max="10807" width="5.875" style="452" customWidth="1"/>
    <col min="10808" max="11038" width="9" style="452"/>
    <col min="11039" max="11039" width="4.625" style="452" customWidth="1"/>
    <col min="11040" max="11063" width="5.875" style="452" customWidth="1"/>
    <col min="11064" max="11294" width="9" style="452"/>
    <col min="11295" max="11295" width="4.625" style="452" customWidth="1"/>
    <col min="11296" max="11319" width="5.875" style="452" customWidth="1"/>
    <col min="11320" max="11550" width="9" style="452"/>
    <col min="11551" max="11551" width="4.625" style="452" customWidth="1"/>
    <col min="11552" max="11575" width="5.875" style="452" customWidth="1"/>
    <col min="11576" max="11806" width="9" style="452"/>
    <col min="11807" max="11807" width="4.625" style="452" customWidth="1"/>
    <col min="11808" max="11831" width="5.875" style="452" customWidth="1"/>
    <col min="11832" max="12062" width="9" style="452"/>
    <col min="12063" max="12063" width="4.625" style="452" customWidth="1"/>
    <col min="12064" max="12087" width="5.875" style="452" customWidth="1"/>
    <col min="12088" max="12318" width="9" style="452"/>
    <col min="12319" max="12319" width="4.625" style="452" customWidth="1"/>
    <col min="12320" max="12343" width="5.875" style="452" customWidth="1"/>
    <col min="12344" max="12574" width="9" style="452"/>
    <col min="12575" max="12575" width="4.625" style="452" customWidth="1"/>
    <col min="12576" max="12599" width="5.875" style="452" customWidth="1"/>
    <col min="12600" max="12830" width="9" style="452"/>
    <col min="12831" max="12831" width="4.625" style="452" customWidth="1"/>
    <col min="12832" max="12855" width="5.875" style="452" customWidth="1"/>
    <col min="12856" max="13086" width="9" style="452"/>
    <col min="13087" max="13087" width="4.625" style="452" customWidth="1"/>
    <col min="13088" max="13111" width="5.875" style="452" customWidth="1"/>
    <col min="13112" max="13342" width="9" style="452"/>
    <col min="13343" max="13343" width="4.625" style="452" customWidth="1"/>
    <col min="13344" max="13367" width="5.875" style="452" customWidth="1"/>
    <col min="13368" max="13598" width="9" style="452"/>
    <col min="13599" max="13599" width="4.625" style="452" customWidth="1"/>
    <col min="13600" max="13623" width="5.875" style="452" customWidth="1"/>
    <col min="13624" max="13854" width="9" style="452"/>
    <col min="13855" max="13855" width="4.625" style="452" customWidth="1"/>
    <col min="13856" max="13879" width="5.875" style="452" customWidth="1"/>
    <col min="13880" max="14110" width="9" style="452"/>
    <col min="14111" max="14111" width="4.625" style="452" customWidth="1"/>
    <col min="14112" max="14135" width="5.875" style="452" customWidth="1"/>
    <col min="14136" max="14366" width="9" style="452"/>
    <col min="14367" max="14367" width="4.625" style="452" customWidth="1"/>
    <col min="14368" max="14391" width="5.875" style="452" customWidth="1"/>
    <col min="14392" max="14622" width="9" style="452"/>
    <col min="14623" max="14623" width="4.625" style="452" customWidth="1"/>
    <col min="14624" max="14647" width="5.875" style="452" customWidth="1"/>
    <col min="14648" max="14878" width="9" style="452"/>
    <col min="14879" max="14879" width="4.625" style="452" customWidth="1"/>
    <col min="14880" max="14903" width="5.875" style="452" customWidth="1"/>
    <col min="14904" max="15134" width="9" style="452"/>
    <col min="15135" max="15135" width="4.625" style="452" customWidth="1"/>
    <col min="15136" max="15159" width="5.875" style="452" customWidth="1"/>
    <col min="15160" max="15390" width="9" style="452"/>
    <col min="15391" max="15391" width="4.625" style="452" customWidth="1"/>
    <col min="15392" max="15415" width="5.875" style="452" customWidth="1"/>
    <col min="15416" max="15646" width="9" style="452"/>
    <col min="15647" max="15647" width="4.625" style="452" customWidth="1"/>
    <col min="15648" max="15671" width="5.875" style="452" customWidth="1"/>
    <col min="15672" max="15902" width="9" style="452"/>
    <col min="15903" max="15903" width="4.625" style="452" customWidth="1"/>
    <col min="15904" max="15927" width="5.875" style="452" customWidth="1"/>
    <col min="15928" max="16158" width="9" style="452"/>
    <col min="16159" max="16159" width="4.625" style="452" customWidth="1"/>
    <col min="16160" max="16183" width="5.875" style="452" customWidth="1"/>
    <col min="16184" max="16384" width="9" style="452"/>
  </cols>
  <sheetData>
    <row r="1" spans="1:63" ht="39.75" customHeight="1">
      <c r="A1" s="450" t="s">
        <v>1071</v>
      </c>
      <c r="B1" s="451"/>
      <c r="C1" s="451"/>
      <c r="D1" s="451"/>
      <c r="E1" s="884" t="s">
        <v>1192</v>
      </c>
      <c r="F1" s="884"/>
      <c r="G1" s="884"/>
      <c r="H1" s="884"/>
      <c r="I1" s="884"/>
      <c r="J1" s="884"/>
      <c r="K1" s="884"/>
      <c r="L1" s="884"/>
      <c r="M1" s="884"/>
      <c r="N1" s="884"/>
      <c r="O1" s="884"/>
      <c r="P1" s="884"/>
      <c r="Q1" s="884"/>
      <c r="R1" s="884"/>
      <c r="S1" s="884"/>
      <c r="T1" s="884"/>
      <c r="U1" s="884"/>
      <c r="V1" s="884"/>
      <c r="W1" s="884"/>
      <c r="X1" s="884"/>
      <c r="Y1" s="884"/>
      <c r="Z1" s="884"/>
      <c r="AA1" s="884"/>
      <c r="AB1" s="884"/>
      <c r="AC1" s="884"/>
      <c r="AD1" s="884"/>
      <c r="AE1" s="884"/>
      <c r="AF1" s="884"/>
      <c r="AG1" s="884"/>
      <c r="AH1" s="884"/>
      <c r="AI1" s="884"/>
      <c r="AJ1" s="884"/>
      <c r="AK1" s="884"/>
      <c r="AL1" s="884"/>
      <c r="AM1" s="884"/>
      <c r="AN1" s="884"/>
      <c r="AO1" s="884"/>
      <c r="AP1" s="884"/>
      <c r="AQ1" s="884"/>
      <c r="AR1" s="884"/>
      <c r="AS1" s="884"/>
      <c r="AT1" s="884"/>
      <c r="AU1" s="884"/>
      <c r="AV1" s="884"/>
      <c r="AW1" s="884"/>
      <c r="AX1" s="884"/>
      <c r="AY1" s="884"/>
      <c r="AZ1" s="884"/>
      <c r="BA1" s="884"/>
      <c r="BB1" s="884"/>
      <c r="BJ1" s="452" t="e">
        <f>BK2</f>
        <v>#N/A</v>
      </c>
    </row>
    <row r="2" spans="1:63" s="453" customFormat="1" ht="26.25" customHeight="1">
      <c r="A2" s="450" t="str">
        <f>別紙５【要入力】!B3</f>
        <v>令和５年度</v>
      </c>
      <c r="S2" s="454" t="s">
        <v>2</v>
      </c>
      <c r="T2" s="455" t="e">
        <f>別紙７【要入力】!I3</f>
        <v>#N/A</v>
      </c>
      <c r="U2" s="456"/>
      <c r="V2" s="456"/>
      <c r="W2" s="456"/>
      <c r="X2" s="456"/>
      <c r="Y2" s="456"/>
      <c r="AA2" s="457"/>
      <c r="AB2" s="458"/>
      <c r="AC2" s="459"/>
      <c r="AD2" s="459"/>
      <c r="AE2" s="459"/>
      <c r="AF2" s="459"/>
      <c r="AG2" s="459"/>
      <c r="AH2" s="460"/>
      <c r="AI2" s="457"/>
      <c r="AJ2" s="458"/>
      <c r="AK2" s="459"/>
      <c r="AL2" s="459"/>
      <c r="AM2" s="459"/>
      <c r="AN2" s="459"/>
      <c r="AO2" s="459"/>
      <c r="AP2" s="460"/>
      <c r="AQ2" s="457"/>
      <c r="AR2" s="458"/>
      <c r="AS2" s="459"/>
      <c r="AT2" s="459"/>
      <c r="AU2" s="459"/>
      <c r="AV2" s="459"/>
      <c r="AW2" s="459"/>
      <c r="AX2" s="459"/>
      <c r="AY2" s="459"/>
      <c r="AZ2" s="459"/>
      <c r="BA2" s="459"/>
      <c r="BB2" s="459"/>
      <c r="BC2" s="459"/>
      <c r="BD2" s="459"/>
      <c r="BE2" s="459"/>
      <c r="BF2" s="459"/>
      <c r="BG2" s="459"/>
      <c r="BH2" s="459"/>
      <c r="BI2" s="459"/>
      <c r="BJ2" s="459"/>
      <c r="BK2" s="860" t="e">
        <f>別紙５【要入力】!BK1</f>
        <v>#N/A</v>
      </c>
    </row>
    <row r="3" spans="1:63" s="453" customFormat="1" ht="354" customHeight="1" thickBot="1">
      <c r="A3" s="461" t="s">
        <v>999</v>
      </c>
      <c r="Y3" s="462" t="s">
        <v>92</v>
      </c>
      <c r="AG3" s="462" t="s">
        <v>92</v>
      </c>
      <c r="AO3" s="462" t="s">
        <v>92</v>
      </c>
      <c r="AW3" s="462" t="s">
        <v>92</v>
      </c>
      <c r="BK3" s="860"/>
    </row>
    <row r="4" spans="1:63" ht="19.5" customHeight="1">
      <c r="A4" s="861" t="s">
        <v>5</v>
      </c>
      <c r="B4" s="864" t="s">
        <v>1000</v>
      </c>
      <c r="C4" s="865"/>
      <c r="D4" s="865"/>
      <c r="E4" s="865"/>
      <c r="F4" s="865"/>
      <c r="G4" s="865"/>
      <c r="H4" s="865"/>
      <c r="I4" s="865"/>
      <c r="J4" s="865"/>
      <c r="K4" s="865"/>
      <c r="L4" s="865"/>
      <c r="M4" s="865"/>
      <c r="N4" s="865"/>
      <c r="O4" s="865"/>
      <c r="P4" s="865"/>
      <c r="Q4" s="865"/>
      <c r="R4" s="865"/>
      <c r="S4" s="865"/>
      <c r="T4" s="865"/>
      <c r="U4" s="865"/>
      <c r="V4" s="865"/>
      <c r="W4" s="865"/>
      <c r="X4" s="865"/>
      <c r="Y4" s="866"/>
      <c r="Z4" s="531"/>
      <c r="AA4" s="531"/>
      <c r="AB4" s="531"/>
      <c r="AC4" s="531"/>
      <c r="AD4" s="531"/>
      <c r="AE4" s="531"/>
      <c r="AF4" s="531"/>
      <c r="AG4" s="531"/>
      <c r="AH4" s="531"/>
      <c r="AI4" s="531"/>
      <c r="AJ4" s="531"/>
      <c r="AK4" s="531"/>
      <c r="AL4" s="531"/>
      <c r="AM4" s="531"/>
      <c r="AN4" s="531"/>
      <c r="AO4" s="531"/>
      <c r="AP4" s="531"/>
      <c r="AQ4" s="531"/>
      <c r="AR4" s="531"/>
      <c r="AS4" s="531"/>
      <c r="AT4" s="531"/>
      <c r="AU4" s="531"/>
      <c r="AV4" s="531"/>
      <c r="AW4" s="531"/>
      <c r="AX4" s="885" t="s">
        <v>141</v>
      </c>
      <c r="AY4" s="886"/>
      <c r="AZ4" s="887"/>
      <c r="BA4" s="887"/>
      <c r="BB4" s="887"/>
      <c r="BC4" s="887"/>
      <c r="BD4" s="888"/>
      <c r="BE4" s="888"/>
      <c r="BF4" s="888"/>
      <c r="BG4" s="888"/>
      <c r="BH4" s="888"/>
      <c r="BI4" s="888"/>
      <c r="BJ4" s="889"/>
    </row>
    <row r="5" spans="1:63" ht="19.5" customHeight="1">
      <c r="A5" s="862"/>
      <c r="B5" s="867" t="s">
        <v>74</v>
      </c>
      <c r="C5" s="868"/>
      <c r="D5" s="868"/>
      <c r="E5" s="868"/>
      <c r="F5" s="868"/>
      <c r="G5" s="868"/>
      <c r="H5" s="868"/>
      <c r="I5" s="869"/>
      <c r="J5" s="870" t="s">
        <v>75</v>
      </c>
      <c r="K5" s="868"/>
      <c r="L5" s="868"/>
      <c r="M5" s="868"/>
      <c r="N5" s="868"/>
      <c r="O5" s="868"/>
      <c r="P5" s="868"/>
      <c r="Q5" s="869"/>
      <c r="R5" s="868" t="s">
        <v>76</v>
      </c>
      <c r="S5" s="868"/>
      <c r="T5" s="868"/>
      <c r="U5" s="868"/>
      <c r="V5" s="868"/>
      <c r="W5" s="868"/>
      <c r="X5" s="868"/>
      <c r="Y5" s="871"/>
      <c r="Z5" s="870" t="s">
        <v>77</v>
      </c>
      <c r="AA5" s="868"/>
      <c r="AB5" s="868"/>
      <c r="AC5" s="868"/>
      <c r="AD5" s="868"/>
      <c r="AE5" s="868"/>
      <c r="AF5" s="868"/>
      <c r="AG5" s="869"/>
      <c r="AH5" s="868" t="s">
        <v>938</v>
      </c>
      <c r="AI5" s="868"/>
      <c r="AJ5" s="868"/>
      <c r="AK5" s="868"/>
      <c r="AL5" s="868"/>
      <c r="AM5" s="868"/>
      <c r="AN5" s="868"/>
      <c r="AO5" s="871"/>
      <c r="AP5" s="870" t="s">
        <v>947</v>
      </c>
      <c r="AQ5" s="868"/>
      <c r="AR5" s="868"/>
      <c r="AS5" s="868"/>
      <c r="AT5" s="868"/>
      <c r="AU5" s="868"/>
      <c r="AV5" s="868"/>
      <c r="AW5" s="869"/>
      <c r="AX5" s="882" t="s">
        <v>74</v>
      </c>
      <c r="AY5" s="883"/>
      <c r="AZ5" s="881" t="s">
        <v>75</v>
      </c>
      <c r="BA5" s="881"/>
      <c r="BB5" s="881" t="s">
        <v>76</v>
      </c>
      <c r="BC5" s="881"/>
      <c r="BD5" s="881" t="s">
        <v>77</v>
      </c>
      <c r="BE5" s="881"/>
      <c r="BF5" s="881" t="s">
        <v>938</v>
      </c>
      <c r="BG5" s="881"/>
      <c r="BH5" s="881" t="s">
        <v>947</v>
      </c>
      <c r="BI5" s="881"/>
      <c r="BJ5" s="890" t="s">
        <v>15</v>
      </c>
    </row>
    <row r="6" spans="1:63" ht="19.5" customHeight="1">
      <c r="A6" s="862"/>
      <c r="B6" s="872" t="s">
        <v>1001</v>
      </c>
      <c r="C6" s="872"/>
      <c r="D6" s="872"/>
      <c r="E6" s="872"/>
      <c r="F6" s="872" t="s">
        <v>150</v>
      </c>
      <c r="G6" s="872"/>
      <c r="H6" s="872"/>
      <c r="I6" s="874"/>
      <c r="J6" s="875" t="s">
        <v>1001</v>
      </c>
      <c r="K6" s="872"/>
      <c r="L6" s="872"/>
      <c r="M6" s="872"/>
      <c r="N6" s="872" t="s">
        <v>150</v>
      </c>
      <c r="O6" s="872"/>
      <c r="P6" s="872"/>
      <c r="Q6" s="874"/>
      <c r="R6" s="875" t="s">
        <v>1001</v>
      </c>
      <c r="S6" s="872"/>
      <c r="T6" s="872"/>
      <c r="U6" s="872"/>
      <c r="V6" s="872" t="s">
        <v>150</v>
      </c>
      <c r="W6" s="872"/>
      <c r="X6" s="872"/>
      <c r="Y6" s="873"/>
      <c r="Z6" s="875" t="s">
        <v>1001</v>
      </c>
      <c r="AA6" s="872"/>
      <c r="AB6" s="872"/>
      <c r="AC6" s="872"/>
      <c r="AD6" s="872" t="s">
        <v>150</v>
      </c>
      <c r="AE6" s="872"/>
      <c r="AF6" s="872"/>
      <c r="AG6" s="873"/>
      <c r="AH6" s="875" t="s">
        <v>1001</v>
      </c>
      <c r="AI6" s="872"/>
      <c r="AJ6" s="872"/>
      <c r="AK6" s="872"/>
      <c r="AL6" s="872" t="s">
        <v>150</v>
      </c>
      <c r="AM6" s="872"/>
      <c r="AN6" s="872"/>
      <c r="AO6" s="873"/>
      <c r="AP6" s="875" t="s">
        <v>1001</v>
      </c>
      <c r="AQ6" s="872"/>
      <c r="AR6" s="872"/>
      <c r="AS6" s="872"/>
      <c r="AT6" s="872" t="s">
        <v>150</v>
      </c>
      <c r="AU6" s="872"/>
      <c r="AV6" s="872"/>
      <c r="AW6" s="873"/>
      <c r="AX6" s="882"/>
      <c r="AY6" s="883"/>
      <c r="AZ6" s="881"/>
      <c r="BA6" s="881"/>
      <c r="BB6" s="881"/>
      <c r="BC6" s="881"/>
      <c r="BD6" s="881"/>
      <c r="BE6" s="881"/>
      <c r="BF6" s="881"/>
      <c r="BG6" s="881"/>
      <c r="BH6" s="881"/>
      <c r="BI6" s="881"/>
      <c r="BJ6" s="891"/>
    </row>
    <row r="7" spans="1:63" ht="19.5" customHeight="1">
      <c r="A7" s="862"/>
      <c r="B7" s="855" t="s">
        <v>942</v>
      </c>
      <c r="C7" s="856"/>
      <c r="D7" s="855" t="s">
        <v>943</v>
      </c>
      <c r="E7" s="856"/>
      <c r="F7" s="855" t="s">
        <v>944</v>
      </c>
      <c r="G7" s="856"/>
      <c r="H7" s="855" t="s">
        <v>945</v>
      </c>
      <c r="I7" s="859"/>
      <c r="J7" s="858" t="s">
        <v>942</v>
      </c>
      <c r="K7" s="856"/>
      <c r="L7" s="855" t="s">
        <v>943</v>
      </c>
      <c r="M7" s="856"/>
      <c r="N7" s="855" t="s">
        <v>944</v>
      </c>
      <c r="O7" s="856"/>
      <c r="P7" s="855" t="s">
        <v>945</v>
      </c>
      <c r="Q7" s="859"/>
      <c r="R7" s="858" t="s">
        <v>942</v>
      </c>
      <c r="S7" s="856"/>
      <c r="T7" s="855" t="s">
        <v>943</v>
      </c>
      <c r="U7" s="856"/>
      <c r="V7" s="855" t="s">
        <v>944</v>
      </c>
      <c r="W7" s="856"/>
      <c r="X7" s="855" t="s">
        <v>945</v>
      </c>
      <c r="Y7" s="857"/>
      <c r="Z7" s="858" t="s">
        <v>942</v>
      </c>
      <c r="AA7" s="856"/>
      <c r="AB7" s="855" t="s">
        <v>943</v>
      </c>
      <c r="AC7" s="856"/>
      <c r="AD7" s="855" t="s">
        <v>944</v>
      </c>
      <c r="AE7" s="856"/>
      <c r="AF7" s="855" t="s">
        <v>945</v>
      </c>
      <c r="AG7" s="857"/>
      <c r="AH7" s="858" t="s">
        <v>942</v>
      </c>
      <c r="AI7" s="856"/>
      <c r="AJ7" s="855" t="s">
        <v>943</v>
      </c>
      <c r="AK7" s="856"/>
      <c r="AL7" s="855" t="s">
        <v>944</v>
      </c>
      <c r="AM7" s="856"/>
      <c r="AN7" s="855" t="s">
        <v>945</v>
      </c>
      <c r="AO7" s="857"/>
      <c r="AP7" s="858" t="s">
        <v>942</v>
      </c>
      <c r="AQ7" s="856"/>
      <c r="AR7" s="855" t="s">
        <v>943</v>
      </c>
      <c r="AS7" s="856"/>
      <c r="AT7" s="855" t="s">
        <v>944</v>
      </c>
      <c r="AU7" s="856"/>
      <c r="AV7" s="855" t="s">
        <v>945</v>
      </c>
      <c r="AW7" s="857"/>
      <c r="AX7" s="878" t="s">
        <v>1067</v>
      </c>
      <c r="AY7" s="880" t="s">
        <v>1068</v>
      </c>
      <c r="AZ7" s="876" t="s">
        <v>1067</v>
      </c>
      <c r="BA7" s="876" t="s">
        <v>1068</v>
      </c>
      <c r="BB7" s="876" t="s">
        <v>1067</v>
      </c>
      <c r="BC7" s="876" t="s">
        <v>1068</v>
      </c>
      <c r="BD7" s="876" t="s">
        <v>1067</v>
      </c>
      <c r="BE7" s="876" t="s">
        <v>1068</v>
      </c>
      <c r="BF7" s="876" t="s">
        <v>1067</v>
      </c>
      <c r="BG7" s="876" t="s">
        <v>1068</v>
      </c>
      <c r="BH7" s="876" t="s">
        <v>1067</v>
      </c>
      <c r="BI7" s="876" t="s">
        <v>1068</v>
      </c>
      <c r="BJ7" s="891"/>
    </row>
    <row r="8" spans="1:63" s="469" customFormat="1" ht="24.75" customHeight="1">
      <c r="A8" s="862"/>
      <c r="B8" s="464" t="s">
        <v>151</v>
      </c>
      <c r="C8" s="464" t="s">
        <v>946</v>
      </c>
      <c r="D8" s="464" t="s">
        <v>151</v>
      </c>
      <c r="E8" s="464" t="s">
        <v>946</v>
      </c>
      <c r="F8" s="464" t="s">
        <v>151</v>
      </c>
      <c r="G8" s="464" t="s">
        <v>946</v>
      </c>
      <c r="H8" s="464" t="s">
        <v>151</v>
      </c>
      <c r="I8" s="465" t="s">
        <v>946</v>
      </c>
      <c r="J8" s="466" t="s">
        <v>151</v>
      </c>
      <c r="K8" s="464" t="s">
        <v>946</v>
      </c>
      <c r="L8" s="464" t="s">
        <v>151</v>
      </c>
      <c r="M8" s="464" t="s">
        <v>946</v>
      </c>
      <c r="N8" s="464" t="s">
        <v>151</v>
      </c>
      <c r="O8" s="464" t="s">
        <v>946</v>
      </c>
      <c r="P8" s="464" t="s">
        <v>151</v>
      </c>
      <c r="Q8" s="465" t="s">
        <v>946</v>
      </c>
      <c r="R8" s="467" t="s">
        <v>151</v>
      </c>
      <c r="S8" s="464" t="s">
        <v>946</v>
      </c>
      <c r="T8" s="464" t="s">
        <v>151</v>
      </c>
      <c r="U8" s="464" t="s">
        <v>946</v>
      </c>
      <c r="V8" s="464" t="s">
        <v>151</v>
      </c>
      <c r="W8" s="464" t="s">
        <v>946</v>
      </c>
      <c r="X8" s="464" t="s">
        <v>151</v>
      </c>
      <c r="Y8" s="465" t="s">
        <v>946</v>
      </c>
      <c r="Z8" s="467" t="s">
        <v>151</v>
      </c>
      <c r="AA8" s="464" t="s">
        <v>946</v>
      </c>
      <c r="AB8" s="464" t="s">
        <v>151</v>
      </c>
      <c r="AC8" s="464" t="s">
        <v>946</v>
      </c>
      <c r="AD8" s="464" t="s">
        <v>151</v>
      </c>
      <c r="AE8" s="464" t="s">
        <v>946</v>
      </c>
      <c r="AF8" s="464" t="s">
        <v>151</v>
      </c>
      <c r="AG8" s="465" t="s">
        <v>946</v>
      </c>
      <c r="AH8" s="467" t="s">
        <v>151</v>
      </c>
      <c r="AI8" s="464" t="s">
        <v>946</v>
      </c>
      <c r="AJ8" s="464" t="s">
        <v>151</v>
      </c>
      <c r="AK8" s="464" t="s">
        <v>946</v>
      </c>
      <c r="AL8" s="464" t="s">
        <v>151</v>
      </c>
      <c r="AM8" s="464" t="s">
        <v>946</v>
      </c>
      <c r="AN8" s="464" t="s">
        <v>151</v>
      </c>
      <c r="AO8" s="465" t="s">
        <v>946</v>
      </c>
      <c r="AP8" s="467" t="s">
        <v>151</v>
      </c>
      <c r="AQ8" s="464" t="s">
        <v>946</v>
      </c>
      <c r="AR8" s="464" t="s">
        <v>151</v>
      </c>
      <c r="AS8" s="464" t="s">
        <v>946</v>
      </c>
      <c r="AT8" s="464" t="s">
        <v>151</v>
      </c>
      <c r="AU8" s="464" t="s">
        <v>946</v>
      </c>
      <c r="AV8" s="464" t="s">
        <v>151</v>
      </c>
      <c r="AW8" s="468" t="s">
        <v>946</v>
      </c>
      <c r="AX8" s="879"/>
      <c r="AY8" s="877"/>
      <c r="AZ8" s="877"/>
      <c r="BA8" s="877"/>
      <c r="BB8" s="877"/>
      <c r="BC8" s="877"/>
      <c r="BD8" s="877"/>
      <c r="BE8" s="877"/>
      <c r="BF8" s="877"/>
      <c r="BG8" s="877"/>
      <c r="BH8" s="877"/>
      <c r="BI8" s="877"/>
      <c r="BJ8" s="891"/>
    </row>
    <row r="9" spans="1:63" s="475" customFormat="1" ht="33.75" customHeight="1" thickBot="1">
      <c r="A9" s="863"/>
      <c r="B9" s="470" t="s">
        <v>1002</v>
      </c>
      <c r="C9" s="470" t="s">
        <v>1003</v>
      </c>
      <c r="D9" s="470" t="s">
        <v>1004</v>
      </c>
      <c r="E9" s="470" t="s">
        <v>1005</v>
      </c>
      <c r="F9" s="470" t="s">
        <v>1006</v>
      </c>
      <c r="G9" s="470" t="s">
        <v>1007</v>
      </c>
      <c r="H9" s="470" t="s">
        <v>1008</v>
      </c>
      <c r="I9" s="471" t="s">
        <v>1009</v>
      </c>
      <c r="J9" s="472" t="s">
        <v>1010</v>
      </c>
      <c r="K9" s="470" t="s">
        <v>1011</v>
      </c>
      <c r="L9" s="470" t="s">
        <v>1012</v>
      </c>
      <c r="M9" s="470" t="s">
        <v>1013</v>
      </c>
      <c r="N9" s="470" t="s">
        <v>1014</v>
      </c>
      <c r="O9" s="470" t="s">
        <v>1015</v>
      </c>
      <c r="P9" s="470" t="s">
        <v>1016</v>
      </c>
      <c r="Q9" s="471" t="s">
        <v>1017</v>
      </c>
      <c r="R9" s="473" t="s">
        <v>1018</v>
      </c>
      <c r="S9" s="470" t="s">
        <v>1019</v>
      </c>
      <c r="T9" s="470" t="s">
        <v>1020</v>
      </c>
      <c r="U9" s="470" t="s">
        <v>1021</v>
      </c>
      <c r="V9" s="470" t="s">
        <v>1022</v>
      </c>
      <c r="W9" s="470" t="s">
        <v>1023</v>
      </c>
      <c r="X9" s="470" t="s">
        <v>1024</v>
      </c>
      <c r="Y9" s="471" t="s">
        <v>1025</v>
      </c>
      <c r="Z9" s="473" t="s">
        <v>1026</v>
      </c>
      <c r="AA9" s="470" t="s">
        <v>1027</v>
      </c>
      <c r="AB9" s="470" t="s">
        <v>1028</v>
      </c>
      <c r="AC9" s="470" t="s">
        <v>1029</v>
      </c>
      <c r="AD9" s="470" t="s">
        <v>1030</v>
      </c>
      <c r="AE9" s="470" t="s">
        <v>1031</v>
      </c>
      <c r="AF9" s="470" t="s">
        <v>1032</v>
      </c>
      <c r="AG9" s="471" t="s">
        <v>1033</v>
      </c>
      <c r="AH9" s="473" t="s">
        <v>1034</v>
      </c>
      <c r="AI9" s="470" t="s">
        <v>1035</v>
      </c>
      <c r="AJ9" s="470" t="s">
        <v>1036</v>
      </c>
      <c r="AK9" s="470" t="s">
        <v>1037</v>
      </c>
      <c r="AL9" s="470" t="s">
        <v>1038</v>
      </c>
      <c r="AM9" s="470" t="s">
        <v>1039</v>
      </c>
      <c r="AN9" s="470" t="s">
        <v>1040</v>
      </c>
      <c r="AO9" s="471" t="s">
        <v>1041</v>
      </c>
      <c r="AP9" s="473" t="s">
        <v>1042</v>
      </c>
      <c r="AQ9" s="470" t="s">
        <v>1043</v>
      </c>
      <c r="AR9" s="470" t="s">
        <v>1044</v>
      </c>
      <c r="AS9" s="470" t="s">
        <v>1045</v>
      </c>
      <c r="AT9" s="470" t="s">
        <v>1046</v>
      </c>
      <c r="AU9" s="470" t="s">
        <v>1047</v>
      </c>
      <c r="AV9" s="470" t="s">
        <v>1048</v>
      </c>
      <c r="AW9" s="474" t="s">
        <v>1049</v>
      </c>
      <c r="AX9" s="488"/>
      <c r="AY9" s="489"/>
      <c r="AZ9" s="489"/>
      <c r="BA9" s="489"/>
      <c r="BB9" s="489"/>
      <c r="BC9" s="489"/>
      <c r="BD9" s="489"/>
      <c r="BE9" s="489"/>
      <c r="BF9" s="489"/>
      <c r="BG9" s="489"/>
      <c r="BH9" s="489"/>
      <c r="BI9" s="489"/>
      <c r="BJ9" s="490"/>
    </row>
    <row r="10" spans="1:63" ht="31.5" customHeight="1" thickTop="1">
      <c r="A10" s="476" t="s">
        <v>1050</v>
      </c>
      <c r="B10" s="477"/>
      <c r="C10" s="477"/>
      <c r="D10" s="477"/>
      <c r="E10" s="477"/>
      <c r="F10" s="477"/>
      <c r="G10" s="477"/>
      <c r="H10" s="477"/>
      <c r="I10" s="477"/>
      <c r="J10" s="477"/>
      <c r="K10" s="477"/>
      <c r="L10" s="477"/>
      <c r="M10" s="477"/>
      <c r="N10" s="477"/>
      <c r="O10" s="477"/>
      <c r="P10" s="477"/>
      <c r="Q10" s="477"/>
      <c r="R10" s="477"/>
      <c r="S10" s="477"/>
      <c r="T10" s="477"/>
      <c r="U10" s="477"/>
      <c r="V10" s="477"/>
      <c r="W10" s="477"/>
      <c r="X10" s="477"/>
      <c r="Y10" s="477"/>
      <c r="Z10" s="477"/>
      <c r="AA10" s="477"/>
      <c r="AB10" s="477"/>
      <c r="AC10" s="477"/>
      <c r="AD10" s="477"/>
      <c r="AE10" s="477"/>
      <c r="AF10" s="477"/>
      <c r="AG10" s="477"/>
      <c r="AH10" s="477"/>
      <c r="AI10" s="477"/>
      <c r="AJ10" s="477"/>
      <c r="AK10" s="477"/>
      <c r="AL10" s="477"/>
      <c r="AM10" s="477"/>
      <c r="AN10" s="477"/>
      <c r="AO10" s="477"/>
      <c r="AP10" s="477"/>
      <c r="AQ10" s="477"/>
      <c r="AR10" s="477"/>
      <c r="AS10" s="477"/>
      <c r="AT10" s="477"/>
      <c r="AU10" s="477"/>
      <c r="AV10" s="477"/>
      <c r="AW10" s="477"/>
      <c r="AX10" s="491">
        <f>(B10+D10)*1500</f>
        <v>0</v>
      </c>
      <c r="AY10" s="492">
        <f>(F10+H10)*1000</f>
        <v>0</v>
      </c>
      <c r="AZ10" s="492">
        <f>(J10+L10)*1500</f>
        <v>0</v>
      </c>
      <c r="BA10" s="492">
        <f>(N10+P10)*1000</f>
        <v>0</v>
      </c>
      <c r="BB10" s="492">
        <f>(R10+T10)*1500</f>
        <v>0</v>
      </c>
      <c r="BC10" s="492">
        <f>(V10+X10)*1000</f>
        <v>0</v>
      </c>
      <c r="BD10" s="492">
        <f>(Z10+AB10)*1500</f>
        <v>0</v>
      </c>
      <c r="BE10" s="492">
        <f>(AD10+AF10)*1000</f>
        <v>0</v>
      </c>
      <c r="BF10" s="492">
        <f>(AH10+AJ10)*1500</f>
        <v>0</v>
      </c>
      <c r="BG10" s="492">
        <f>(AL10+AN10)*1000</f>
        <v>0</v>
      </c>
      <c r="BH10" s="492">
        <f>(AP10+AR10)*1500</f>
        <v>0</v>
      </c>
      <c r="BI10" s="492">
        <f>(AT10+AV10)*1000</f>
        <v>0</v>
      </c>
      <c r="BJ10" s="493">
        <f>SUM(AX10:BI10)</f>
        <v>0</v>
      </c>
      <c r="BK10" s="452" t="s">
        <v>1051</v>
      </c>
    </row>
    <row r="11" spans="1:63" ht="31.5" customHeight="1">
      <c r="A11" s="478" t="s">
        <v>1052</v>
      </c>
      <c r="B11" s="477"/>
      <c r="C11" s="477"/>
      <c r="D11" s="477"/>
      <c r="E11" s="477"/>
      <c r="F11" s="477"/>
      <c r="G11" s="477"/>
      <c r="H11" s="477"/>
      <c r="I11" s="477"/>
      <c r="J11" s="477"/>
      <c r="K11" s="477"/>
      <c r="L11" s="477"/>
      <c r="M11" s="477"/>
      <c r="N11" s="477"/>
      <c r="O11" s="477"/>
      <c r="P11" s="477"/>
      <c r="Q11" s="477"/>
      <c r="R11" s="477"/>
      <c r="S11" s="477"/>
      <c r="T11" s="477"/>
      <c r="U11" s="477"/>
      <c r="V11" s="477"/>
      <c r="W11" s="477"/>
      <c r="X11" s="477"/>
      <c r="Y11" s="477"/>
      <c r="Z11" s="477"/>
      <c r="AA11" s="477"/>
      <c r="AB11" s="477"/>
      <c r="AC11" s="477"/>
      <c r="AD11" s="477"/>
      <c r="AE11" s="477"/>
      <c r="AF11" s="477"/>
      <c r="AG11" s="477"/>
      <c r="AH11" s="477"/>
      <c r="AI11" s="477"/>
      <c r="AJ11" s="477"/>
      <c r="AK11" s="477"/>
      <c r="AL11" s="477"/>
      <c r="AM11" s="477"/>
      <c r="AN11" s="477"/>
      <c r="AO11" s="477"/>
      <c r="AP11" s="477"/>
      <c r="AQ11" s="477"/>
      <c r="AR11" s="477"/>
      <c r="AS11" s="477"/>
      <c r="AT11" s="477"/>
      <c r="AU11" s="477"/>
      <c r="AV11" s="477"/>
      <c r="AW11" s="477"/>
      <c r="AX11" s="491">
        <f>(B11+D11)*1500</f>
        <v>0</v>
      </c>
      <c r="AY11" s="492">
        <f t="shared" ref="AY11:AY22" si="0">(F11+H11)*1000</f>
        <v>0</v>
      </c>
      <c r="AZ11" s="492">
        <f t="shared" ref="AZ11:AZ22" si="1">(J11+L11)*1500</f>
        <v>0</v>
      </c>
      <c r="BA11" s="492">
        <f t="shared" ref="BA11:BA22" si="2">(N11+P11)*1000</f>
        <v>0</v>
      </c>
      <c r="BB11" s="492">
        <f t="shared" ref="BB11:BB22" si="3">(R11+T11)*1500</f>
        <v>0</v>
      </c>
      <c r="BC11" s="492">
        <f t="shared" ref="BC11:BC22" si="4">(V11+X11)*1000</f>
        <v>0</v>
      </c>
      <c r="BD11" s="492">
        <f t="shared" ref="BD11:BD22" si="5">(Z11+AB11)*1500</f>
        <v>0</v>
      </c>
      <c r="BE11" s="492">
        <f t="shared" ref="BE11:BE22" si="6">(AD11+AF11)*1000</f>
        <v>0</v>
      </c>
      <c r="BF11" s="492">
        <f t="shared" ref="BF11:BF22" si="7">(AH11+AJ11)*1500</f>
        <v>0</v>
      </c>
      <c r="BG11" s="492">
        <f t="shared" ref="BG11:BG21" si="8">(AL11+AN11)*1000</f>
        <v>0</v>
      </c>
      <c r="BH11" s="492">
        <f t="shared" ref="BH11:BH22" si="9">(AP11+AR11)*1500</f>
        <v>0</v>
      </c>
      <c r="BI11" s="492">
        <f t="shared" ref="BI11:BI22" si="10">(AT11+AV11)*1000</f>
        <v>0</v>
      </c>
      <c r="BJ11" s="493">
        <f t="shared" ref="BJ11:BJ22" si="11">SUM(AX11:BI11)</f>
        <v>0</v>
      </c>
    </row>
    <row r="12" spans="1:63" ht="31.5" customHeight="1">
      <c r="A12" s="478" t="s">
        <v>1053</v>
      </c>
      <c r="B12" s="477"/>
      <c r="C12" s="477"/>
      <c r="D12" s="477"/>
      <c r="E12" s="477"/>
      <c r="F12" s="477"/>
      <c r="G12" s="477"/>
      <c r="H12" s="477"/>
      <c r="I12" s="477"/>
      <c r="J12" s="477"/>
      <c r="K12" s="477"/>
      <c r="L12" s="477"/>
      <c r="M12" s="477"/>
      <c r="N12" s="477"/>
      <c r="O12" s="477"/>
      <c r="P12" s="477"/>
      <c r="Q12" s="477"/>
      <c r="R12" s="477"/>
      <c r="S12" s="477"/>
      <c r="T12" s="477"/>
      <c r="U12" s="477"/>
      <c r="V12" s="477"/>
      <c r="W12" s="477"/>
      <c r="X12" s="477"/>
      <c r="Y12" s="477"/>
      <c r="Z12" s="477"/>
      <c r="AA12" s="477"/>
      <c r="AB12" s="477"/>
      <c r="AC12" s="477"/>
      <c r="AD12" s="477"/>
      <c r="AE12" s="477"/>
      <c r="AF12" s="477"/>
      <c r="AG12" s="477"/>
      <c r="AH12" s="477"/>
      <c r="AI12" s="477"/>
      <c r="AJ12" s="477"/>
      <c r="AK12" s="477"/>
      <c r="AL12" s="477"/>
      <c r="AM12" s="477"/>
      <c r="AN12" s="477"/>
      <c r="AO12" s="477"/>
      <c r="AP12" s="477"/>
      <c r="AQ12" s="477"/>
      <c r="AR12" s="477"/>
      <c r="AS12" s="477"/>
      <c r="AT12" s="477"/>
      <c r="AU12" s="477"/>
      <c r="AV12" s="477"/>
      <c r="AW12" s="477"/>
      <c r="AX12" s="491">
        <f t="shared" ref="AX12:AX22" si="12">(B12+D12)*1500</f>
        <v>0</v>
      </c>
      <c r="AY12" s="492">
        <f t="shared" si="0"/>
        <v>0</v>
      </c>
      <c r="AZ12" s="492">
        <f t="shared" si="1"/>
        <v>0</v>
      </c>
      <c r="BA12" s="492">
        <f t="shared" si="2"/>
        <v>0</v>
      </c>
      <c r="BB12" s="492">
        <f t="shared" si="3"/>
        <v>0</v>
      </c>
      <c r="BC12" s="492">
        <f t="shared" si="4"/>
        <v>0</v>
      </c>
      <c r="BD12" s="492">
        <f t="shared" si="5"/>
        <v>0</v>
      </c>
      <c r="BE12" s="492">
        <f t="shared" si="6"/>
        <v>0</v>
      </c>
      <c r="BF12" s="492">
        <f t="shared" si="7"/>
        <v>0</v>
      </c>
      <c r="BG12" s="492">
        <f t="shared" si="8"/>
        <v>0</v>
      </c>
      <c r="BH12" s="492">
        <f t="shared" si="9"/>
        <v>0</v>
      </c>
      <c r="BI12" s="492">
        <f t="shared" si="10"/>
        <v>0</v>
      </c>
      <c r="BJ12" s="493">
        <f t="shared" si="11"/>
        <v>0</v>
      </c>
    </row>
    <row r="13" spans="1:63" ht="31.5" customHeight="1">
      <c r="A13" s="478" t="s">
        <v>1054</v>
      </c>
      <c r="B13" s="477"/>
      <c r="C13" s="477"/>
      <c r="D13" s="477"/>
      <c r="E13" s="477"/>
      <c r="F13" s="477"/>
      <c r="G13" s="477"/>
      <c r="H13" s="477"/>
      <c r="I13" s="477"/>
      <c r="J13" s="477"/>
      <c r="K13" s="477"/>
      <c r="L13" s="477"/>
      <c r="M13" s="477"/>
      <c r="N13" s="477"/>
      <c r="O13" s="477"/>
      <c r="P13" s="477"/>
      <c r="Q13" s="477"/>
      <c r="R13" s="477"/>
      <c r="S13" s="477"/>
      <c r="T13" s="477"/>
      <c r="U13" s="477"/>
      <c r="V13" s="477"/>
      <c r="W13" s="477"/>
      <c r="X13" s="477"/>
      <c r="Y13" s="477"/>
      <c r="Z13" s="477"/>
      <c r="AA13" s="477"/>
      <c r="AB13" s="477"/>
      <c r="AC13" s="477"/>
      <c r="AD13" s="477"/>
      <c r="AE13" s="477"/>
      <c r="AF13" s="477"/>
      <c r="AG13" s="477"/>
      <c r="AH13" s="477"/>
      <c r="AI13" s="477"/>
      <c r="AJ13" s="477"/>
      <c r="AK13" s="477"/>
      <c r="AL13" s="477"/>
      <c r="AM13" s="477"/>
      <c r="AN13" s="477"/>
      <c r="AO13" s="477"/>
      <c r="AP13" s="477"/>
      <c r="AQ13" s="477"/>
      <c r="AR13" s="477"/>
      <c r="AS13" s="477"/>
      <c r="AT13" s="477"/>
      <c r="AU13" s="477"/>
      <c r="AV13" s="477"/>
      <c r="AW13" s="477"/>
      <c r="AX13" s="491">
        <f t="shared" si="12"/>
        <v>0</v>
      </c>
      <c r="AY13" s="492">
        <f t="shared" si="0"/>
        <v>0</v>
      </c>
      <c r="AZ13" s="492">
        <f t="shared" si="1"/>
        <v>0</v>
      </c>
      <c r="BA13" s="492">
        <f t="shared" si="2"/>
        <v>0</v>
      </c>
      <c r="BB13" s="492">
        <f t="shared" si="3"/>
        <v>0</v>
      </c>
      <c r="BC13" s="492">
        <f t="shared" si="4"/>
        <v>0</v>
      </c>
      <c r="BD13" s="492">
        <f t="shared" si="5"/>
        <v>0</v>
      </c>
      <c r="BE13" s="492">
        <f t="shared" si="6"/>
        <v>0</v>
      </c>
      <c r="BF13" s="492">
        <f t="shared" si="7"/>
        <v>0</v>
      </c>
      <c r="BG13" s="492">
        <f t="shared" si="8"/>
        <v>0</v>
      </c>
      <c r="BH13" s="492">
        <f t="shared" si="9"/>
        <v>0</v>
      </c>
      <c r="BI13" s="492">
        <f t="shared" si="10"/>
        <v>0</v>
      </c>
      <c r="BJ13" s="493">
        <f t="shared" si="11"/>
        <v>0</v>
      </c>
    </row>
    <row r="14" spans="1:63" ht="31.5" customHeight="1">
      <c r="A14" s="478" t="s">
        <v>1055</v>
      </c>
      <c r="B14" s="477"/>
      <c r="C14" s="477"/>
      <c r="D14" s="477"/>
      <c r="E14" s="477"/>
      <c r="F14" s="477"/>
      <c r="G14" s="477"/>
      <c r="H14" s="477"/>
      <c r="I14" s="477"/>
      <c r="J14" s="477"/>
      <c r="K14" s="477"/>
      <c r="L14" s="477"/>
      <c r="M14" s="477"/>
      <c r="N14" s="477"/>
      <c r="O14" s="477"/>
      <c r="P14" s="477"/>
      <c r="Q14" s="477"/>
      <c r="R14" s="477"/>
      <c r="S14" s="477"/>
      <c r="T14" s="477"/>
      <c r="U14" s="477"/>
      <c r="V14" s="477"/>
      <c r="W14" s="477"/>
      <c r="X14" s="477"/>
      <c r="Y14" s="477"/>
      <c r="Z14" s="477"/>
      <c r="AA14" s="477"/>
      <c r="AB14" s="477"/>
      <c r="AC14" s="477"/>
      <c r="AD14" s="477"/>
      <c r="AE14" s="477"/>
      <c r="AF14" s="477"/>
      <c r="AG14" s="477"/>
      <c r="AH14" s="477"/>
      <c r="AI14" s="477"/>
      <c r="AJ14" s="477"/>
      <c r="AK14" s="477"/>
      <c r="AL14" s="477"/>
      <c r="AM14" s="477"/>
      <c r="AN14" s="477"/>
      <c r="AO14" s="477"/>
      <c r="AP14" s="477"/>
      <c r="AQ14" s="477"/>
      <c r="AR14" s="477"/>
      <c r="AS14" s="477"/>
      <c r="AT14" s="477"/>
      <c r="AU14" s="477"/>
      <c r="AV14" s="477"/>
      <c r="AW14" s="477"/>
      <c r="AX14" s="491">
        <f t="shared" si="12"/>
        <v>0</v>
      </c>
      <c r="AY14" s="492">
        <f t="shared" si="0"/>
        <v>0</v>
      </c>
      <c r="AZ14" s="492">
        <f t="shared" si="1"/>
        <v>0</v>
      </c>
      <c r="BA14" s="492">
        <f t="shared" si="2"/>
        <v>0</v>
      </c>
      <c r="BB14" s="492">
        <f t="shared" si="3"/>
        <v>0</v>
      </c>
      <c r="BC14" s="492">
        <f t="shared" si="4"/>
        <v>0</v>
      </c>
      <c r="BD14" s="492">
        <f t="shared" si="5"/>
        <v>0</v>
      </c>
      <c r="BE14" s="492">
        <f t="shared" si="6"/>
        <v>0</v>
      </c>
      <c r="BF14" s="492">
        <f t="shared" si="7"/>
        <v>0</v>
      </c>
      <c r="BG14" s="492">
        <f t="shared" si="8"/>
        <v>0</v>
      </c>
      <c r="BH14" s="492">
        <f t="shared" si="9"/>
        <v>0</v>
      </c>
      <c r="BI14" s="492">
        <f t="shared" si="10"/>
        <v>0</v>
      </c>
      <c r="BJ14" s="493">
        <f t="shared" si="11"/>
        <v>0</v>
      </c>
    </row>
    <row r="15" spans="1:63" ht="31.5" customHeight="1">
      <c r="A15" s="478" t="s">
        <v>1056</v>
      </c>
      <c r="B15" s="477"/>
      <c r="C15" s="477"/>
      <c r="D15" s="477"/>
      <c r="E15" s="477"/>
      <c r="F15" s="477"/>
      <c r="G15" s="477"/>
      <c r="H15" s="477"/>
      <c r="I15" s="477"/>
      <c r="J15" s="477"/>
      <c r="K15" s="477"/>
      <c r="L15" s="477"/>
      <c r="M15" s="477"/>
      <c r="N15" s="477"/>
      <c r="O15" s="477"/>
      <c r="P15" s="477"/>
      <c r="Q15" s="477"/>
      <c r="R15" s="477"/>
      <c r="S15" s="477"/>
      <c r="T15" s="477"/>
      <c r="U15" s="477"/>
      <c r="V15" s="477"/>
      <c r="W15" s="477"/>
      <c r="X15" s="477"/>
      <c r="Y15" s="477"/>
      <c r="Z15" s="477"/>
      <c r="AA15" s="477"/>
      <c r="AB15" s="477"/>
      <c r="AC15" s="477"/>
      <c r="AD15" s="477"/>
      <c r="AE15" s="477"/>
      <c r="AF15" s="477"/>
      <c r="AG15" s="477"/>
      <c r="AH15" s="477"/>
      <c r="AI15" s="477"/>
      <c r="AJ15" s="477"/>
      <c r="AK15" s="477"/>
      <c r="AL15" s="477"/>
      <c r="AM15" s="477"/>
      <c r="AN15" s="477"/>
      <c r="AO15" s="477"/>
      <c r="AP15" s="477"/>
      <c r="AQ15" s="477"/>
      <c r="AR15" s="477"/>
      <c r="AS15" s="477"/>
      <c r="AT15" s="477"/>
      <c r="AU15" s="477"/>
      <c r="AV15" s="477"/>
      <c r="AW15" s="477"/>
      <c r="AX15" s="491">
        <f>(B15+D15)*1500</f>
        <v>0</v>
      </c>
      <c r="AY15" s="492">
        <f t="shared" si="0"/>
        <v>0</v>
      </c>
      <c r="AZ15" s="492">
        <f t="shared" si="1"/>
        <v>0</v>
      </c>
      <c r="BA15" s="492">
        <f t="shared" si="2"/>
        <v>0</v>
      </c>
      <c r="BB15" s="492">
        <f>(R15+T15)*1500</f>
        <v>0</v>
      </c>
      <c r="BC15" s="492">
        <f t="shared" si="4"/>
        <v>0</v>
      </c>
      <c r="BD15" s="492">
        <f t="shared" si="5"/>
        <v>0</v>
      </c>
      <c r="BE15" s="492">
        <f t="shared" si="6"/>
        <v>0</v>
      </c>
      <c r="BF15" s="492">
        <f t="shared" si="7"/>
        <v>0</v>
      </c>
      <c r="BG15" s="492">
        <f t="shared" si="8"/>
        <v>0</v>
      </c>
      <c r="BH15" s="492">
        <f t="shared" si="9"/>
        <v>0</v>
      </c>
      <c r="BI15" s="492">
        <f t="shared" si="10"/>
        <v>0</v>
      </c>
      <c r="BJ15" s="493">
        <f t="shared" si="11"/>
        <v>0</v>
      </c>
    </row>
    <row r="16" spans="1:63" ht="31.5" customHeight="1">
      <c r="A16" s="478" t="s">
        <v>1057</v>
      </c>
      <c r="B16" s="477"/>
      <c r="C16" s="477"/>
      <c r="D16" s="477"/>
      <c r="E16" s="477"/>
      <c r="F16" s="477"/>
      <c r="G16" s="477"/>
      <c r="H16" s="477"/>
      <c r="I16" s="477"/>
      <c r="J16" s="477"/>
      <c r="K16" s="477"/>
      <c r="L16" s="477"/>
      <c r="M16" s="477"/>
      <c r="N16" s="477"/>
      <c r="O16" s="477"/>
      <c r="P16" s="477"/>
      <c r="Q16" s="477"/>
      <c r="R16" s="477"/>
      <c r="S16" s="477"/>
      <c r="T16" s="477"/>
      <c r="U16" s="477"/>
      <c r="V16" s="477"/>
      <c r="W16" s="477"/>
      <c r="X16" s="477"/>
      <c r="Y16" s="477"/>
      <c r="Z16" s="477"/>
      <c r="AA16" s="477"/>
      <c r="AB16" s="477"/>
      <c r="AC16" s="477"/>
      <c r="AD16" s="477"/>
      <c r="AE16" s="477"/>
      <c r="AF16" s="477"/>
      <c r="AG16" s="477"/>
      <c r="AH16" s="477"/>
      <c r="AI16" s="477"/>
      <c r="AJ16" s="477"/>
      <c r="AK16" s="477"/>
      <c r="AL16" s="477"/>
      <c r="AM16" s="477"/>
      <c r="AN16" s="477"/>
      <c r="AO16" s="477"/>
      <c r="AP16" s="477"/>
      <c r="AQ16" s="477"/>
      <c r="AR16" s="477"/>
      <c r="AS16" s="477"/>
      <c r="AT16" s="477"/>
      <c r="AU16" s="477"/>
      <c r="AV16" s="477"/>
      <c r="AW16" s="477"/>
      <c r="AX16" s="491">
        <f t="shared" si="12"/>
        <v>0</v>
      </c>
      <c r="AY16" s="492">
        <f t="shared" si="0"/>
        <v>0</v>
      </c>
      <c r="AZ16" s="492">
        <f t="shared" si="1"/>
        <v>0</v>
      </c>
      <c r="BA16" s="492">
        <f t="shared" si="2"/>
        <v>0</v>
      </c>
      <c r="BB16" s="492">
        <f t="shared" si="3"/>
        <v>0</v>
      </c>
      <c r="BC16" s="492">
        <f t="shared" si="4"/>
        <v>0</v>
      </c>
      <c r="BD16" s="492">
        <f t="shared" si="5"/>
        <v>0</v>
      </c>
      <c r="BE16" s="492">
        <f t="shared" si="6"/>
        <v>0</v>
      </c>
      <c r="BF16" s="492">
        <f t="shared" si="7"/>
        <v>0</v>
      </c>
      <c r="BG16" s="492">
        <f t="shared" si="8"/>
        <v>0</v>
      </c>
      <c r="BH16" s="492">
        <f t="shared" si="9"/>
        <v>0</v>
      </c>
      <c r="BI16" s="492">
        <f t="shared" si="10"/>
        <v>0</v>
      </c>
      <c r="BJ16" s="493">
        <f t="shared" si="11"/>
        <v>0</v>
      </c>
    </row>
    <row r="17" spans="1:62" ht="31.5" customHeight="1">
      <c r="A17" s="478" t="s">
        <v>1058</v>
      </c>
      <c r="B17" s="477"/>
      <c r="C17" s="477"/>
      <c r="D17" s="477"/>
      <c r="E17" s="477"/>
      <c r="F17" s="477"/>
      <c r="G17" s="477"/>
      <c r="H17" s="477"/>
      <c r="I17" s="477"/>
      <c r="J17" s="477"/>
      <c r="K17" s="477"/>
      <c r="L17" s="477"/>
      <c r="M17" s="477"/>
      <c r="N17" s="477"/>
      <c r="O17" s="477"/>
      <c r="P17" s="477"/>
      <c r="Q17" s="477"/>
      <c r="R17" s="477"/>
      <c r="S17" s="477"/>
      <c r="T17" s="477"/>
      <c r="U17" s="477"/>
      <c r="V17" s="477"/>
      <c r="W17" s="477"/>
      <c r="X17" s="477"/>
      <c r="Y17" s="477"/>
      <c r="Z17" s="477"/>
      <c r="AA17" s="477"/>
      <c r="AB17" s="477"/>
      <c r="AC17" s="477"/>
      <c r="AD17" s="477"/>
      <c r="AE17" s="477"/>
      <c r="AF17" s="477"/>
      <c r="AG17" s="477"/>
      <c r="AH17" s="477"/>
      <c r="AI17" s="477"/>
      <c r="AJ17" s="477"/>
      <c r="AK17" s="477"/>
      <c r="AL17" s="477"/>
      <c r="AM17" s="477"/>
      <c r="AN17" s="477"/>
      <c r="AO17" s="477"/>
      <c r="AP17" s="477"/>
      <c r="AQ17" s="477"/>
      <c r="AR17" s="477"/>
      <c r="AS17" s="477"/>
      <c r="AT17" s="477"/>
      <c r="AU17" s="477"/>
      <c r="AV17" s="477"/>
      <c r="AW17" s="477"/>
      <c r="AX17" s="491">
        <f t="shared" si="12"/>
        <v>0</v>
      </c>
      <c r="AY17" s="492">
        <f t="shared" si="0"/>
        <v>0</v>
      </c>
      <c r="AZ17" s="492">
        <f t="shared" si="1"/>
        <v>0</v>
      </c>
      <c r="BA17" s="492">
        <f t="shared" si="2"/>
        <v>0</v>
      </c>
      <c r="BB17" s="492">
        <f t="shared" si="3"/>
        <v>0</v>
      </c>
      <c r="BC17" s="492">
        <f t="shared" si="4"/>
        <v>0</v>
      </c>
      <c r="BD17" s="492">
        <f t="shared" si="5"/>
        <v>0</v>
      </c>
      <c r="BE17" s="492">
        <f t="shared" si="6"/>
        <v>0</v>
      </c>
      <c r="BF17" s="492">
        <f t="shared" si="7"/>
        <v>0</v>
      </c>
      <c r="BG17" s="492">
        <f t="shared" si="8"/>
        <v>0</v>
      </c>
      <c r="BH17" s="492">
        <f t="shared" si="9"/>
        <v>0</v>
      </c>
      <c r="BI17" s="492">
        <f t="shared" si="10"/>
        <v>0</v>
      </c>
      <c r="BJ17" s="493">
        <f t="shared" si="11"/>
        <v>0</v>
      </c>
    </row>
    <row r="18" spans="1:62" ht="31.5" customHeight="1">
      <c r="A18" s="478" t="s">
        <v>1059</v>
      </c>
      <c r="B18" s="477"/>
      <c r="C18" s="477"/>
      <c r="D18" s="477"/>
      <c r="E18" s="477"/>
      <c r="F18" s="477"/>
      <c r="G18" s="477"/>
      <c r="H18" s="477"/>
      <c r="I18" s="477"/>
      <c r="J18" s="477"/>
      <c r="K18" s="477"/>
      <c r="L18" s="477"/>
      <c r="M18" s="477"/>
      <c r="N18" s="477"/>
      <c r="O18" s="477"/>
      <c r="P18" s="477"/>
      <c r="Q18" s="477"/>
      <c r="R18" s="477"/>
      <c r="S18" s="477"/>
      <c r="T18" s="477"/>
      <c r="U18" s="477"/>
      <c r="V18" s="477"/>
      <c r="W18" s="477"/>
      <c r="X18" s="477"/>
      <c r="Y18" s="477"/>
      <c r="Z18" s="477"/>
      <c r="AA18" s="477"/>
      <c r="AB18" s="477"/>
      <c r="AC18" s="477"/>
      <c r="AD18" s="477"/>
      <c r="AE18" s="477"/>
      <c r="AF18" s="477"/>
      <c r="AG18" s="477"/>
      <c r="AH18" s="477"/>
      <c r="AI18" s="477"/>
      <c r="AJ18" s="477"/>
      <c r="AK18" s="477"/>
      <c r="AL18" s="477"/>
      <c r="AM18" s="477"/>
      <c r="AN18" s="477"/>
      <c r="AO18" s="477"/>
      <c r="AP18" s="477"/>
      <c r="AQ18" s="477"/>
      <c r="AR18" s="477"/>
      <c r="AS18" s="477"/>
      <c r="AT18" s="477"/>
      <c r="AU18" s="477"/>
      <c r="AV18" s="477"/>
      <c r="AW18" s="477"/>
      <c r="AX18" s="491">
        <f t="shared" si="12"/>
        <v>0</v>
      </c>
      <c r="AY18" s="492">
        <f t="shared" si="0"/>
        <v>0</v>
      </c>
      <c r="AZ18" s="492">
        <f t="shared" si="1"/>
        <v>0</v>
      </c>
      <c r="BA18" s="492">
        <f t="shared" si="2"/>
        <v>0</v>
      </c>
      <c r="BB18" s="492">
        <f t="shared" si="3"/>
        <v>0</v>
      </c>
      <c r="BC18" s="492">
        <f t="shared" si="4"/>
        <v>0</v>
      </c>
      <c r="BD18" s="492">
        <f t="shared" si="5"/>
        <v>0</v>
      </c>
      <c r="BE18" s="492">
        <f t="shared" si="6"/>
        <v>0</v>
      </c>
      <c r="BF18" s="492">
        <f t="shared" si="7"/>
        <v>0</v>
      </c>
      <c r="BG18" s="492">
        <f t="shared" si="8"/>
        <v>0</v>
      </c>
      <c r="BH18" s="492">
        <f t="shared" si="9"/>
        <v>0</v>
      </c>
      <c r="BI18" s="492">
        <f t="shared" si="10"/>
        <v>0</v>
      </c>
      <c r="BJ18" s="493">
        <f t="shared" si="11"/>
        <v>0</v>
      </c>
    </row>
    <row r="19" spans="1:62" ht="31.5" customHeight="1">
      <c r="A19" s="478" t="s">
        <v>1060</v>
      </c>
      <c r="B19" s="477"/>
      <c r="C19" s="477"/>
      <c r="D19" s="477"/>
      <c r="E19" s="477"/>
      <c r="F19" s="477"/>
      <c r="G19" s="477"/>
      <c r="H19" s="477"/>
      <c r="I19" s="477"/>
      <c r="J19" s="477"/>
      <c r="K19" s="477"/>
      <c r="L19" s="477"/>
      <c r="M19" s="477"/>
      <c r="N19" s="477"/>
      <c r="O19" s="477"/>
      <c r="P19" s="477"/>
      <c r="Q19" s="477"/>
      <c r="R19" s="477"/>
      <c r="S19" s="477"/>
      <c r="T19" s="477"/>
      <c r="U19" s="477"/>
      <c r="V19" s="477"/>
      <c r="W19" s="477"/>
      <c r="X19" s="477"/>
      <c r="Y19" s="477"/>
      <c r="Z19" s="477"/>
      <c r="AA19" s="477"/>
      <c r="AB19" s="477"/>
      <c r="AC19" s="477"/>
      <c r="AD19" s="477"/>
      <c r="AE19" s="477"/>
      <c r="AF19" s="477"/>
      <c r="AG19" s="477"/>
      <c r="AH19" s="477"/>
      <c r="AI19" s="477"/>
      <c r="AJ19" s="477"/>
      <c r="AK19" s="477"/>
      <c r="AL19" s="477"/>
      <c r="AM19" s="477"/>
      <c r="AN19" s="477"/>
      <c r="AO19" s="477"/>
      <c r="AP19" s="477"/>
      <c r="AQ19" s="477"/>
      <c r="AR19" s="477"/>
      <c r="AS19" s="477"/>
      <c r="AT19" s="477"/>
      <c r="AU19" s="477"/>
      <c r="AV19" s="477"/>
      <c r="AW19" s="477"/>
      <c r="AX19" s="491">
        <f t="shared" si="12"/>
        <v>0</v>
      </c>
      <c r="AY19" s="492">
        <f t="shared" si="0"/>
        <v>0</v>
      </c>
      <c r="AZ19" s="492">
        <f t="shared" si="1"/>
        <v>0</v>
      </c>
      <c r="BA19" s="492">
        <f t="shared" si="2"/>
        <v>0</v>
      </c>
      <c r="BB19" s="492">
        <f t="shared" si="3"/>
        <v>0</v>
      </c>
      <c r="BC19" s="492">
        <f t="shared" si="4"/>
        <v>0</v>
      </c>
      <c r="BD19" s="492">
        <f t="shared" si="5"/>
        <v>0</v>
      </c>
      <c r="BE19" s="492">
        <f t="shared" si="6"/>
        <v>0</v>
      </c>
      <c r="BF19" s="492">
        <f t="shared" si="7"/>
        <v>0</v>
      </c>
      <c r="BG19" s="492">
        <f t="shared" si="8"/>
        <v>0</v>
      </c>
      <c r="BH19" s="492">
        <f t="shared" si="9"/>
        <v>0</v>
      </c>
      <c r="BI19" s="492">
        <f t="shared" si="10"/>
        <v>0</v>
      </c>
      <c r="BJ19" s="493">
        <f t="shared" si="11"/>
        <v>0</v>
      </c>
    </row>
    <row r="20" spans="1:62" ht="31.5" customHeight="1">
      <c r="A20" s="478" t="s">
        <v>1061</v>
      </c>
      <c r="B20" s="477"/>
      <c r="C20" s="477"/>
      <c r="D20" s="477"/>
      <c r="E20" s="477"/>
      <c r="F20" s="477"/>
      <c r="G20" s="477"/>
      <c r="H20" s="477"/>
      <c r="I20" s="477"/>
      <c r="J20" s="477"/>
      <c r="K20" s="477"/>
      <c r="L20" s="477"/>
      <c r="M20" s="477"/>
      <c r="N20" s="477"/>
      <c r="O20" s="477"/>
      <c r="P20" s="477"/>
      <c r="Q20" s="477"/>
      <c r="R20" s="477"/>
      <c r="S20" s="477"/>
      <c r="T20" s="477"/>
      <c r="U20" s="477"/>
      <c r="V20" s="477"/>
      <c r="W20" s="477"/>
      <c r="X20" s="477"/>
      <c r="Y20" s="477"/>
      <c r="Z20" s="477"/>
      <c r="AA20" s="477"/>
      <c r="AB20" s="477"/>
      <c r="AC20" s="477"/>
      <c r="AD20" s="477"/>
      <c r="AE20" s="477"/>
      <c r="AF20" s="477"/>
      <c r="AG20" s="477"/>
      <c r="AH20" s="477"/>
      <c r="AI20" s="477"/>
      <c r="AJ20" s="477"/>
      <c r="AK20" s="477"/>
      <c r="AL20" s="477"/>
      <c r="AM20" s="477"/>
      <c r="AN20" s="477"/>
      <c r="AO20" s="477"/>
      <c r="AP20" s="477"/>
      <c r="AQ20" s="477"/>
      <c r="AR20" s="477"/>
      <c r="AS20" s="477"/>
      <c r="AT20" s="477"/>
      <c r="AU20" s="477"/>
      <c r="AV20" s="477"/>
      <c r="AW20" s="477"/>
      <c r="AX20" s="491">
        <f t="shared" si="12"/>
        <v>0</v>
      </c>
      <c r="AY20" s="492">
        <f t="shared" si="0"/>
        <v>0</v>
      </c>
      <c r="AZ20" s="492">
        <f t="shared" si="1"/>
        <v>0</v>
      </c>
      <c r="BA20" s="492">
        <f t="shared" si="2"/>
        <v>0</v>
      </c>
      <c r="BB20" s="492">
        <f t="shared" si="3"/>
        <v>0</v>
      </c>
      <c r="BC20" s="492">
        <f t="shared" si="4"/>
        <v>0</v>
      </c>
      <c r="BD20" s="492">
        <f t="shared" si="5"/>
        <v>0</v>
      </c>
      <c r="BE20" s="492">
        <f t="shared" si="6"/>
        <v>0</v>
      </c>
      <c r="BF20" s="492">
        <f t="shared" si="7"/>
        <v>0</v>
      </c>
      <c r="BG20" s="492">
        <f t="shared" si="8"/>
        <v>0</v>
      </c>
      <c r="BH20" s="492">
        <f t="shared" si="9"/>
        <v>0</v>
      </c>
      <c r="BI20" s="492">
        <f t="shared" si="10"/>
        <v>0</v>
      </c>
      <c r="BJ20" s="493">
        <f t="shared" si="11"/>
        <v>0</v>
      </c>
    </row>
    <row r="21" spans="1:62" ht="31.5" customHeight="1">
      <c r="A21" s="478" t="s">
        <v>1062</v>
      </c>
      <c r="B21" s="477"/>
      <c r="C21" s="477"/>
      <c r="D21" s="477"/>
      <c r="E21" s="477"/>
      <c r="F21" s="477"/>
      <c r="G21" s="477"/>
      <c r="H21" s="477"/>
      <c r="I21" s="477"/>
      <c r="J21" s="477"/>
      <c r="K21" s="477"/>
      <c r="L21" s="477"/>
      <c r="M21" s="477"/>
      <c r="N21" s="477"/>
      <c r="O21" s="477"/>
      <c r="P21" s="477"/>
      <c r="Q21" s="477"/>
      <c r="R21" s="477"/>
      <c r="S21" s="477"/>
      <c r="T21" s="477"/>
      <c r="U21" s="477"/>
      <c r="V21" s="477"/>
      <c r="W21" s="477"/>
      <c r="X21" s="477"/>
      <c r="Y21" s="477"/>
      <c r="Z21" s="477"/>
      <c r="AA21" s="477"/>
      <c r="AB21" s="477"/>
      <c r="AC21" s="477"/>
      <c r="AD21" s="477"/>
      <c r="AE21" s="477"/>
      <c r="AF21" s="477"/>
      <c r="AG21" s="477"/>
      <c r="AH21" s="477"/>
      <c r="AI21" s="477"/>
      <c r="AJ21" s="477"/>
      <c r="AK21" s="477"/>
      <c r="AL21" s="477"/>
      <c r="AM21" s="477"/>
      <c r="AN21" s="477"/>
      <c r="AO21" s="477"/>
      <c r="AP21" s="477"/>
      <c r="AQ21" s="477"/>
      <c r="AR21" s="477"/>
      <c r="AS21" s="477"/>
      <c r="AT21" s="477"/>
      <c r="AU21" s="477"/>
      <c r="AV21" s="477"/>
      <c r="AW21" s="477"/>
      <c r="AX21" s="491">
        <f t="shared" si="12"/>
        <v>0</v>
      </c>
      <c r="AY21" s="492">
        <f t="shared" si="0"/>
        <v>0</v>
      </c>
      <c r="AZ21" s="492">
        <f t="shared" si="1"/>
        <v>0</v>
      </c>
      <c r="BA21" s="492">
        <f t="shared" si="2"/>
        <v>0</v>
      </c>
      <c r="BB21" s="492">
        <f t="shared" si="3"/>
        <v>0</v>
      </c>
      <c r="BC21" s="492">
        <f t="shared" si="4"/>
        <v>0</v>
      </c>
      <c r="BD21" s="492">
        <f t="shared" si="5"/>
        <v>0</v>
      </c>
      <c r="BE21" s="492">
        <f t="shared" si="6"/>
        <v>0</v>
      </c>
      <c r="BF21" s="492">
        <f t="shared" si="7"/>
        <v>0</v>
      </c>
      <c r="BG21" s="492">
        <f t="shared" si="8"/>
        <v>0</v>
      </c>
      <c r="BH21" s="492">
        <f t="shared" si="9"/>
        <v>0</v>
      </c>
      <c r="BI21" s="492">
        <f t="shared" si="10"/>
        <v>0</v>
      </c>
      <c r="BJ21" s="493">
        <f t="shared" si="11"/>
        <v>0</v>
      </c>
    </row>
    <row r="22" spans="1:62" ht="31.5" customHeight="1" thickBot="1">
      <c r="A22" s="479" t="s">
        <v>15</v>
      </c>
      <c r="B22" s="480">
        <f>SUM(B10:B21)</f>
        <v>0</v>
      </c>
      <c r="C22" s="480">
        <f t="shared" ref="C22:AW22" si="13">SUM(C10:C21)</f>
        <v>0</v>
      </c>
      <c r="D22" s="480">
        <f t="shared" si="13"/>
        <v>0</v>
      </c>
      <c r="E22" s="480">
        <f t="shared" si="13"/>
        <v>0</v>
      </c>
      <c r="F22" s="480">
        <f t="shared" si="13"/>
        <v>0</v>
      </c>
      <c r="G22" s="480">
        <f t="shared" si="13"/>
        <v>0</v>
      </c>
      <c r="H22" s="480">
        <f t="shared" si="13"/>
        <v>0</v>
      </c>
      <c r="I22" s="481">
        <f t="shared" si="13"/>
        <v>0</v>
      </c>
      <c r="J22" s="482">
        <f t="shared" si="13"/>
        <v>0</v>
      </c>
      <c r="K22" s="480">
        <f t="shared" si="13"/>
        <v>0</v>
      </c>
      <c r="L22" s="480">
        <f t="shared" si="13"/>
        <v>0</v>
      </c>
      <c r="M22" s="480">
        <f t="shared" si="13"/>
        <v>0</v>
      </c>
      <c r="N22" s="480">
        <f t="shared" si="13"/>
        <v>0</v>
      </c>
      <c r="O22" s="480">
        <f t="shared" si="13"/>
        <v>0</v>
      </c>
      <c r="P22" s="480">
        <f t="shared" si="13"/>
        <v>0</v>
      </c>
      <c r="Q22" s="481">
        <f t="shared" si="13"/>
        <v>0</v>
      </c>
      <c r="R22" s="483">
        <f t="shared" si="13"/>
        <v>0</v>
      </c>
      <c r="S22" s="480">
        <f t="shared" si="13"/>
        <v>0</v>
      </c>
      <c r="T22" s="480">
        <f t="shared" si="13"/>
        <v>0</v>
      </c>
      <c r="U22" s="480">
        <f t="shared" si="13"/>
        <v>0</v>
      </c>
      <c r="V22" s="480">
        <f t="shared" si="13"/>
        <v>0</v>
      </c>
      <c r="W22" s="480">
        <f t="shared" si="13"/>
        <v>0</v>
      </c>
      <c r="X22" s="480">
        <f t="shared" si="13"/>
        <v>0</v>
      </c>
      <c r="Y22" s="484">
        <f t="shared" si="13"/>
        <v>0</v>
      </c>
      <c r="Z22" s="483">
        <f t="shared" si="13"/>
        <v>0</v>
      </c>
      <c r="AA22" s="480">
        <f t="shared" si="13"/>
        <v>0</v>
      </c>
      <c r="AB22" s="480">
        <f t="shared" si="13"/>
        <v>0</v>
      </c>
      <c r="AC22" s="480">
        <f t="shared" si="13"/>
        <v>0</v>
      </c>
      <c r="AD22" s="480">
        <f t="shared" si="13"/>
        <v>0</v>
      </c>
      <c r="AE22" s="480">
        <f t="shared" si="13"/>
        <v>0</v>
      </c>
      <c r="AF22" s="480">
        <f t="shared" si="13"/>
        <v>0</v>
      </c>
      <c r="AG22" s="484">
        <f t="shared" si="13"/>
        <v>0</v>
      </c>
      <c r="AH22" s="483">
        <f t="shared" si="13"/>
        <v>0</v>
      </c>
      <c r="AI22" s="480">
        <f t="shared" si="13"/>
        <v>0</v>
      </c>
      <c r="AJ22" s="480">
        <f t="shared" si="13"/>
        <v>0</v>
      </c>
      <c r="AK22" s="480">
        <f t="shared" si="13"/>
        <v>0</v>
      </c>
      <c r="AL22" s="480">
        <f t="shared" si="13"/>
        <v>0</v>
      </c>
      <c r="AM22" s="480">
        <f t="shared" si="13"/>
        <v>0</v>
      </c>
      <c r="AN22" s="480">
        <f t="shared" si="13"/>
        <v>0</v>
      </c>
      <c r="AO22" s="484">
        <f t="shared" si="13"/>
        <v>0</v>
      </c>
      <c r="AP22" s="483">
        <f t="shared" si="13"/>
        <v>0</v>
      </c>
      <c r="AQ22" s="480">
        <f t="shared" si="13"/>
        <v>0</v>
      </c>
      <c r="AR22" s="480">
        <f t="shared" si="13"/>
        <v>0</v>
      </c>
      <c r="AS22" s="480">
        <f t="shared" si="13"/>
        <v>0</v>
      </c>
      <c r="AT22" s="480">
        <f t="shared" si="13"/>
        <v>0</v>
      </c>
      <c r="AU22" s="480">
        <f t="shared" si="13"/>
        <v>0</v>
      </c>
      <c r="AV22" s="480">
        <f t="shared" si="13"/>
        <v>0</v>
      </c>
      <c r="AW22" s="484">
        <f t="shared" si="13"/>
        <v>0</v>
      </c>
      <c r="AX22" s="494">
        <f t="shared" si="12"/>
        <v>0</v>
      </c>
      <c r="AY22" s="495">
        <f t="shared" si="0"/>
        <v>0</v>
      </c>
      <c r="AZ22" s="495">
        <f t="shared" si="1"/>
        <v>0</v>
      </c>
      <c r="BA22" s="495">
        <f t="shared" si="2"/>
        <v>0</v>
      </c>
      <c r="BB22" s="495">
        <f t="shared" si="3"/>
        <v>0</v>
      </c>
      <c r="BC22" s="495">
        <f t="shared" si="4"/>
        <v>0</v>
      </c>
      <c r="BD22" s="495">
        <f t="shared" si="5"/>
        <v>0</v>
      </c>
      <c r="BE22" s="495">
        <f t="shared" si="6"/>
        <v>0</v>
      </c>
      <c r="BF22" s="495">
        <f t="shared" si="7"/>
        <v>0</v>
      </c>
      <c r="BG22" s="495">
        <f>(AL22+AN22)*1000</f>
        <v>0</v>
      </c>
      <c r="BH22" s="495">
        <f t="shared" si="9"/>
        <v>0</v>
      </c>
      <c r="BI22" s="495">
        <f t="shared" si="10"/>
        <v>0</v>
      </c>
      <c r="BJ22" s="528">
        <f t="shared" si="11"/>
        <v>0</v>
      </c>
    </row>
    <row r="23" spans="1:62" ht="35.25" customHeight="1">
      <c r="A23" s="485" t="s">
        <v>1063</v>
      </c>
      <c r="B23" s="486" t="s">
        <v>1064</v>
      </c>
      <c r="C23" s="486"/>
      <c r="D23" s="486"/>
      <c r="E23" s="486"/>
      <c r="F23" s="486"/>
      <c r="G23" s="486"/>
      <c r="H23" s="486"/>
      <c r="I23" s="486"/>
      <c r="J23" s="486"/>
      <c r="K23" s="486"/>
      <c r="L23" s="486"/>
      <c r="M23" s="486"/>
      <c r="N23" s="486"/>
      <c r="O23" s="486"/>
      <c r="P23" s="486"/>
      <c r="Q23" s="486"/>
      <c r="R23" s="486"/>
      <c r="S23" s="486"/>
      <c r="T23" s="486"/>
      <c r="U23" s="486"/>
      <c r="V23" s="486"/>
      <c r="W23" s="486"/>
      <c r="X23" s="486"/>
      <c r="Y23" s="486"/>
      <c r="Z23" s="486"/>
      <c r="AA23" s="486"/>
      <c r="AB23" s="486"/>
      <c r="AC23" s="486"/>
      <c r="AD23" s="486"/>
      <c r="AE23" s="486"/>
      <c r="AF23" s="486"/>
      <c r="AG23" s="486"/>
      <c r="AH23" s="486"/>
      <c r="AI23" s="486"/>
      <c r="AJ23" s="486"/>
      <c r="AK23" s="486"/>
      <c r="AL23" s="486"/>
      <c r="AM23" s="486"/>
      <c r="AN23" s="486"/>
      <c r="AO23" s="486"/>
      <c r="AP23" s="486"/>
      <c r="AQ23" s="486"/>
      <c r="AR23" s="486"/>
      <c r="AS23" s="486"/>
      <c r="AT23" s="486"/>
      <c r="AU23" s="486"/>
      <c r="AV23" s="486"/>
      <c r="AW23" s="486"/>
    </row>
    <row r="24" spans="1:62" ht="20.25" customHeight="1">
      <c r="A24" s="485"/>
      <c r="B24" s="487"/>
      <c r="C24" s="487"/>
      <c r="D24" s="487"/>
      <c r="E24" s="487"/>
      <c r="F24" s="487"/>
      <c r="G24" s="487"/>
      <c r="H24" s="487"/>
      <c r="I24" s="487"/>
      <c r="J24" s="487"/>
      <c r="K24" s="487"/>
      <c r="L24" s="487"/>
      <c r="M24" s="487"/>
      <c r="N24" s="487"/>
      <c r="O24" s="487"/>
      <c r="P24" s="487"/>
      <c r="Q24" s="487"/>
      <c r="R24" s="487"/>
      <c r="S24" s="487"/>
      <c r="T24" s="487"/>
      <c r="U24" s="487"/>
      <c r="V24" s="487"/>
      <c r="W24" s="487"/>
      <c r="X24" s="487"/>
      <c r="Y24" s="487"/>
      <c r="Z24" s="487"/>
      <c r="AA24" s="487"/>
      <c r="AB24" s="487"/>
      <c r="AC24" s="487"/>
      <c r="AD24" s="487"/>
      <c r="AE24" s="487"/>
      <c r="AF24" s="487"/>
      <c r="AG24" s="487"/>
      <c r="AH24" s="487"/>
      <c r="AI24" s="487"/>
      <c r="AJ24" s="487"/>
      <c r="AK24" s="487"/>
      <c r="AL24" s="487"/>
      <c r="AM24" s="487"/>
      <c r="AN24" s="487"/>
      <c r="AO24" s="487"/>
      <c r="AP24" s="487"/>
      <c r="AQ24" s="487"/>
      <c r="AR24" s="487"/>
      <c r="AS24" s="487"/>
      <c r="AT24" s="487"/>
      <c r="AU24" s="487"/>
      <c r="AV24" s="487"/>
      <c r="AW24" s="487"/>
    </row>
    <row r="27" spans="1:62">
      <c r="B27" s="452">
        <v>53</v>
      </c>
      <c r="C27" s="452">
        <v>54</v>
      </c>
      <c r="D27" s="452">
        <v>55</v>
      </c>
      <c r="E27" s="452">
        <v>56</v>
      </c>
      <c r="F27" s="452">
        <v>57</v>
      </c>
      <c r="G27" s="452">
        <v>58</v>
      </c>
      <c r="H27" s="452">
        <v>59</v>
      </c>
      <c r="I27" s="452">
        <v>60</v>
      </c>
      <c r="J27" s="452">
        <v>62</v>
      </c>
      <c r="K27" s="452">
        <v>63</v>
      </c>
      <c r="L27" s="452">
        <v>64</v>
      </c>
      <c r="M27" s="452">
        <v>65</v>
      </c>
      <c r="N27" s="452">
        <v>66</v>
      </c>
      <c r="O27" s="452">
        <v>67</v>
      </c>
      <c r="P27" s="452">
        <v>68</v>
      </c>
      <c r="Q27" s="452">
        <v>69</v>
      </c>
      <c r="R27" s="452">
        <v>71</v>
      </c>
      <c r="S27" s="452">
        <v>72</v>
      </c>
      <c r="T27" s="452">
        <v>73</v>
      </c>
      <c r="U27" s="452">
        <v>74</v>
      </c>
      <c r="V27" s="452">
        <v>75</v>
      </c>
      <c r="W27" s="452">
        <v>76</v>
      </c>
      <c r="X27" s="452">
        <v>77</v>
      </c>
      <c r="Y27" s="452">
        <v>78</v>
      </c>
      <c r="Z27" s="452">
        <v>71</v>
      </c>
      <c r="AA27" s="452">
        <v>72</v>
      </c>
      <c r="AB27" s="452">
        <v>73</v>
      </c>
      <c r="AC27" s="452">
        <v>74</v>
      </c>
      <c r="AD27" s="452">
        <v>75</v>
      </c>
      <c r="AE27" s="452">
        <v>76</v>
      </c>
      <c r="AF27" s="452">
        <v>77</v>
      </c>
      <c r="AG27" s="452">
        <v>78</v>
      </c>
      <c r="AH27" s="452">
        <v>71</v>
      </c>
      <c r="AI27" s="452">
        <v>72</v>
      </c>
      <c r="AJ27" s="452">
        <v>73</v>
      </c>
      <c r="AK27" s="452">
        <v>74</v>
      </c>
      <c r="AL27" s="452">
        <v>75</v>
      </c>
      <c r="AM27" s="452">
        <v>76</v>
      </c>
      <c r="AN27" s="452">
        <v>77</v>
      </c>
      <c r="AO27" s="452">
        <v>78</v>
      </c>
      <c r="AP27" s="452">
        <v>71</v>
      </c>
      <c r="AQ27" s="452">
        <v>72</v>
      </c>
      <c r="AR27" s="452">
        <v>73</v>
      </c>
      <c r="AS27" s="452">
        <v>74</v>
      </c>
      <c r="AT27" s="452">
        <v>75</v>
      </c>
      <c r="AU27" s="452">
        <v>76</v>
      </c>
      <c r="AV27" s="452">
        <v>77</v>
      </c>
      <c r="AW27" s="452">
        <v>78</v>
      </c>
    </row>
    <row r="29" spans="1:62">
      <c r="B29" s="452" t="s">
        <v>1074</v>
      </c>
      <c r="C29" s="452" t="s">
        <v>1075</v>
      </c>
      <c r="D29" s="452" t="s">
        <v>1076</v>
      </c>
      <c r="E29" s="452" t="s">
        <v>1077</v>
      </c>
      <c r="F29" s="452" t="s">
        <v>1098</v>
      </c>
      <c r="G29" s="452" t="s">
        <v>1099</v>
      </c>
      <c r="H29" s="452" t="s">
        <v>1100</v>
      </c>
      <c r="I29" s="452" t="s">
        <v>1101</v>
      </c>
      <c r="J29" s="452" t="s">
        <v>1078</v>
      </c>
      <c r="K29" s="452" t="s">
        <v>1079</v>
      </c>
      <c r="L29" s="452" t="s">
        <v>1080</v>
      </c>
      <c r="M29" s="452" t="s">
        <v>1081</v>
      </c>
      <c r="N29" s="452" t="s">
        <v>1102</v>
      </c>
      <c r="O29" s="452" t="s">
        <v>1103</v>
      </c>
      <c r="P29" s="452" t="s">
        <v>1104</v>
      </c>
      <c r="Q29" s="452" t="s">
        <v>1105</v>
      </c>
      <c r="R29" s="452" t="s">
        <v>1078</v>
      </c>
      <c r="S29" s="452" t="s">
        <v>1079</v>
      </c>
      <c r="T29" s="452" t="s">
        <v>1080</v>
      </c>
      <c r="U29" s="452" t="s">
        <v>1081</v>
      </c>
      <c r="V29" s="452" t="s">
        <v>1106</v>
      </c>
      <c r="W29" s="452" t="s">
        <v>1107</v>
      </c>
      <c r="X29" s="452" t="s">
        <v>1108</v>
      </c>
      <c r="Y29" s="452" t="s">
        <v>1109</v>
      </c>
      <c r="Z29" s="452" t="s">
        <v>1105</v>
      </c>
      <c r="AA29" s="452">
        <v>0</v>
      </c>
      <c r="AB29" s="452">
        <v>0</v>
      </c>
      <c r="AC29" s="452" t="s">
        <v>1122</v>
      </c>
      <c r="AD29" s="452">
        <v>0</v>
      </c>
      <c r="AE29" s="452">
        <v>0</v>
      </c>
      <c r="AF29" s="452">
        <v>0</v>
      </c>
      <c r="AG29" s="452">
        <v>0</v>
      </c>
      <c r="AH29" s="452">
        <v>0</v>
      </c>
      <c r="AI29" s="452">
        <v>0</v>
      </c>
      <c r="AJ29" s="452">
        <v>0</v>
      </c>
      <c r="AK29" s="452">
        <v>0</v>
      </c>
      <c r="AL29" s="452">
        <v>0</v>
      </c>
      <c r="AM29" s="452">
        <v>0</v>
      </c>
      <c r="AN29" s="452">
        <v>0</v>
      </c>
      <c r="AO29" s="452">
        <v>0</v>
      </c>
      <c r="AP29" s="452">
        <v>0</v>
      </c>
      <c r="AQ29" s="452">
        <v>0</v>
      </c>
      <c r="AR29" s="452">
        <v>0</v>
      </c>
      <c r="AS29" s="452">
        <v>0</v>
      </c>
      <c r="AT29" s="452">
        <v>0</v>
      </c>
      <c r="AU29" s="452">
        <v>0</v>
      </c>
      <c r="AV29" s="452">
        <v>0</v>
      </c>
      <c r="AW29" s="452">
        <v>0</v>
      </c>
    </row>
    <row r="30" spans="1:62">
      <c r="B30" s="452" t="s">
        <v>1065</v>
      </c>
      <c r="C30" s="452" t="s">
        <v>1066</v>
      </c>
    </row>
    <row r="31" spans="1:62">
      <c r="B31" s="452">
        <v>3</v>
      </c>
      <c r="C31" s="452">
        <v>1</v>
      </c>
    </row>
  </sheetData>
  <sheetProtection password="CCCF" sheet="1" selectLockedCells="1"/>
  <protectedRanges>
    <protectedRange sqref="U2 AC2 AK2 AS2" name="範囲1"/>
    <protectedRange sqref="B23:I23 R23:AW23" name="範囲1_1"/>
    <protectedRange sqref="B10:AW21" name="範囲1_2_1"/>
  </protectedRanges>
  <mergeCells count="66">
    <mergeCell ref="BF5:BG6"/>
    <mergeCell ref="E1:BB1"/>
    <mergeCell ref="BK2:BK3"/>
    <mergeCell ref="A4:A9"/>
    <mergeCell ref="B4:Y4"/>
    <mergeCell ref="AX4:BJ4"/>
    <mergeCell ref="B5:I5"/>
    <mergeCell ref="J5:Q5"/>
    <mergeCell ref="R5:Y5"/>
    <mergeCell ref="Z5:AG5"/>
    <mergeCell ref="AH5:AO5"/>
    <mergeCell ref="L7:M7"/>
    <mergeCell ref="BH5:BI6"/>
    <mergeCell ref="BJ5:BJ8"/>
    <mergeCell ref="B6:E6"/>
    <mergeCell ref="F6:I6"/>
    <mergeCell ref="J6:M6"/>
    <mergeCell ref="N6:Q6"/>
    <mergeCell ref="R6:U6"/>
    <mergeCell ref="V6:Y6"/>
    <mergeCell ref="Z6:AC6"/>
    <mergeCell ref="AD6:AG6"/>
    <mergeCell ref="AP5:AW5"/>
    <mergeCell ref="AX5:AY6"/>
    <mergeCell ref="AZ5:BA6"/>
    <mergeCell ref="BB5:BC6"/>
    <mergeCell ref="BD5:BE6"/>
    <mergeCell ref="B7:C7"/>
    <mergeCell ref="D7:E7"/>
    <mergeCell ref="F7:G7"/>
    <mergeCell ref="H7:I7"/>
    <mergeCell ref="J7:K7"/>
    <mergeCell ref="X7:Y7"/>
    <mergeCell ref="AH6:AK6"/>
    <mergeCell ref="AL6:AO6"/>
    <mergeCell ref="AP6:AS6"/>
    <mergeCell ref="AT6:AW6"/>
    <mergeCell ref="N7:O7"/>
    <mergeCell ref="P7:Q7"/>
    <mergeCell ref="R7:S7"/>
    <mergeCell ref="T7:U7"/>
    <mergeCell ref="V7:W7"/>
    <mergeCell ref="AV7:AW7"/>
    <mergeCell ref="Z7:AA7"/>
    <mergeCell ref="AB7:AC7"/>
    <mergeCell ref="AD7:AE7"/>
    <mergeCell ref="AF7:AG7"/>
    <mergeCell ref="AH7:AI7"/>
    <mergeCell ref="AJ7:AK7"/>
    <mergeCell ref="AL7:AM7"/>
    <mergeCell ref="AN7:AO7"/>
    <mergeCell ref="AP7:AQ7"/>
    <mergeCell ref="AR7:AS7"/>
    <mergeCell ref="AT7:AU7"/>
    <mergeCell ref="BI7:BI8"/>
    <mergeCell ref="AX7:AX8"/>
    <mergeCell ref="AY7:AY8"/>
    <mergeCell ref="AZ7:AZ8"/>
    <mergeCell ref="BA7:BA8"/>
    <mergeCell ref="BB7:BB8"/>
    <mergeCell ref="BC7:BC8"/>
    <mergeCell ref="BD7:BD8"/>
    <mergeCell ref="BE7:BE8"/>
    <mergeCell ref="BF7:BF8"/>
    <mergeCell ref="BG7:BG8"/>
    <mergeCell ref="BH7:BH8"/>
  </mergeCells>
  <phoneticPr fontId="2"/>
  <conditionalFormatting sqref="B10:Y21">
    <cfRule type="containsBlanks" dxfId="20" priority="7">
      <formula>LEN(TRIM(B10))=0</formula>
    </cfRule>
    <cfRule type="cellIs" dxfId="19" priority="8" operator="greaterThanOrEqual">
      <formula>0</formula>
    </cfRule>
  </conditionalFormatting>
  <conditionalFormatting sqref="Z10:AG21">
    <cfRule type="containsBlanks" dxfId="18" priority="5">
      <formula>LEN(TRIM(Z10))=0</formula>
    </cfRule>
    <cfRule type="cellIs" dxfId="17" priority="6" operator="greaterThanOrEqual">
      <formula>0</formula>
    </cfRule>
  </conditionalFormatting>
  <conditionalFormatting sqref="AH10:AO21">
    <cfRule type="containsBlanks" dxfId="16" priority="3">
      <formula>LEN(TRIM(AH10))=0</formula>
    </cfRule>
    <cfRule type="cellIs" dxfId="15" priority="4" operator="greaterThanOrEqual">
      <formula>0</formula>
    </cfRule>
  </conditionalFormatting>
  <conditionalFormatting sqref="AP10:AW21">
    <cfRule type="containsBlanks" dxfId="14" priority="1">
      <formula>LEN(TRIM(AP10))=0</formula>
    </cfRule>
    <cfRule type="cellIs" dxfId="13" priority="2" operator="greaterThanOrEqual">
      <formula>0</formula>
    </cfRule>
  </conditionalFormatting>
  <printOptions horizontalCentered="1" verticalCentered="1"/>
  <pageMargins left="0" right="0" top="0.78740157480314965" bottom="0.39370078740157483" header="0.51181102362204722" footer="0.51181102362204722"/>
  <pageSetup paperSize="9" scale="35" orientation="landscape" horizontalDpi="400" verticalDpi="400" r:id="rId1"/>
  <headerFooter alignWithMargins="0"/>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theme="9" tint="0.59999389629810485"/>
    <pageSetUpPr fitToPage="1"/>
  </sheetPr>
  <dimension ref="A1:AB52"/>
  <sheetViews>
    <sheetView view="pageBreakPreview" zoomScale="70" zoomScaleNormal="100" zoomScaleSheetLayoutView="70" workbookViewId="0">
      <selection activeCell="B9" sqref="B9"/>
    </sheetView>
  </sheetViews>
  <sheetFormatPr defaultRowHeight="13.5"/>
  <cols>
    <col min="1" max="4" width="8.75" style="1" customWidth="1"/>
    <col min="5" max="6" width="9.25" style="1" customWidth="1"/>
    <col min="7" max="10" width="2.625" style="1" customWidth="1"/>
    <col min="11" max="12" width="10" style="1" customWidth="1"/>
    <col min="13" max="14" width="10.875" style="1" customWidth="1"/>
    <col min="15" max="15" width="4.125" style="1" customWidth="1"/>
    <col min="16" max="17" width="2" style="1" customWidth="1"/>
    <col min="18" max="18" width="2.875" style="1" customWidth="1"/>
    <col min="19" max="20" width="10.875" style="1" customWidth="1"/>
    <col min="21" max="22" width="8.75" style="1" customWidth="1"/>
    <col min="23" max="23" width="3.875" style="1" customWidth="1"/>
    <col min="24" max="24" width="14.375" style="1" customWidth="1"/>
    <col min="25" max="25" width="9.875" style="1" bestFit="1" customWidth="1"/>
    <col min="26" max="26" width="9.125" style="1" bestFit="1" customWidth="1"/>
    <col min="27" max="27" width="20.125" style="1" customWidth="1"/>
    <col min="28" max="28" width="9.875" style="1" bestFit="1" customWidth="1"/>
    <col min="29" max="29" width="19.875" style="1" customWidth="1"/>
    <col min="30" max="36" width="9.875" style="1" bestFit="1" customWidth="1"/>
    <col min="37" max="257" width="9" style="1"/>
    <col min="258" max="260" width="8.75" style="1" customWidth="1"/>
    <col min="261" max="262" width="9.25" style="1" customWidth="1"/>
    <col min="263" max="266" width="2.625" style="1" customWidth="1"/>
    <col min="267" max="268" width="10" style="1" customWidth="1"/>
    <col min="269" max="270" width="10.875" style="1" customWidth="1"/>
    <col min="271" max="271" width="4.125" style="1" customWidth="1"/>
    <col min="272" max="274" width="2" style="1" customWidth="1"/>
    <col min="275" max="275" width="10" style="1" customWidth="1"/>
    <col min="276" max="276" width="10.5" style="1" customWidth="1"/>
    <col min="277" max="278" width="8.75" style="1" customWidth="1"/>
    <col min="279" max="279" width="3.875" style="1" customWidth="1"/>
    <col min="280" max="280" width="14.375" style="1" customWidth="1"/>
    <col min="281" max="281" width="9.875" style="1" bestFit="1" customWidth="1"/>
    <col min="282" max="282" width="9.125" style="1" bestFit="1" customWidth="1"/>
    <col min="283" max="283" width="9" style="1"/>
    <col min="284" max="292" width="9.875" style="1" bestFit="1" customWidth="1"/>
    <col min="293" max="513" width="9" style="1"/>
    <col min="514" max="516" width="8.75" style="1" customWidth="1"/>
    <col min="517" max="518" width="9.25" style="1" customWidth="1"/>
    <col min="519" max="522" width="2.625" style="1" customWidth="1"/>
    <col min="523" max="524" width="10" style="1" customWidth="1"/>
    <col min="525" max="526" width="10.875" style="1" customWidth="1"/>
    <col min="527" max="527" width="4.125" style="1" customWidth="1"/>
    <col min="528" max="530" width="2" style="1" customWidth="1"/>
    <col min="531" max="531" width="10" style="1" customWidth="1"/>
    <col min="532" max="532" width="10.5" style="1" customWidth="1"/>
    <col min="533" max="534" width="8.75" style="1" customWidth="1"/>
    <col min="535" max="535" width="3.875" style="1" customWidth="1"/>
    <col min="536" max="536" width="14.375" style="1" customWidth="1"/>
    <col min="537" max="537" width="9.875" style="1" bestFit="1" customWidth="1"/>
    <col min="538" max="538" width="9.125" style="1" bestFit="1" customWidth="1"/>
    <col min="539" max="539" width="9" style="1"/>
    <col min="540" max="548" width="9.875" style="1" bestFit="1" customWidth="1"/>
    <col min="549" max="769" width="9" style="1"/>
    <col min="770" max="772" width="8.75" style="1" customWidth="1"/>
    <col min="773" max="774" width="9.25" style="1" customWidth="1"/>
    <col min="775" max="778" width="2.625" style="1" customWidth="1"/>
    <col min="779" max="780" width="10" style="1" customWidth="1"/>
    <col min="781" max="782" width="10.875" style="1" customWidth="1"/>
    <col min="783" max="783" width="4.125" style="1" customWidth="1"/>
    <col min="784" max="786" width="2" style="1" customWidth="1"/>
    <col min="787" max="787" width="10" style="1" customWidth="1"/>
    <col min="788" max="788" width="10.5" style="1" customWidth="1"/>
    <col min="789" max="790" width="8.75" style="1" customWidth="1"/>
    <col min="791" max="791" width="3.875" style="1" customWidth="1"/>
    <col min="792" max="792" width="14.375" style="1" customWidth="1"/>
    <col min="793" max="793" width="9.875" style="1" bestFit="1" customWidth="1"/>
    <col min="794" max="794" width="9.125" style="1" bestFit="1" customWidth="1"/>
    <col min="795" max="795" width="9" style="1"/>
    <col min="796" max="804" width="9.875" style="1" bestFit="1" customWidth="1"/>
    <col min="805" max="1025" width="9" style="1"/>
    <col min="1026" max="1028" width="8.75" style="1" customWidth="1"/>
    <col min="1029" max="1030" width="9.25" style="1" customWidth="1"/>
    <col min="1031" max="1034" width="2.625" style="1" customWidth="1"/>
    <col min="1035" max="1036" width="10" style="1" customWidth="1"/>
    <col min="1037" max="1038" width="10.875" style="1" customWidth="1"/>
    <col min="1039" max="1039" width="4.125" style="1" customWidth="1"/>
    <col min="1040" max="1042" width="2" style="1" customWidth="1"/>
    <col min="1043" max="1043" width="10" style="1" customWidth="1"/>
    <col min="1044" max="1044" width="10.5" style="1" customWidth="1"/>
    <col min="1045" max="1046" width="8.75" style="1" customWidth="1"/>
    <col min="1047" max="1047" width="3.875" style="1" customWidth="1"/>
    <col min="1048" max="1048" width="14.375" style="1" customWidth="1"/>
    <col min="1049" max="1049" width="9.875" style="1" bestFit="1" customWidth="1"/>
    <col min="1050" max="1050" width="9.125" style="1" bestFit="1" customWidth="1"/>
    <col min="1051" max="1051" width="9" style="1"/>
    <col min="1052" max="1060" width="9.875" style="1" bestFit="1" customWidth="1"/>
    <col min="1061" max="1281" width="9" style="1"/>
    <col min="1282" max="1284" width="8.75" style="1" customWidth="1"/>
    <col min="1285" max="1286" width="9.25" style="1" customWidth="1"/>
    <col min="1287" max="1290" width="2.625" style="1" customWidth="1"/>
    <col min="1291" max="1292" width="10" style="1" customWidth="1"/>
    <col min="1293" max="1294" width="10.875" style="1" customWidth="1"/>
    <col min="1295" max="1295" width="4.125" style="1" customWidth="1"/>
    <col min="1296" max="1298" width="2" style="1" customWidth="1"/>
    <col min="1299" max="1299" width="10" style="1" customWidth="1"/>
    <col min="1300" max="1300" width="10.5" style="1" customWidth="1"/>
    <col min="1301" max="1302" width="8.75" style="1" customWidth="1"/>
    <col min="1303" max="1303" width="3.875" style="1" customWidth="1"/>
    <col min="1304" max="1304" width="14.375" style="1" customWidth="1"/>
    <col min="1305" max="1305" width="9.875" style="1" bestFit="1" customWidth="1"/>
    <col min="1306" max="1306" width="9.125" style="1" bestFit="1" customWidth="1"/>
    <col min="1307" max="1307" width="9" style="1"/>
    <col min="1308" max="1316" width="9.875" style="1" bestFit="1" customWidth="1"/>
    <col min="1317" max="1537" width="9" style="1"/>
    <col min="1538" max="1540" width="8.75" style="1" customWidth="1"/>
    <col min="1541" max="1542" width="9.25" style="1" customWidth="1"/>
    <col min="1543" max="1546" width="2.625" style="1" customWidth="1"/>
    <col min="1547" max="1548" width="10" style="1" customWidth="1"/>
    <col min="1549" max="1550" width="10.875" style="1" customWidth="1"/>
    <col min="1551" max="1551" width="4.125" style="1" customWidth="1"/>
    <col min="1552" max="1554" width="2" style="1" customWidth="1"/>
    <col min="1555" max="1555" width="10" style="1" customWidth="1"/>
    <col min="1556" max="1556" width="10.5" style="1" customWidth="1"/>
    <col min="1557" max="1558" width="8.75" style="1" customWidth="1"/>
    <col min="1559" max="1559" width="3.875" style="1" customWidth="1"/>
    <col min="1560" max="1560" width="14.375" style="1" customWidth="1"/>
    <col min="1561" max="1561" width="9.875" style="1" bestFit="1" customWidth="1"/>
    <col min="1562" max="1562" width="9.125" style="1" bestFit="1" customWidth="1"/>
    <col min="1563" max="1563" width="9" style="1"/>
    <col min="1564" max="1572" width="9.875" style="1" bestFit="1" customWidth="1"/>
    <col min="1573" max="1793" width="9" style="1"/>
    <col min="1794" max="1796" width="8.75" style="1" customWidth="1"/>
    <col min="1797" max="1798" width="9.25" style="1" customWidth="1"/>
    <col min="1799" max="1802" width="2.625" style="1" customWidth="1"/>
    <col min="1803" max="1804" width="10" style="1" customWidth="1"/>
    <col min="1805" max="1806" width="10.875" style="1" customWidth="1"/>
    <col min="1807" max="1807" width="4.125" style="1" customWidth="1"/>
    <col min="1808" max="1810" width="2" style="1" customWidth="1"/>
    <col min="1811" max="1811" width="10" style="1" customWidth="1"/>
    <col min="1812" max="1812" width="10.5" style="1" customWidth="1"/>
    <col min="1813" max="1814" width="8.75" style="1" customWidth="1"/>
    <col min="1815" max="1815" width="3.875" style="1" customWidth="1"/>
    <col min="1816" max="1816" width="14.375" style="1" customWidth="1"/>
    <col min="1817" max="1817" width="9.875" style="1" bestFit="1" customWidth="1"/>
    <col min="1818" max="1818" width="9.125" style="1" bestFit="1" customWidth="1"/>
    <col min="1819" max="1819" width="9" style="1"/>
    <col min="1820" max="1828" width="9.875" style="1" bestFit="1" customWidth="1"/>
    <col min="1829" max="2049" width="9" style="1"/>
    <col min="2050" max="2052" width="8.75" style="1" customWidth="1"/>
    <col min="2053" max="2054" width="9.25" style="1" customWidth="1"/>
    <col min="2055" max="2058" width="2.625" style="1" customWidth="1"/>
    <col min="2059" max="2060" width="10" style="1" customWidth="1"/>
    <col min="2061" max="2062" width="10.875" style="1" customWidth="1"/>
    <col min="2063" max="2063" width="4.125" style="1" customWidth="1"/>
    <col min="2064" max="2066" width="2" style="1" customWidth="1"/>
    <col min="2067" max="2067" width="10" style="1" customWidth="1"/>
    <col min="2068" max="2068" width="10.5" style="1" customWidth="1"/>
    <col min="2069" max="2070" width="8.75" style="1" customWidth="1"/>
    <col min="2071" max="2071" width="3.875" style="1" customWidth="1"/>
    <col min="2072" max="2072" width="14.375" style="1" customWidth="1"/>
    <col min="2073" max="2073" width="9.875" style="1" bestFit="1" customWidth="1"/>
    <col min="2074" max="2074" width="9.125" style="1" bestFit="1" customWidth="1"/>
    <col min="2075" max="2075" width="9" style="1"/>
    <col min="2076" max="2084" width="9.875" style="1" bestFit="1" customWidth="1"/>
    <col min="2085" max="2305" width="9" style="1"/>
    <col min="2306" max="2308" width="8.75" style="1" customWidth="1"/>
    <col min="2309" max="2310" width="9.25" style="1" customWidth="1"/>
    <col min="2311" max="2314" width="2.625" style="1" customWidth="1"/>
    <col min="2315" max="2316" width="10" style="1" customWidth="1"/>
    <col min="2317" max="2318" width="10.875" style="1" customWidth="1"/>
    <col min="2319" max="2319" width="4.125" style="1" customWidth="1"/>
    <col min="2320" max="2322" width="2" style="1" customWidth="1"/>
    <col min="2323" max="2323" width="10" style="1" customWidth="1"/>
    <col min="2324" max="2324" width="10.5" style="1" customWidth="1"/>
    <col min="2325" max="2326" width="8.75" style="1" customWidth="1"/>
    <col min="2327" max="2327" width="3.875" style="1" customWidth="1"/>
    <col min="2328" max="2328" width="14.375" style="1" customWidth="1"/>
    <col min="2329" max="2329" width="9.875" style="1" bestFit="1" customWidth="1"/>
    <col min="2330" max="2330" width="9.125" style="1" bestFit="1" customWidth="1"/>
    <col min="2331" max="2331" width="9" style="1"/>
    <col min="2332" max="2340" width="9.875" style="1" bestFit="1" customWidth="1"/>
    <col min="2341" max="2561" width="9" style="1"/>
    <col min="2562" max="2564" width="8.75" style="1" customWidth="1"/>
    <col min="2565" max="2566" width="9.25" style="1" customWidth="1"/>
    <col min="2567" max="2570" width="2.625" style="1" customWidth="1"/>
    <col min="2571" max="2572" width="10" style="1" customWidth="1"/>
    <col min="2573" max="2574" width="10.875" style="1" customWidth="1"/>
    <col min="2575" max="2575" width="4.125" style="1" customWidth="1"/>
    <col min="2576" max="2578" width="2" style="1" customWidth="1"/>
    <col min="2579" max="2579" width="10" style="1" customWidth="1"/>
    <col min="2580" max="2580" width="10.5" style="1" customWidth="1"/>
    <col min="2581" max="2582" width="8.75" style="1" customWidth="1"/>
    <col min="2583" max="2583" width="3.875" style="1" customWidth="1"/>
    <col min="2584" max="2584" width="14.375" style="1" customWidth="1"/>
    <col min="2585" max="2585" width="9.875" style="1" bestFit="1" customWidth="1"/>
    <col min="2586" max="2586" width="9.125" style="1" bestFit="1" customWidth="1"/>
    <col min="2587" max="2587" width="9" style="1"/>
    <col min="2588" max="2596" width="9.875" style="1" bestFit="1" customWidth="1"/>
    <col min="2597" max="2817" width="9" style="1"/>
    <col min="2818" max="2820" width="8.75" style="1" customWidth="1"/>
    <col min="2821" max="2822" width="9.25" style="1" customWidth="1"/>
    <col min="2823" max="2826" width="2.625" style="1" customWidth="1"/>
    <col min="2827" max="2828" width="10" style="1" customWidth="1"/>
    <col min="2829" max="2830" width="10.875" style="1" customWidth="1"/>
    <col min="2831" max="2831" width="4.125" style="1" customWidth="1"/>
    <col min="2832" max="2834" width="2" style="1" customWidth="1"/>
    <col min="2835" max="2835" width="10" style="1" customWidth="1"/>
    <col min="2836" max="2836" width="10.5" style="1" customWidth="1"/>
    <col min="2837" max="2838" width="8.75" style="1" customWidth="1"/>
    <col min="2839" max="2839" width="3.875" style="1" customWidth="1"/>
    <col min="2840" max="2840" width="14.375" style="1" customWidth="1"/>
    <col min="2841" max="2841" width="9.875" style="1" bestFit="1" customWidth="1"/>
    <col min="2842" max="2842" width="9.125" style="1" bestFit="1" customWidth="1"/>
    <col min="2843" max="2843" width="9" style="1"/>
    <col min="2844" max="2852" width="9.875" style="1" bestFit="1" customWidth="1"/>
    <col min="2853" max="3073" width="9" style="1"/>
    <col min="3074" max="3076" width="8.75" style="1" customWidth="1"/>
    <col min="3077" max="3078" width="9.25" style="1" customWidth="1"/>
    <col min="3079" max="3082" width="2.625" style="1" customWidth="1"/>
    <col min="3083" max="3084" width="10" style="1" customWidth="1"/>
    <col min="3085" max="3086" width="10.875" style="1" customWidth="1"/>
    <col min="3087" max="3087" width="4.125" style="1" customWidth="1"/>
    <col min="3088" max="3090" width="2" style="1" customWidth="1"/>
    <col min="3091" max="3091" width="10" style="1" customWidth="1"/>
    <col min="3092" max="3092" width="10.5" style="1" customWidth="1"/>
    <col min="3093" max="3094" width="8.75" style="1" customWidth="1"/>
    <col min="3095" max="3095" width="3.875" style="1" customWidth="1"/>
    <col min="3096" max="3096" width="14.375" style="1" customWidth="1"/>
    <col min="3097" max="3097" width="9.875" style="1" bestFit="1" customWidth="1"/>
    <col min="3098" max="3098" width="9.125" style="1" bestFit="1" customWidth="1"/>
    <col min="3099" max="3099" width="9" style="1"/>
    <col min="3100" max="3108" width="9.875" style="1" bestFit="1" customWidth="1"/>
    <col min="3109" max="3329" width="9" style="1"/>
    <col min="3330" max="3332" width="8.75" style="1" customWidth="1"/>
    <col min="3333" max="3334" width="9.25" style="1" customWidth="1"/>
    <col min="3335" max="3338" width="2.625" style="1" customWidth="1"/>
    <col min="3339" max="3340" width="10" style="1" customWidth="1"/>
    <col min="3341" max="3342" width="10.875" style="1" customWidth="1"/>
    <col min="3343" max="3343" width="4.125" style="1" customWidth="1"/>
    <col min="3344" max="3346" width="2" style="1" customWidth="1"/>
    <col min="3347" max="3347" width="10" style="1" customWidth="1"/>
    <col min="3348" max="3348" width="10.5" style="1" customWidth="1"/>
    <col min="3349" max="3350" width="8.75" style="1" customWidth="1"/>
    <col min="3351" max="3351" width="3.875" style="1" customWidth="1"/>
    <col min="3352" max="3352" width="14.375" style="1" customWidth="1"/>
    <col min="3353" max="3353" width="9.875" style="1" bestFit="1" customWidth="1"/>
    <col min="3354" max="3354" width="9.125" style="1" bestFit="1" customWidth="1"/>
    <col min="3355" max="3355" width="9" style="1"/>
    <col min="3356" max="3364" width="9.875" style="1" bestFit="1" customWidth="1"/>
    <col min="3365" max="3585" width="9" style="1"/>
    <col min="3586" max="3588" width="8.75" style="1" customWidth="1"/>
    <col min="3589" max="3590" width="9.25" style="1" customWidth="1"/>
    <col min="3591" max="3594" width="2.625" style="1" customWidth="1"/>
    <col min="3595" max="3596" width="10" style="1" customWidth="1"/>
    <col min="3597" max="3598" width="10.875" style="1" customWidth="1"/>
    <col min="3599" max="3599" width="4.125" style="1" customWidth="1"/>
    <col min="3600" max="3602" width="2" style="1" customWidth="1"/>
    <col min="3603" max="3603" width="10" style="1" customWidth="1"/>
    <col min="3604" max="3604" width="10.5" style="1" customWidth="1"/>
    <col min="3605" max="3606" width="8.75" style="1" customWidth="1"/>
    <col min="3607" max="3607" width="3.875" style="1" customWidth="1"/>
    <col min="3608" max="3608" width="14.375" style="1" customWidth="1"/>
    <col min="3609" max="3609" width="9.875" style="1" bestFit="1" customWidth="1"/>
    <col min="3610" max="3610" width="9.125" style="1" bestFit="1" customWidth="1"/>
    <col min="3611" max="3611" width="9" style="1"/>
    <col min="3612" max="3620" width="9.875" style="1" bestFit="1" customWidth="1"/>
    <col min="3621" max="3841" width="9" style="1"/>
    <col min="3842" max="3844" width="8.75" style="1" customWidth="1"/>
    <col min="3845" max="3846" width="9.25" style="1" customWidth="1"/>
    <col min="3847" max="3850" width="2.625" style="1" customWidth="1"/>
    <col min="3851" max="3852" width="10" style="1" customWidth="1"/>
    <col min="3853" max="3854" width="10.875" style="1" customWidth="1"/>
    <col min="3855" max="3855" width="4.125" style="1" customWidth="1"/>
    <col min="3856" max="3858" width="2" style="1" customWidth="1"/>
    <col min="3859" max="3859" width="10" style="1" customWidth="1"/>
    <col min="3860" max="3860" width="10.5" style="1" customWidth="1"/>
    <col min="3861" max="3862" width="8.75" style="1" customWidth="1"/>
    <col min="3863" max="3863" width="3.875" style="1" customWidth="1"/>
    <col min="3864" max="3864" width="14.375" style="1" customWidth="1"/>
    <col min="3865" max="3865" width="9.875" style="1" bestFit="1" customWidth="1"/>
    <col min="3866" max="3866" width="9.125" style="1" bestFit="1" customWidth="1"/>
    <col min="3867" max="3867" width="9" style="1"/>
    <col min="3868" max="3876" width="9.875" style="1" bestFit="1" customWidth="1"/>
    <col min="3877" max="4097" width="9" style="1"/>
    <col min="4098" max="4100" width="8.75" style="1" customWidth="1"/>
    <col min="4101" max="4102" width="9.25" style="1" customWidth="1"/>
    <col min="4103" max="4106" width="2.625" style="1" customWidth="1"/>
    <col min="4107" max="4108" width="10" style="1" customWidth="1"/>
    <col min="4109" max="4110" width="10.875" style="1" customWidth="1"/>
    <col min="4111" max="4111" width="4.125" style="1" customWidth="1"/>
    <col min="4112" max="4114" width="2" style="1" customWidth="1"/>
    <col min="4115" max="4115" width="10" style="1" customWidth="1"/>
    <col min="4116" max="4116" width="10.5" style="1" customWidth="1"/>
    <col min="4117" max="4118" width="8.75" style="1" customWidth="1"/>
    <col min="4119" max="4119" width="3.875" style="1" customWidth="1"/>
    <col min="4120" max="4120" width="14.375" style="1" customWidth="1"/>
    <col min="4121" max="4121" width="9.875" style="1" bestFit="1" customWidth="1"/>
    <col min="4122" max="4122" width="9.125" style="1" bestFit="1" customWidth="1"/>
    <col min="4123" max="4123" width="9" style="1"/>
    <col min="4124" max="4132" width="9.875" style="1" bestFit="1" customWidth="1"/>
    <col min="4133" max="4353" width="9" style="1"/>
    <col min="4354" max="4356" width="8.75" style="1" customWidth="1"/>
    <col min="4357" max="4358" width="9.25" style="1" customWidth="1"/>
    <col min="4359" max="4362" width="2.625" style="1" customWidth="1"/>
    <col min="4363" max="4364" width="10" style="1" customWidth="1"/>
    <col min="4365" max="4366" width="10.875" style="1" customWidth="1"/>
    <col min="4367" max="4367" width="4.125" style="1" customWidth="1"/>
    <col min="4368" max="4370" width="2" style="1" customWidth="1"/>
    <col min="4371" max="4371" width="10" style="1" customWidth="1"/>
    <col min="4372" max="4372" width="10.5" style="1" customWidth="1"/>
    <col min="4373" max="4374" width="8.75" style="1" customWidth="1"/>
    <col min="4375" max="4375" width="3.875" style="1" customWidth="1"/>
    <col min="4376" max="4376" width="14.375" style="1" customWidth="1"/>
    <col min="4377" max="4377" width="9.875" style="1" bestFit="1" customWidth="1"/>
    <col min="4378" max="4378" width="9.125" style="1" bestFit="1" customWidth="1"/>
    <col min="4379" max="4379" width="9" style="1"/>
    <col min="4380" max="4388" width="9.875" style="1" bestFit="1" customWidth="1"/>
    <col min="4389" max="4609" width="9" style="1"/>
    <col min="4610" max="4612" width="8.75" style="1" customWidth="1"/>
    <col min="4613" max="4614" width="9.25" style="1" customWidth="1"/>
    <col min="4615" max="4618" width="2.625" style="1" customWidth="1"/>
    <col min="4619" max="4620" width="10" style="1" customWidth="1"/>
    <col min="4621" max="4622" width="10.875" style="1" customWidth="1"/>
    <col min="4623" max="4623" width="4.125" style="1" customWidth="1"/>
    <col min="4624" max="4626" width="2" style="1" customWidth="1"/>
    <col min="4627" max="4627" width="10" style="1" customWidth="1"/>
    <col min="4628" max="4628" width="10.5" style="1" customWidth="1"/>
    <col min="4629" max="4630" width="8.75" style="1" customWidth="1"/>
    <col min="4631" max="4631" width="3.875" style="1" customWidth="1"/>
    <col min="4632" max="4632" width="14.375" style="1" customWidth="1"/>
    <col min="4633" max="4633" width="9.875" style="1" bestFit="1" customWidth="1"/>
    <col min="4634" max="4634" width="9.125" style="1" bestFit="1" customWidth="1"/>
    <col min="4635" max="4635" width="9" style="1"/>
    <col min="4636" max="4644" width="9.875" style="1" bestFit="1" customWidth="1"/>
    <col min="4645" max="4865" width="9" style="1"/>
    <col min="4866" max="4868" width="8.75" style="1" customWidth="1"/>
    <col min="4869" max="4870" width="9.25" style="1" customWidth="1"/>
    <col min="4871" max="4874" width="2.625" style="1" customWidth="1"/>
    <col min="4875" max="4876" width="10" style="1" customWidth="1"/>
    <col min="4877" max="4878" width="10.875" style="1" customWidth="1"/>
    <col min="4879" max="4879" width="4.125" style="1" customWidth="1"/>
    <col min="4880" max="4882" width="2" style="1" customWidth="1"/>
    <col min="4883" max="4883" width="10" style="1" customWidth="1"/>
    <col min="4884" max="4884" width="10.5" style="1" customWidth="1"/>
    <col min="4885" max="4886" width="8.75" style="1" customWidth="1"/>
    <col min="4887" max="4887" width="3.875" style="1" customWidth="1"/>
    <col min="4888" max="4888" width="14.375" style="1" customWidth="1"/>
    <col min="4889" max="4889" width="9.875" style="1" bestFit="1" customWidth="1"/>
    <col min="4890" max="4890" width="9.125" style="1" bestFit="1" customWidth="1"/>
    <col min="4891" max="4891" width="9" style="1"/>
    <col min="4892" max="4900" width="9.875" style="1" bestFit="1" customWidth="1"/>
    <col min="4901" max="5121" width="9" style="1"/>
    <col min="5122" max="5124" width="8.75" style="1" customWidth="1"/>
    <col min="5125" max="5126" width="9.25" style="1" customWidth="1"/>
    <col min="5127" max="5130" width="2.625" style="1" customWidth="1"/>
    <col min="5131" max="5132" width="10" style="1" customWidth="1"/>
    <col min="5133" max="5134" width="10.875" style="1" customWidth="1"/>
    <col min="5135" max="5135" width="4.125" style="1" customWidth="1"/>
    <col min="5136" max="5138" width="2" style="1" customWidth="1"/>
    <col min="5139" max="5139" width="10" style="1" customWidth="1"/>
    <col min="5140" max="5140" width="10.5" style="1" customWidth="1"/>
    <col min="5141" max="5142" width="8.75" style="1" customWidth="1"/>
    <col min="5143" max="5143" width="3.875" style="1" customWidth="1"/>
    <col min="5144" max="5144" width="14.375" style="1" customWidth="1"/>
    <col min="5145" max="5145" width="9.875" style="1" bestFit="1" customWidth="1"/>
    <col min="5146" max="5146" width="9.125" style="1" bestFit="1" customWidth="1"/>
    <col min="5147" max="5147" width="9" style="1"/>
    <col min="5148" max="5156" width="9.875" style="1" bestFit="1" customWidth="1"/>
    <col min="5157" max="5377" width="9" style="1"/>
    <col min="5378" max="5380" width="8.75" style="1" customWidth="1"/>
    <col min="5381" max="5382" width="9.25" style="1" customWidth="1"/>
    <col min="5383" max="5386" width="2.625" style="1" customWidth="1"/>
    <col min="5387" max="5388" width="10" style="1" customWidth="1"/>
    <col min="5389" max="5390" width="10.875" style="1" customWidth="1"/>
    <col min="5391" max="5391" width="4.125" style="1" customWidth="1"/>
    <col min="5392" max="5394" width="2" style="1" customWidth="1"/>
    <col min="5395" max="5395" width="10" style="1" customWidth="1"/>
    <col min="5396" max="5396" width="10.5" style="1" customWidth="1"/>
    <col min="5397" max="5398" width="8.75" style="1" customWidth="1"/>
    <col min="5399" max="5399" width="3.875" style="1" customWidth="1"/>
    <col min="5400" max="5400" width="14.375" style="1" customWidth="1"/>
    <col min="5401" max="5401" width="9.875" style="1" bestFit="1" customWidth="1"/>
    <col min="5402" max="5402" width="9.125" style="1" bestFit="1" customWidth="1"/>
    <col min="5403" max="5403" width="9" style="1"/>
    <col min="5404" max="5412" width="9.875" style="1" bestFit="1" customWidth="1"/>
    <col min="5413" max="5633" width="9" style="1"/>
    <col min="5634" max="5636" width="8.75" style="1" customWidth="1"/>
    <col min="5637" max="5638" width="9.25" style="1" customWidth="1"/>
    <col min="5639" max="5642" width="2.625" style="1" customWidth="1"/>
    <col min="5643" max="5644" width="10" style="1" customWidth="1"/>
    <col min="5645" max="5646" width="10.875" style="1" customWidth="1"/>
    <col min="5647" max="5647" width="4.125" style="1" customWidth="1"/>
    <col min="5648" max="5650" width="2" style="1" customWidth="1"/>
    <col min="5651" max="5651" width="10" style="1" customWidth="1"/>
    <col min="5652" max="5652" width="10.5" style="1" customWidth="1"/>
    <col min="5653" max="5654" width="8.75" style="1" customWidth="1"/>
    <col min="5655" max="5655" width="3.875" style="1" customWidth="1"/>
    <col min="5656" max="5656" width="14.375" style="1" customWidth="1"/>
    <col min="5657" max="5657" width="9.875" style="1" bestFit="1" customWidth="1"/>
    <col min="5658" max="5658" width="9.125" style="1" bestFit="1" customWidth="1"/>
    <col min="5659" max="5659" width="9" style="1"/>
    <col min="5660" max="5668" width="9.875" style="1" bestFit="1" customWidth="1"/>
    <col min="5669" max="5889" width="9" style="1"/>
    <col min="5890" max="5892" width="8.75" style="1" customWidth="1"/>
    <col min="5893" max="5894" width="9.25" style="1" customWidth="1"/>
    <col min="5895" max="5898" width="2.625" style="1" customWidth="1"/>
    <col min="5899" max="5900" width="10" style="1" customWidth="1"/>
    <col min="5901" max="5902" width="10.875" style="1" customWidth="1"/>
    <col min="5903" max="5903" width="4.125" style="1" customWidth="1"/>
    <col min="5904" max="5906" width="2" style="1" customWidth="1"/>
    <col min="5907" max="5907" width="10" style="1" customWidth="1"/>
    <col min="5908" max="5908" width="10.5" style="1" customWidth="1"/>
    <col min="5909" max="5910" width="8.75" style="1" customWidth="1"/>
    <col min="5911" max="5911" width="3.875" style="1" customWidth="1"/>
    <col min="5912" max="5912" width="14.375" style="1" customWidth="1"/>
    <col min="5913" max="5913" width="9.875" style="1" bestFit="1" customWidth="1"/>
    <col min="5914" max="5914" width="9.125" style="1" bestFit="1" customWidth="1"/>
    <col min="5915" max="5915" width="9" style="1"/>
    <col min="5916" max="5924" width="9.875" style="1" bestFit="1" customWidth="1"/>
    <col min="5925" max="6145" width="9" style="1"/>
    <col min="6146" max="6148" width="8.75" style="1" customWidth="1"/>
    <col min="6149" max="6150" width="9.25" style="1" customWidth="1"/>
    <col min="6151" max="6154" width="2.625" style="1" customWidth="1"/>
    <col min="6155" max="6156" width="10" style="1" customWidth="1"/>
    <col min="6157" max="6158" width="10.875" style="1" customWidth="1"/>
    <col min="6159" max="6159" width="4.125" style="1" customWidth="1"/>
    <col min="6160" max="6162" width="2" style="1" customWidth="1"/>
    <col min="6163" max="6163" width="10" style="1" customWidth="1"/>
    <col min="6164" max="6164" width="10.5" style="1" customWidth="1"/>
    <col min="6165" max="6166" width="8.75" style="1" customWidth="1"/>
    <col min="6167" max="6167" width="3.875" style="1" customWidth="1"/>
    <col min="6168" max="6168" width="14.375" style="1" customWidth="1"/>
    <col min="6169" max="6169" width="9.875" style="1" bestFit="1" customWidth="1"/>
    <col min="6170" max="6170" width="9.125" style="1" bestFit="1" customWidth="1"/>
    <col min="6171" max="6171" width="9" style="1"/>
    <col min="6172" max="6180" width="9.875" style="1" bestFit="1" customWidth="1"/>
    <col min="6181" max="6401" width="9" style="1"/>
    <col min="6402" max="6404" width="8.75" style="1" customWidth="1"/>
    <col min="6405" max="6406" width="9.25" style="1" customWidth="1"/>
    <col min="6407" max="6410" width="2.625" style="1" customWidth="1"/>
    <col min="6411" max="6412" width="10" style="1" customWidth="1"/>
    <col min="6413" max="6414" width="10.875" style="1" customWidth="1"/>
    <col min="6415" max="6415" width="4.125" style="1" customWidth="1"/>
    <col min="6416" max="6418" width="2" style="1" customWidth="1"/>
    <col min="6419" max="6419" width="10" style="1" customWidth="1"/>
    <col min="6420" max="6420" width="10.5" style="1" customWidth="1"/>
    <col min="6421" max="6422" width="8.75" style="1" customWidth="1"/>
    <col min="6423" max="6423" width="3.875" style="1" customWidth="1"/>
    <col min="6424" max="6424" width="14.375" style="1" customWidth="1"/>
    <col min="6425" max="6425" width="9.875" style="1" bestFit="1" customWidth="1"/>
    <col min="6426" max="6426" width="9.125" style="1" bestFit="1" customWidth="1"/>
    <col min="6427" max="6427" width="9" style="1"/>
    <col min="6428" max="6436" width="9.875" style="1" bestFit="1" customWidth="1"/>
    <col min="6437" max="6657" width="9" style="1"/>
    <col min="6658" max="6660" width="8.75" style="1" customWidth="1"/>
    <col min="6661" max="6662" width="9.25" style="1" customWidth="1"/>
    <col min="6663" max="6666" width="2.625" style="1" customWidth="1"/>
    <col min="6667" max="6668" width="10" style="1" customWidth="1"/>
    <col min="6669" max="6670" width="10.875" style="1" customWidth="1"/>
    <col min="6671" max="6671" width="4.125" style="1" customWidth="1"/>
    <col min="6672" max="6674" width="2" style="1" customWidth="1"/>
    <col min="6675" max="6675" width="10" style="1" customWidth="1"/>
    <col min="6676" max="6676" width="10.5" style="1" customWidth="1"/>
    <col min="6677" max="6678" width="8.75" style="1" customWidth="1"/>
    <col min="6679" max="6679" width="3.875" style="1" customWidth="1"/>
    <col min="6680" max="6680" width="14.375" style="1" customWidth="1"/>
    <col min="6681" max="6681" width="9.875" style="1" bestFit="1" customWidth="1"/>
    <col min="6682" max="6682" width="9.125" style="1" bestFit="1" customWidth="1"/>
    <col min="6683" max="6683" width="9" style="1"/>
    <col min="6684" max="6692" width="9.875" style="1" bestFit="1" customWidth="1"/>
    <col min="6693" max="6913" width="9" style="1"/>
    <col min="6914" max="6916" width="8.75" style="1" customWidth="1"/>
    <col min="6917" max="6918" width="9.25" style="1" customWidth="1"/>
    <col min="6919" max="6922" width="2.625" style="1" customWidth="1"/>
    <col min="6923" max="6924" width="10" style="1" customWidth="1"/>
    <col min="6925" max="6926" width="10.875" style="1" customWidth="1"/>
    <col min="6927" max="6927" width="4.125" style="1" customWidth="1"/>
    <col min="6928" max="6930" width="2" style="1" customWidth="1"/>
    <col min="6931" max="6931" width="10" style="1" customWidth="1"/>
    <col min="6932" max="6932" width="10.5" style="1" customWidth="1"/>
    <col min="6933" max="6934" width="8.75" style="1" customWidth="1"/>
    <col min="6935" max="6935" width="3.875" style="1" customWidth="1"/>
    <col min="6936" max="6936" width="14.375" style="1" customWidth="1"/>
    <col min="6937" max="6937" width="9.875" style="1" bestFit="1" customWidth="1"/>
    <col min="6938" max="6938" width="9.125" style="1" bestFit="1" customWidth="1"/>
    <col min="6939" max="6939" width="9" style="1"/>
    <col min="6940" max="6948" width="9.875" style="1" bestFit="1" customWidth="1"/>
    <col min="6949" max="7169" width="9" style="1"/>
    <col min="7170" max="7172" width="8.75" style="1" customWidth="1"/>
    <col min="7173" max="7174" width="9.25" style="1" customWidth="1"/>
    <col min="7175" max="7178" width="2.625" style="1" customWidth="1"/>
    <col min="7179" max="7180" width="10" style="1" customWidth="1"/>
    <col min="7181" max="7182" width="10.875" style="1" customWidth="1"/>
    <col min="7183" max="7183" width="4.125" style="1" customWidth="1"/>
    <col min="7184" max="7186" width="2" style="1" customWidth="1"/>
    <col min="7187" max="7187" width="10" style="1" customWidth="1"/>
    <col min="7188" max="7188" width="10.5" style="1" customWidth="1"/>
    <col min="7189" max="7190" width="8.75" style="1" customWidth="1"/>
    <col min="7191" max="7191" width="3.875" style="1" customWidth="1"/>
    <col min="7192" max="7192" width="14.375" style="1" customWidth="1"/>
    <col min="7193" max="7193" width="9.875" style="1" bestFit="1" customWidth="1"/>
    <col min="7194" max="7194" width="9.125" style="1" bestFit="1" customWidth="1"/>
    <col min="7195" max="7195" width="9" style="1"/>
    <col min="7196" max="7204" width="9.875" style="1" bestFit="1" customWidth="1"/>
    <col min="7205" max="7425" width="9" style="1"/>
    <col min="7426" max="7428" width="8.75" style="1" customWidth="1"/>
    <col min="7429" max="7430" width="9.25" style="1" customWidth="1"/>
    <col min="7431" max="7434" width="2.625" style="1" customWidth="1"/>
    <col min="7435" max="7436" width="10" style="1" customWidth="1"/>
    <col min="7437" max="7438" width="10.875" style="1" customWidth="1"/>
    <col min="7439" max="7439" width="4.125" style="1" customWidth="1"/>
    <col min="7440" max="7442" width="2" style="1" customWidth="1"/>
    <col min="7443" max="7443" width="10" style="1" customWidth="1"/>
    <col min="7444" max="7444" width="10.5" style="1" customWidth="1"/>
    <col min="7445" max="7446" width="8.75" style="1" customWidth="1"/>
    <col min="7447" max="7447" width="3.875" style="1" customWidth="1"/>
    <col min="7448" max="7448" width="14.375" style="1" customWidth="1"/>
    <col min="7449" max="7449" width="9.875" style="1" bestFit="1" customWidth="1"/>
    <col min="7450" max="7450" width="9.125" style="1" bestFit="1" customWidth="1"/>
    <col min="7451" max="7451" width="9" style="1"/>
    <col min="7452" max="7460" width="9.875" style="1" bestFit="1" customWidth="1"/>
    <col min="7461" max="7681" width="9" style="1"/>
    <col min="7682" max="7684" width="8.75" style="1" customWidth="1"/>
    <col min="7685" max="7686" width="9.25" style="1" customWidth="1"/>
    <col min="7687" max="7690" width="2.625" style="1" customWidth="1"/>
    <col min="7691" max="7692" width="10" style="1" customWidth="1"/>
    <col min="7693" max="7694" width="10.875" style="1" customWidth="1"/>
    <col min="7695" max="7695" width="4.125" style="1" customWidth="1"/>
    <col min="7696" max="7698" width="2" style="1" customWidth="1"/>
    <col min="7699" max="7699" width="10" style="1" customWidth="1"/>
    <col min="7700" max="7700" width="10.5" style="1" customWidth="1"/>
    <col min="7701" max="7702" width="8.75" style="1" customWidth="1"/>
    <col min="7703" max="7703" width="3.875" style="1" customWidth="1"/>
    <col min="7704" max="7704" width="14.375" style="1" customWidth="1"/>
    <col min="7705" max="7705" width="9.875" style="1" bestFit="1" customWidth="1"/>
    <col min="7706" max="7706" width="9.125" style="1" bestFit="1" customWidth="1"/>
    <col min="7707" max="7707" width="9" style="1"/>
    <col min="7708" max="7716" width="9.875" style="1" bestFit="1" customWidth="1"/>
    <col min="7717" max="7937" width="9" style="1"/>
    <col min="7938" max="7940" width="8.75" style="1" customWidth="1"/>
    <col min="7941" max="7942" width="9.25" style="1" customWidth="1"/>
    <col min="7943" max="7946" width="2.625" style="1" customWidth="1"/>
    <col min="7947" max="7948" width="10" style="1" customWidth="1"/>
    <col min="7949" max="7950" width="10.875" style="1" customWidth="1"/>
    <col min="7951" max="7951" width="4.125" style="1" customWidth="1"/>
    <col min="7952" max="7954" width="2" style="1" customWidth="1"/>
    <col min="7955" max="7955" width="10" style="1" customWidth="1"/>
    <col min="7956" max="7956" width="10.5" style="1" customWidth="1"/>
    <col min="7957" max="7958" width="8.75" style="1" customWidth="1"/>
    <col min="7959" max="7959" width="3.875" style="1" customWidth="1"/>
    <col min="7960" max="7960" width="14.375" style="1" customWidth="1"/>
    <col min="7961" max="7961" width="9.875" style="1" bestFit="1" customWidth="1"/>
    <col min="7962" max="7962" width="9.125" style="1" bestFit="1" customWidth="1"/>
    <col min="7963" max="7963" width="9" style="1"/>
    <col min="7964" max="7972" width="9.875" style="1" bestFit="1" customWidth="1"/>
    <col min="7973" max="8193" width="9" style="1"/>
    <col min="8194" max="8196" width="8.75" style="1" customWidth="1"/>
    <col min="8197" max="8198" width="9.25" style="1" customWidth="1"/>
    <col min="8199" max="8202" width="2.625" style="1" customWidth="1"/>
    <col min="8203" max="8204" width="10" style="1" customWidth="1"/>
    <col min="8205" max="8206" width="10.875" style="1" customWidth="1"/>
    <col min="8207" max="8207" width="4.125" style="1" customWidth="1"/>
    <col min="8208" max="8210" width="2" style="1" customWidth="1"/>
    <col min="8211" max="8211" width="10" style="1" customWidth="1"/>
    <col min="8212" max="8212" width="10.5" style="1" customWidth="1"/>
    <col min="8213" max="8214" width="8.75" style="1" customWidth="1"/>
    <col min="8215" max="8215" width="3.875" style="1" customWidth="1"/>
    <col min="8216" max="8216" width="14.375" style="1" customWidth="1"/>
    <col min="8217" max="8217" width="9.875" style="1" bestFit="1" customWidth="1"/>
    <col min="8218" max="8218" width="9.125" style="1" bestFit="1" customWidth="1"/>
    <col min="8219" max="8219" width="9" style="1"/>
    <col min="8220" max="8228" width="9.875" style="1" bestFit="1" customWidth="1"/>
    <col min="8229" max="8449" width="9" style="1"/>
    <col min="8450" max="8452" width="8.75" style="1" customWidth="1"/>
    <col min="8453" max="8454" width="9.25" style="1" customWidth="1"/>
    <col min="8455" max="8458" width="2.625" style="1" customWidth="1"/>
    <col min="8459" max="8460" width="10" style="1" customWidth="1"/>
    <col min="8461" max="8462" width="10.875" style="1" customWidth="1"/>
    <col min="8463" max="8463" width="4.125" style="1" customWidth="1"/>
    <col min="8464" max="8466" width="2" style="1" customWidth="1"/>
    <col min="8467" max="8467" width="10" style="1" customWidth="1"/>
    <col min="8468" max="8468" width="10.5" style="1" customWidth="1"/>
    <col min="8469" max="8470" width="8.75" style="1" customWidth="1"/>
    <col min="8471" max="8471" width="3.875" style="1" customWidth="1"/>
    <col min="8472" max="8472" width="14.375" style="1" customWidth="1"/>
    <col min="8473" max="8473" width="9.875" style="1" bestFit="1" customWidth="1"/>
    <col min="8474" max="8474" width="9.125" style="1" bestFit="1" customWidth="1"/>
    <col min="8475" max="8475" width="9" style="1"/>
    <col min="8476" max="8484" width="9.875" style="1" bestFit="1" customWidth="1"/>
    <col min="8485" max="8705" width="9" style="1"/>
    <col min="8706" max="8708" width="8.75" style="1" customWidth="1"/>
    <col min="8709" max="8710" width="9.25" style="1" customWidth="1"/>
    <col min="8711" max="8714" width="2.625" style="1" customWidth="1"/>
    <col min="8715" max="8716" width="10" style="1" customWidth="1"/>
    <col min="8717" max="8718" width="10.875" style="1" customWidth="1"/>
    <col min="8719" max="8719" width="4.125" style="1" customWidth="1"/>
    <col min="8720" max="8722" width="2" style="1" customWidth="1"/>
    <col min="8723" max="8723" width="10" style="1" customWidth="1"/>
    <col min="8724" max="8724" width="10.5" style="1" customWidth="1"/>
    <col min="8725" max="8726" width="8.75" style="1" customWidth="1"/>
    <col min="8727" max="8727" width="3.875" style="1" customWidth="1"/>
    <col min="8728" max="8728" width="14.375" style="1" customWidth="1"/>
    <col min="8729" max="8729" width="9.875" style="1" bestFit="1" customWidth="1"/>
    <col min="8730" max="8730" width="9.125" style="1" bestFit="1" customWidth="1"/>
    <col min="8731" max="8731" width="9" style="1"/>
    <col min="8732" max="8740" width="9.875" style="1" bestFit="1" customWidth="1"/>
    <col min="8741" max="8961" width="9" style="1"/>
    <col min="8962" max="8964" width="8.75" style="1" customWidth="1"/>
    <col min="8965" max="8966" width="9.25" style="1" customWidth="1"/>
    <col min="8967" max="8970" width="2.625" style="1" customWidth="1"/>
    <col min="8971" max="8972" width="10" style="1" customWidth="1"/>
    <col min="8973" max="8974" width="10.875" style="1" customWidth="1"/>
    <col min="8975" max="8975" width="4.125" style="1" customWidth="1"/>
    <col min="8976" max="8978" width="2" style="1" customWidth="1"/>
    <col min="8979" max="8979" width="10" style="1" customWidth="1"/>
    <col min="8980" max="8980" width="10.5" style="1" customWidth="1"/>
    <col min="8981" max="8982" width="8.75" style="1" customWidth="1"/>
    <col min="8983" max="8983" width="3.875" style="1" customWidth="1"/>
    <col min="8984" max="8984" width="14.375" style="1" customWidth="1"/>
    <col min="8985" max="8985" width="9.875" style="1" bestFit="1" customWidth="1"/>
    <col min="8986" max="8986" width="9.125" style="1" bestFit="1" customWidth="1"/>
    <col min="8987" max="8987" width="9" style="1"/>
    <col min="8988" max="8996" width="9.875" style="1" bestFit="1" customWidth="1"/>
    <col min="8997" max="9217" width="9" style="1"/>
    <col min="9218" max="9220" width="8.75" style="1" customWidth="1"/>
    <col min="9221" max="9222" width="9.25" style="1" customWidth="1"/>
    <col min="9223" max="9226" width="2.625" style="1" customWidth="1"/>
    <col min="9227" max="9228" width="10" style="1" customWidth="1"/>
    <col min="9229" max="9230" width="10.875" style="1" customWidth="1"/>
    <col min="9231" max="9231" width="4.125" style="1" customWidth="1"/>
    <col min="9232" max="9234" width="2" style="1" customWidth="1"/>
    <col min="9235" max="9235" width="10" style="1" customWidth="1"/>
    <col min="9236" max="9236" width="10.5" style="1" customWidth="1"/>
    <col min="9237" max="9238" width="8.75" style="1" customWidth="1"/>
    <col min="9239" max="9239" width="3.875" style="1" customWidth="1"/>
    <col min="9240" max="9240" width="14.375" style="1" customWidth="1"/>
    <col min="9241" max="9241" width="9.875" style="1" bestFit="1" customWidth="1"/>
    <col min="9242" max="9242" width="9.125" style="1" bestFit="1" customWidth="1"/>
    <col min="9243" max="9243" width="9" style="1"/>
    <col min="9244" max="9252" width="9.875" style="1" bestFit="1" customWidth="1"/>
    <col min="9253" max="9473" width="9" style="1"/>
    <col min="9474" max="9476" width="8.75" style="1" customWidth="1"/>
    <col min="9477" max="9478" width="9.25" style="1" customWidth="1"/>
    <col min="9479" max="9482" width="2.625" style="1" customWidth="1"/>
    <col min="9483" max="9484" width="10" style="1" customWidth="1"/>
    <col min="9485" max="9486" width="10.875" style="1" customWidth="1"/>
    <col min="9487" max="9487" width="4.125" style="1" customWidth="1"/>
    <col min="9488" max="9490" width="2" style="1" customWidth="1"/>
    <col min="9491" max="9491" width="10" style="1" customWidth="1"/>
    <col min="9492" max="9492" width="10.5" style="1" customWidth="1"/>
    <col min="9493" max="9494" width="8.75" style="1" customWidth="1"/>
    <col min="9495" max="9495" width="3.875" style="1" customWidth="1"/>
    <col min="9496" max="9496" width="14.375" style="1" customWidth="1"/>
    <col min="9497" max="9497" width="9.875" style="1" bestFit="1" customWidth="1"/>
    <col min="9498" max="9498" width="9.125" style="1" bestFit="1" customWidth="1"/>
    <col min="9499" max="9499" width="9" style="1"/>
    <col min="9500" max="9508" width="9.875" style="1" bestFit="1" customWidth="1"/>
    <col min="9509" max="9729" width="9" style="1"/>
    <col min="9730" max="9732" width="8.75" style="1" customWidth="1"/>
    <col min="9733" max="9734" width="9.25" style="1" customWidth="1"/>
    <col min="9735" max="9738" width="2.625" style="1" customWidth="1"/>
    <col min="9739" max="9740" width="10" style="1" customWidth="1"/>
    <col min="9741" max="9742" width="10.875" style="1" customWidth="1"/>
    <col min="9743" max="9743" width="4.125" style="1" customWidth="1"/>
    <col min="9744" max="9746" width="2" style="1" customWidth="1"/>
    <col min="9747" max="9747" width="10" style="1" customWidth="1"/>
    <col min="9748" max="9748" width="10.5" style="1" customWidth="1"/>
    <col min="9749" max="9750" width="8.75" style="1" customWidth="1"/>
    <col min="9751" max="9751" width="3.875" style="1" customWidth="1"/>
    <col min="9752" max="9752" width="14.375" style="1" customWidth="1"/>
    <col min="9753" max="9753" width="9.875" style="1" bestFit="1" customWidth="1"/>
    <col min="9754" max="9754" width="9.125" style="1" bestFit="1" customWidth="1"/>
    <col min="9755" max="9755" width="9" style="1"/>
    <col min="9756" max="9764" width="9.875" style="1" bestFit="1" customWidth="1"/>
    <col min="9765" max="9985" width="9" style="1"/>
    <col min="9986" max="9988" width="8.75" style="1" customWidth="1"/>
    <col min="9989" max="9990" width="9.25" style="1" customWidth="1"/>
    <col min="9991" max="9994" width="2.625" style="1" customWidth="1"/>
    <col min="9995" max="9996" width="10" style="1" customWidth="1"/>
    <col min="9997" max="9998" width="10.875" style="1" customWidth="1"/>
    <col min="9999" max="9999" width="4.125" style="1" customWidth="1"/>
    <col min="10000" max="10002" width="2" style="1" customWidth="1"/>
    <col min="10003" max="10003" width="10" style="1" customWidth="1"/>
    <col min="10004" max="10004" width="10.5" style="1" customWidth="1"/>
    <col min="10005" max="10006" width="8.75" style="1" customWidth="1"/>
    <col min="10007" max="10007" width="3.875" style="1" customWidth="1"/>
    <col min="10008" max="10008" width="14.375" style="1" customWidth="1"/>
    <col min="10009" max="10009" width="9.875" style="1" bestFit="1" customWidth="1"/>
    <col min="10010" max="10010" width="9.125" style="1" bestFit="1" customWidth="1"/>
    <col min="10011" max="10011" width="9" style="1"/>
    <col min="10012" max="10020" width="9.875" style="1" bestFit="1" customWidth="1"/>
    <col min="10021" max="10241" width="9" style="1"/>
    <col min="10242" max="10244" width="8.75" style="1" customWidth="1"/>
    <col min="10245" max="10246" width="9.25" style="1" customWidth="1"/>
    <col min="10247" max="10250" width="2.625" style="1" customWidth="1"/>
    <col min="10251" max="10252" width="10" style="1" customWidth="1"/>
    <col min="10253" max="10254" width="10.875" style="1" customWidth="1"/>
    <col min="10255" max="10255" width="4.125" style="1" customWidth="1"/>
    <col min="10256" max="10258" width="2" style="1" customWidth="1"/>
    <col min="10259" max="10259" width="10" style="1" customWidth="1"/>
    <col min="10260" max="10260" width="10.5" style="1" customWidth="1"/>
    <col min="10261" max="10262" width="8.75" style="1" customWidth="1"/>
    <col min="10263" max="10263" width="3.875" style="1" customWidth="1"/>
    <col min="10264" max="10264" width="14.375" style="1" customWidth="1"/>
    <col min="10265" max="10265" width="9.875" style="1" bestFit="1" customWidth="1"/>
    <col min="10266" max="10266" width="9.125" style="1" bestFit="1" customWidth="1"/>
    <col min="10267" max="10267" width="9" style="1"/>
    <col min="10268" max="10276" width="9.875" style="1" bestFit="1" customWidth="1"/>
    <col min="10277" max="10497" width="9" style="1"/>
    <col min="10498" max="10500" width="8.75" style="1" customWidth="1"/>
    <col min="10501" max="10502" width="9.25" style="1" customWidth="1"/>
    <col min="10503" max="10506" width="2.625" style="1" customWidth="1"/>
    <col min="10507" max="10508" width="10" style="1" customWidth="1"/>
    <col min="10509" max="10510" width="10.875" style="1" customWidth="1"/>
    <col min="10511" max="10511" width="4.125" style="1" customWidth="1"/>
    <col min="10512" max="10514" width="2" style="1" customWidth="1"/>
    <col min="10515" max="10515" width="10" style="1" customWidth="1"/>
    <col min="10516" max="10516" width="10.5" style="1" customWidth="1"/>
    <col min="10517" max="10518" width="8.75" style="1" customWidth="1"/>
    <col min="10519" max="10519" width="3.875" style="1" customWidth="1"/>
    <col min="10520" max="10520" width="14.375" style="1" customWidth="1"/>
    <col min="10521" max="10521" width="9.875" style="1" bestFit="1" customWidth="1"/>
    <col min="10522" max="10522" width="9.125" style="1" bestFit="1" customWidth="1"/>
    <col min="10523" max="10523" width="9" style="1"/>
    <col min="10524" max="10532" width="9.875" style="1" bestFit="1" customWidth="1"/>
    <col min="10533" max="10753" width="9" style="1"/>
    <col min="10754" max="10756" width="8.75" style="1" customWidth="1"/>
    <col min="10757" max="10758" width="9.25" style="1" customWidth="1"/>
    <col min="10759" max="10762" width="2.625" style="1" customWidth="1"/>
    <col min="10763" max="10764" width="10" style="1" customWidth="1"/>
    <col min="10765" max="10766" width="10.875" style="1" customWidth="1"/>
    <col min="10767" max="10767" width="4.125" style="1" customWidth="1"/>
    <col min="10768" max="10770" width="2" style="1" customWidth="1"/>
    <col min="10771" max="10771" width="10" style="1" customWidth="1"/>
    <col min="10772" max="10772" width="10.5" style="1" customWidth="1"/>
    <col min="10773" max="10774" width="8.75" style="1" customWidth="1"/>
    <col min="10775" max="10775" width="3.875" style="1" customWidth="1"/>
    <col min="10776" max="10776" width="14.375" style="1" customWidth="1"/>
    <col min="10777" max="10777" width="9.875" style="1" bestFit="1" customWidth="1"/>
    <col min="10778" max="10778" width="9.125" style="1" bestFit="1" customWidth="1"/>
    <col min="10779" max="10779" width="9" style="1"/>
    <col min="10780" max="10788" width="9.875" style="1" bestFit="1" customWidth="1"/>
    <col min="10789" max="11009" width="9" style="1"/>
    <col min="11010" max="11012" width="8.75" style="1" customWidth="1"/>
    <col min="11013" max="11014" width="9.25" style="1" customWidth="1"/>
    <col min="11015" max="11018" width="2.625" style="1" customWidth="1"/>
    <col min="11019" max="11020" width="10" style="1" customWidth="1"/>
    <col min="11021" max="11022" width="10.875" style="1" customWidth="1"/>
    <col min="11023" max="11023" width="4.125" style="1" customWidth="1"/>
    <col min="11024" max="11026" width="2" style="1" customWidth="1"/>
    <col min="11027" max="11027" width="10" style="1" customWidth="1"/>
    <col min="11028" max="11028" width="10.5" style="1" customWidth="1"/>
    <col min="11029" max="11030" width="8.75" style="1" customWidth="1"/>
    <col min="11031" max="11031" width="3.875" style="1" customWidth="1"/>
    <col min="11032" max="11032" width="14.375" style="1" customWidth="1"/>
    <col min="11033" max="11033" width="9.875" style="1" bestFit="1" customWidth="1"/>
    <col min="11034" max="11034" width="9.125" style="1" bestFit="1" customWidth="1"/>
    <col min="11035" max="11035" width="9" style="1"/>
    <col min="11036" max="11044" width="9.875" style="1" bestFit="1" customWidth="1"/>
    <col min="11045" max="11265" width="9" style="1"/>
    <col min="11266" max="11268" width="8.75" style="1" customWidth="1"/>
    <col min="11269" max="11270" width="9.25" style="1" customWidth="1"/>
    <col min="11271" max="11274" width="2.625" style="1" customWidth="1"/>
    <col min="11275" max="11276" width="10" style="1" customWidth="1"/>
    <col min="11277" max="11278" width="10.875" style="1" customWidth="1"/>
    <col min="11279" max="11279" width="4.125" style="1" customWidth="1"/>
    <col min="11280" max="11282" width="2" style="1" customWidth="1"/>
    <col min="11283" max="11283" width="10" style="1" customWidth="1"/>
    <col min="11284" max="11284" width="10.5" style="1" customWidth="1"/>
    <col min="11285" max="11286" width="8.75" style="1" customWidth="1"/>
    <col min="11287" max="11287" width="3.875" style="1" customWidth="1"/>
    <col min="11288" max="11288" width="14.375" style="1" customWidth="1"/>
    <col min="11289" max="11289" width="9.875" style="1" bestFit="1" customWidth="1"/>
    <col min="11290" max="11290" width="9.125" style="1" bestFit="1" customWidth="1"/>
    <col min="11291" max="11291" width="9" style="1"/>
    <col min="11292" max="11300" width="9.875" style="1" bestFit="1" customWidth="1"/>
    <col min="11301" max="11521" width="9" style="1"/>
    <col min="11522" max="11524" width="8.75" style="1" customWidth="1"/>
    <col min="11525" max="11526" width="9.25" style="1" customWidth="1"/>
    <col min="11527" max="11530" width="2.625" style="1" customWidth="1"/>
    <col min="11531" max="11532" width="10" style="1" customWidth="1"/>
    <col min="11533" max="11534" width="10.875" style="1" customWidth="1"/>
    <col min="11535" max="11535" width="4.125" style="1" customWidth="1"/>
    <col min="11536" max="11538" width="2" style="1" customWidth="1"/>
    <col min="11539" max="11539" width="10" style="1" customWidth="1"/>
    <col min="11540" max="11540" width="10.5" style="1" customWidth="1"/>
    <col min="11541" max="11542" width="8.75" style="1" customWidth="1"/>
    <col min="11543" max="11543" width="3.875" style="1" customWidth="1"/>
    <col min="11544" max="11544" width="14.375" style="1" customWidth="1"/>
    <col min="11545" max="11545" width="9.875" style="1" bestFit="1" customWidth="1"/>
    <col min="11546" max="11546" width="9.125" style="1" bestFit="1" customWidth="1"/>
    <col min="11547" max="11547" width="9" style="1"/>
    <col min="11548" max="11556" width="9.875" style="1" bestFit="1" customWidth="1"/>
    <col min="11557" max="11777" width="9" style="1"/>
    <col min="11778" max="11780" width="8.75" style="1" customWidth="1"/>
    <col min="11781" max="11782" width="9.25" style="1" customWidth="1"/>
    <col min="11783" max="11786" width="2.625" style="1" customWidth="1"/>
    <col min="11787" max="11788" width="10" style="1" customWidth="1"/>
    <col min="11789" max="11790" width="10.875" style="1" customWidth="1"/>
    <col min="11791" max="11791" width="4.125" style="1" customWidth="1"/>
    <col min="11792" max="11794" width="2" style="1" customWidth="1"/>
    <col min="11795" max="11795" width="10" style="1" customWidth="1"/>
    <col min="11796" max="11796" width="10.5" style="1" customWidth="1"/>
    <col min="11797" max="11798" width="8.75" style="1" customWidth="1"/>
    <col min="11799" max="11799" width="3.875" style="1" customWidth="1"/>
    <col min="11800" max="11800" width="14.375" style="1" customWidth="1"/>
    <col min="11801" max="11801" width="9.875" style="1" bestFit="1" customWidth="1"/>
    <col min="11802" max="11802" width="9.125" style="1" bestFit="1" customWidth="1"/>
    <col min="11803" max="11803" width="9" style="1"/>
    <col min="11804" max="11812" width="9.875" style="1" bestFit="1" customWidth="1"/>
    <col min="11813" max="12033" width="9" style="1"/>
    <col min="12034" max="12036" width="8.75" style="1" customWidth="1"/>
    <col min="12037" max="12038" width="9.25" style="1" customWidth="1"/>
    <col min="12039" max="12042" width="2.625" style="1" customWidth="1"/>
    <col min="12043" max="12044" width="10" style="1" customWidth="1"/>
    <col min="12045" max="12046" width="10.875" style="1" customWidth="1"/>
    <col min="12047" max="12047" width="4.125" style="1" customWidth="1"/>
    <col min="12048" max="12050" width="2" style="1" customWidth="1"/>
    <col min="12051" max="12051" width="10" style="1" customWidth="1"/>
    <col min="12052" max="12052" width="10.5" style="1" customWidth="1"/>
    <col min="12053" max="12054" width="8.75" style="1" customWidth="1"/>
    <col min="12055" max="12055" width="3.875" style="1" customWidth="1"/>
    <col min="12056" max="12056" width="14.375" style="1" customWidth="1"/>
    <col min="12057" max="12057" width="9.875" style="1" bestFit="1" customWidth="1"/>
    <col min="12058" max="12058" width="9.125" style="1" bestFit="1" customWidth="1"/>
    <col min="12059" max="12059" width="9" style="1"/>
    <col min="12060" max="12068" width="9.875" style="1" bestFit="1" customWidth="1"/>
    <col min="12069" max="12289" width="9" style="1"/>
    <col min="12290" max="12292" width="8.75" style="1" customWidth="1"/>
    <col min="12293" max="12294" width="9.25" style="1" customWidth="1"/>
    <col min="12295" max="12298" width="2.625" style="1" customWidth="1"/>
    <col min="12299" max="12300" width="10" style="1" customWidth="1"/>
    <col min="12301" max="12302" width="10.875" style="1" customWidth="1"/>
    <col min="12303" max="12303" width="4.125" style="1" customWidth="1"/>
    <col min="12304" max="12306" width="2" style="1" customWidth="1"/>
    <col min="12307" max="12307" width="10" style="1" customWidth="1"/>
    <col min="12308" max="12308" width="10.5" style="1" customWidth="1"/>
    <col min="12309" max="12310" width="8.75" style="1" customWidth="1"/>
    <col min="12311" max="12311" width="3.875" style="1" customWidth="1"/>
    <col min="12312" max="12312" width="14.375" style="1" customWidth="1"/>
    <col min="12313" max="12313" width="9.875" style="1" bestFit="1" customWidth="1"/>
    <col min="12314" max="12314" width="9.125" style="1" bestFit="1" customWidth="1"/>
    <col min="12315" max="12315" width="9" style="1"/>
    <col min="12316" max="12324" width="9.875" style="1" bestFit="1" customWidth="1"/>
    <col min="12325" max="12545" width="9" style="1"/>
    <col min="12546" max="12548" width="8.75" style="1" customWidth="1"/>
    <col min="12549" max="12550" width="9.25" style="1" customWidth="1"/>
    <col min="12551" max="12554" width="2.625" style="1" customWidth="1"/>
    <col min="12555" max="12556" width="10" style="1" customWidth="1"/>
    <col min="12557" max="12558" width="10.875" style="1" customWidth="1"/>
    <col min="12559" max="12559" width="4.125" style="1" customWidth="1"/>
    <col min="12560" max="12562" width="2" style="1" customWidth="1"/>
    <col min="12563" max="12563" width="10" style="1" customWidth="1"/>
    <col min="12564" max="12564" width="10.5" style="1" customWidth="1"/>
    <col min="12565" max="12566" width="8.75" style="1" customWidth="1"/>
    <col min="12567" max="12567" width="3.875" style="1" customWidth="1"/>
    <col min="12568" max="12568" width="14.375" style="1" customWidth="1"/>
    <col min="12569" max="12569" width="9.875" style="1" bestFit="1" customWidth="1"/>
    <col min="12570" max="12570" width="9.125" style="1" bestFit="1" customWidth="1"/>
    <col min="12571" max="12571" width="9" style="1"/>
    <col min="12572" max="12580" width="9.875" style="1" bestFit="1" customWidth="1"/>
    <col min="12581" max="12801" width="9" style="1"/>
    <col min="12802" max="12804" width="8.75" style="1" customWidth="1"/>
    <col min="12805" max="12806" width="9.25" style="1" customWidth="1"/>
    <col min="12807" max="12810" width="2.625" style="1" customWidth="1"/>
    <col min="12811" max="12812" width="10" style="1" customWidth="1"/>
    <col min="12813" max="12814" width="10.875" style="1" customWidth="1"/>
    <col min="12815" max="12815" width="4.125" style="1" customWidth="1"/>
    <col min="12816" max="12818" width="2" style="1" customWidth="1"/>
    <col min="12819" max="12819" width="10" style="1" customWidth="1"/>
    <col min="12820" max="12820" width="10.5" style="1" customWidth="1"/>
    <col min="12821" max="12822" width="8.75" style="1" customWidth="1"/>
    <col min="12823" max="12823" width="3.875" style="1" customWidth="1"/>
    <col min="12824" max="12824" width="14.375" style="1" customWidth="1"/>
    <col min="12825" max="12825" width="9.875" style="1" bestFit="1" customWidth="1"/>
    <col min="12826" max="12826" width="9.125" style="1" bestFit="1" customWidth="1"/>
    <col min="12827" max="12827" width="9" style="1"/>
    <col min="12828" max="12836" width="9.875" style="1" bestFit="1" customWidth="1"/>
    <col min="12837" max="13057" width="9" style="1"/>
    <col min="13058" max="13060" width="8.75" style="1" customWidth="1"/>
    <col min="13061" max="13062" width="9.25" style="1" customWidth="1"/>
    <col min="13063" max="13066" width="2.625" style="1" customWidth="1"/>
    <col min="13067" max="13068" width="10" style="1" customWidth="1"/>
    <col min="13069" max="13070" width="10.875" style="1" customWidth="1"/>
    <col min="13071" max="13071" width="4.125" style="1" customWidth="1"/>
    <col min="13072" max="13074" width="2" style="1" customWidth="1"/>
    <col min="13075" max="13075" width="10" style="1" customWidth="1"/>
    <col min="13076" max="13076" width="10.5" style="1" customWidth="1"/>
    <col min="13077" max="13078" width="8.75" style="1" customWidth="1"/>
    <col min="13079" max="13079" width="3.875" style="1" customWidth="1"/>
    <col min="13080" max="13080" width="14.375" style="1" customWidth="1"/>
    <col min="13081" max="13081" width="9.875" style="1" bestFit="1" customWidth="1"/>
    <col min="13082" max="13082" width="9.125" style="1" bestFit="1" customWidth="1"/>
    <col min="13083" max="13083" width="9" style="1"/>
    <col min="13084" max="13092" width="9.875" style="1" bestFit="1" customWidth="1"/>
    <col min="13093" max="13313" width="9" style="1"/>
    <col min="13314" max="13316" width="8.75" style="1" customWidth="1"/>
    <col min="13317" max="13318" width="9.25" style="1" customWidth="1"/>
    <col min="13319" max="13322" width="2.625" style="1" customWidth="1"/>
    <col min="13323" max="13324" width="10" style="1" customWidth="1"/>
    <col min="13325" max="13326" width="10.875" style="1" customWidth="1"/>
    <col min="13327" max="13327" width="4.125" style="1" customWidth="1"/>
    <col min="13328" max="13330" width="2" style="1" customWidth="1"/>
    <col min="13331" max="13331" width="10" style="1" customWidth="1"/>
    <col min="13332" max="13332" width="10.5" style="1" customWidth="1"/>
    <col min="13333" max="13334" width="8.75" style="1" customWidth="1"/>
    <col min="13335" max="13335" width="3.875" style="1" customWidth="1"/>
    <col min="13336" max="13336" width="14.375" style="1" customWidth="1"/>
    <col min="13337" max="13337" width="9.875" style="1" bestFit="1" customWidth="1"/>
    <col min="13338" max="13338" width="9.125" style="1" bestFit="1" customWidth="1"/>
    <col min="13339" max="13339" width="9" style="1"/>
    <col min="13340" max="13348" width="9.875" style="1" bestFit="1" customWidth="1"/>
    <col min="13349" max="13569" width="9" style="1"/>
    <col min="13570" max="13572" width="8.75" style="1" customWidth="1"/>
    <col min="13573" max="13574" width="9.25" style="1" customWidth="1"/>
    <col min="13575" max="13578" width="2.625" style="1" customWidth="1"/>
    <col min="13579" max="13580" width="10" style="1" customWidth="1"/>
    <col min="13581" max="13582" width="10.875" style="1" customWidth="1"/>
    <col min="13583" max="13583" width="4.125" style="1" customWidth="1"/>
    <col min="13584" max="13586" width="2" style="1" customWidth="1"/>
    <col min="13587" max="13587" width="10" style="1" customWidth="1"/>
    <col min="13588" max="13588" width="10.5" style="1" customWidth="1"/>
    <col min="13589" max="13590" width="8.75" style="1" customWidth="1"/>
    <col min="13591" max="13591" width="3.875" style="1" customWidth="1"/>
    <col min="13592" max="13592" width="14.375" style="1" customWidth="1"/>
    <col min="13593" max="13593" width="9.875" style="1" bestFit="1" customWidth="1"/>
    <col min="13594" max="13594" width="9.125" style="1" bestFit="1" customWidth="1"/>
    <col min="13595" max="13595" width="9" style="1"/>
    <col min="13596" max="13604" width="9.875" style="1" bestFit="1" customWidth="1"/>
    <col min="13605" max="13825" width="9" style="1"/>
    <col min="13826" max="13828" width="8.75" style="1" customWidth="1"/>
    <col min="13829" max="13830" width="9.25" style="1" customWidth="1"/>
    <col min="13831" max="13834" width="2.625" style="1" customWidth="1"/>
    <col min="13835" max="13836" width="10" style="1" customWidth="1"/>
    <col min="13837" max="13838" width="10.875" style="1" customWidth="1"/>
    <col min="13839" max="13839" width="4.125" style="1" customWidth="1"/>
    <col min="13840" max="13842" width="2" style="1" customWidth="1"/>
    <col min="13843" max="13843" width="10" style="1" customWidth="1"/>
    <col min="13844" max="13844" width="10.5" style="1" customWidth="1"/>
    <col min="13845" max="13846" width="8.75" style="1" customWidth="1"/>
    <col min="13847" max="13847" width="3.875" style="1" customWidth="1"/>
    <col min="13848" max="13848" width="14.375" style="1" customWidth="1"/>
    <col min="13849" max="13849" width="9.875" style="1" bestFit="1" customWidth="1"/>
    <col min="13850" max="13850" width="9.125" style="1" bestFit="1" customWidth="1"/>
    <col min="13851" max="13851" width="9" style="1"/>
    <col min="13852" max="13860" width="9.875" style="1" bestFit="1" customWidth="1"/>
    <col min="13861" max="14081" width="9" style="1"/>
    <col min="14082" max="14084" width="8.75" style="1" customWidth="1"/>
    <col min="14085" max="14086" width="9.25" style="1" customWidth="1"/>
    <col min="14087" max="14090" width="2.625" style="1" customWidth="1"/>
    <col min="14091" max="14092" width="10" style="1" customWidth="1"/>
    <col min="14093" max="14094" width="10.875" style="1" customWidth="1"/>
    <col min="14095" max="14095" width="4.125" style="1" customWidth="1"/>
    <col min="14096" max="14098" width="2" style="1" customWidth="1"/>
    <col min="14099" max="14099" width="10" style="1" customWidth="1"/>
    <col min="14100" max="14100" width="10.5" style="1" customWidth="1"/>
    <col min="14101" max="14102" width="8.75" style="1" customWidth="1"/>
    <col min="14103" max="14103" width="3.875" style="1" customWidth="1"/>
    <col min="14104" max="14104" width="14.375" style="1" customWidth="1"/>
    <col min="14105" max="14105" width="9.875" style="1" bestFit="1" customWidth="1"/>
    <col min="14106" max="14106" width="9.125" style="1" bestFit="1" customWidth="1"/>
    <col min="14107" max="14107" width="9" style="1"/>
    <col min="14108" max="14116" width="9.875" style="1" bestFit="1" customWidth="1"/>
    <col min="14117" max="14337" width="9" style="1"/>
    <col min="14338" max="14340" width="8.75" style="1" customWidth="1"/>
    <col min="14341" max="14342" width="9.25" style="1" customWidth="1"/>
    <col min="14343" max="14346" width="2.625" style="1" customWidth="1"/>
    <col min="14347" max="14348" width="10" style="1" customWidth="1"/>
    <col min="14349" max="14350" width="10.875" style="1" customWidth="1"/>
    <col min="14351" max="14351" width="4.125" style="1" customWidth="1"/>
    <col min="14352" max="14354" width="2" style="1" customWidth="1"/>
    <col min="14355" max="14355" width="10" style="1" customWidth="1"/>
    <col min="14356" max="14356" width="10.5" style="1" customWidth="1"/>
    <col min="14357" max="14358" width="8.75" style="1" customWidth="1"/>
    <col min="14359" max="14359" width="3.875" style="1" customWidth="1"/>
    <col min="14360" max="14360" width="14.375" style="1" customWidth="1"/>
    <col min="14361" max="14361" width="9.875" style="1" bestFit="1" customWidth="1"/>
    <col min="14362" max="14362" width="9.125" style="1" bestFit="1" customWidth="1"/>
    <col min="14363" max="14363" width="9" style="1"/>
    <col min="14364" max="14372" width="9.875" style="1" bestFit="1" customWidth="1"/>
    <col min="14373" max="14593" width="9" style="1"/>
    <col min="14594" max="14596" width="8.75" style="1" customWidth="1"/>
    <col min="14597" max="14598" width="9.25" style="1" customWidth="1"/>
    <col min="14599" max="14602" width="2.625" style="1" customWidth="1"/>
    <col min="14603" max="14604" width="10" style="1" customWidth="1"/>
    <col min="14605" max="14606" width="10.875" style="1" customWidth="1"/>
    <col min="14607" max="14607" width="4.125" style="1" customWidth="1"/>
    <col min="14608" max="14610" width="2" style="1" customWidth="1"/>
    <col min="14611" max="14611" width="10" style="1" customWidth="1"/>
    <col min="14612" max="14612" width="10.5" style="1" customWidth="1"/>
    <col min="14613" max="14614" width="8.75" style="1" customWidth="1"/>
    <col min="14615" max="14615" width="3.875" style="1" customWidth="1"/>
    <col min="14616" max="14616" width="14.375" style="1" customWidth="1"/>
    <col min="14617" max="14617" width="9.875" style="1" bestFit="1" customWidth="1"/>
    <col min="14618" max="14618" width="9.125" style="1" bestFit="1" customWidth="1"/>
    <col min="14619" max="14619" width="9" style="1"/>
    <col min="14620" max="14628" width="9.875" style="1" bestFit="1" customWidth="1"/>
    <col min="14629" max="14849" width="9" style="1"/>
    <col min="14850" max="14852" width="8.75" style="1" customWidth="1"/>
    <col min="14853" max="14854" width="9.25" style="1" customWidth="1"/>
    <col min="14855" max="14858" width="2.625" style="1" customWidth="1"/>
    <col min="14859" max="14860" width="10" style="1" customWidth="1"/>
    <col min="14861" max="14862" width="10.875" style="1" customWidth="1"/>
    <col min="14863" max="14863" width="4.125" style="1" customWidth="1"/>
    <col min="14864" max="14866" width="2" style="1" customWidth="1"/>
    <col min="14867" max="14867" width="10" style="1" customWidth="1"/>
    <col min="14868" max="14868" width="10.5" style="1" customWidth="1"/>
    <col min="14869" max="14870" width="8.75" style="1" customWidth="1"/>
    <col min="14871" max="14871" width="3.875" style="1" customWidth="1"/>
    <col min="14872" max="14872" width="14.375" style="1" customWidth="1"/>
    <col min="14873" max="14873" width="9.875" style="1" bestFit="1" customWidth="1"/>
    <col min="14874" max="14874" width="9.125" style="1" bestFit="1" customWidth="1"/>
    <col min="14875" max="14875" width="9" style="1"/>
    <col min="14876" max="14884" width="9.875" style="1" bestFit="1" customWidth="1"/>
    <col min="14885" max="15105" width="9" style="1"/>
    <col min="15106" max="15108" width="8.75" style="1" customWidth="1"/>
    <col min="15109" max="15110" width="9.25" style="1" customWidth="1"/>
    <col min="15111" max="15114" width="2.625" style="1" customWidth="1"/>
    <col min="15115" max="15116" width="10" style="1" customWidth="1"/>
    <col min="15117" max="15118" width="10.875" style="1" customWidth="1"/>
    <col min="15119" max="15119" width="4.125" style="1" customWidth="1"/>
    <col min="15120" max="15122" width="2" style="1" customWidth="1"/>
    <col min="15123" max="15123" width="10" style="1" customWidth="1"/>
    <col min="15124" max="15124" width="10.5" style="1" customWidth="1"/>
    <col min="15125" max="15126" width="8.75" style="1" customWidth="1"/>
    <col min="15127" max="15127" width="3.875" style="1" customWidth="1"/>
    <col min="15128" max="15128" width="14.375" style="1" customWidth="1"/>
    <col min="15129" max="15129" width="9.875" style="1" bestFit="1" customWidth="1"/>
    <col min="15130" max="15130" width="9.125" style="1" bestFit="1" customWidth="1"/>
    <col min="15131" max="15131" width="9" style="1"/>
    <col min="15132" max="15140" width="9.875" style="1" bestFit="1" customWidth="1"/>
    <col min="15141" max="15361" width="9" style="1"/>
    <col min="15362" max="15364" width="8.75" style="1" customWidth="1"/>
    <col min="15365" max="15366" width="9.25" style="1" customWidth="1"/>
    <col min="15367" max="15370" width="2.625" style="1" customWidth="1"/>
    <col min="15371" max="15372" width="10" style="1" customWidth="1"/>
    <col min="15373" max="15374" width="10.875" style="1" customWidth="1"/>
    <col min="15375" max="15375" width="4.125" style="1" customWidth="1"/>
    <col min="15376" max="15378" width="2" style="1" customWidth="1"/>
    <col min="15379" max="15379" width="10" style="1" customWidth="1"/>
    <col min="15380" max="15380" width="10.5" style="1" customWidth="1"/>
    <col min="15381" max="15382" width="8.75" style="1" customWidth="1"/>
    <col min="15383" max="15383" width="3.875" style="1" customWidth="1"/>
    <col min="15384" max="15384" width="14.375" style="1" customWidth="1"/>
    <col min="15385" max="15385" width="9.875" style="1" bestFit="1" customWidth="1"/>
    <col min="15386" max="15386" width="9.125" style="1" bestFit="1" customWidth="1"/>
    <col min="15387" max="15387" width="9" style="1"/>
    <col min="15388" max="15396" width="9.875" style="1" bestFit="1" customWidth="1"/>
    <col min="15397" max="15617" width="9" style="1"/>
    <col min="15618" max="15620" width="8.75" style="1" customWidth="1"/>
    <col min="15621" max="15622" width="9.25" style="1" customWidth="1"/>
    <col min="15623" max="15626" width="2.625" style="1" customWidth="1"/>
    <col min="15627" max="15628" width="10" style="1" customWidth="1"/>
    <col min="15629" max="15630" width="10.875" style="1" customWidth="1"/>
    <col min="15631" max="15631" width="4.125" style="1" customWidth="1"/>
    <col min="15632" max="15634" width="2" style="1" customWidth="1"/>
    <col min="15635" max="15635" width="10" style="1" customWidth="1"/>
    <col min="15636" max="15636" width="10.5" style="1" customWidth="1"/>
    <col min="15637" max="15638" width="8.75" style="1" customWidth="1"/>
    <col min="15639" max="15639" width="3.875" style="1" customWidth="1"/>
    <col min="15640" max="15640" width="14.375" style="1" customWidth="1"/>
    <col min="15641" max="15641" width="9.875" style="1" bestFit="1" customWidth="1"/>
    <col min="15642" max="15642" width="9.125" style="1" bestFit="1" customWidth="1"/>
    <col min="15643" max="15643" width="9" style="1"/>
    <col min="15644" max="15652" width="9.875" style="1" bestFit="1" customWidth="1"/>
    <col min="15653" max="15873" width="9" style="1"/>
    <col min="15874" max="15876" width="8.75" style="1" customWidth="1"/>
    <col min="15877" max="15878" width="9.25" style="1" customWidth="1"/>
    <col min="15879" max="15882" width="2.625" style="1" customWidth="1"/>
    <col min="15883" max="15884" width="10" style="1" customWidth="1"/>
    <col min="15885" max="15886" width="10.875" style="1" customWidth="1"/>
    <col min="15887" max="15887" width="4.125" style="1" customWidth="1"/>
    <col min="15888" max="15890" width="2" style="1" customWidth="1"/>
    <col min="15891" max="15891" width="10" style="1" customWidth="1"/>
    <col min="15892" max="15892" width="10.5" style="1" customWidth="1"/>
    <col min="15893" max="15894" width="8.75" style="1" customWidth="1"/>
    <col min="15895" max="15895" width="3.875" style="1" customWidth="1"/>
    <col min="15896" max="15896" width="14.375" style="1" customWidth="1"/>
    <col min="15897" max="15897" width="9.875" style="1" bestFit="1" customWidth="1"/>
    <col min="15898" max="15898" width="9.125" style="1" bestFit="1" customWidth="1"/>
    <col min="15899" max="15899" width="9" style="1"/>
    <col min="15900" max="15908" width="9.875" style="1" bestFit="1" customWidth="1"/>
    <col min="15909" max="16129" width="9" style="1"/>
    <col min="16130" max="16132" width="8.75" style="1" customWidth="1"/>
    <col min="16133" max="16134" width="9.25" style="1" customWidth="1"/>
    <col min="16135" max="16138" width="2.625" style="1" customWidth="1"/>
    <col min="16139" max="16140" width="10" style="1" customWidth="1"/>
    <col min="16141" max="16142" width="10.875" style="1" customWidth="1"/>
    <col min="16143" max="16143" width="4.125" style="1" customWidth="1"/>
    <col min="16144" max="16146" width="2" style="1" customWidth="1"/>
    <col min="16147" max="16147" width="10" style="1" customWidth="1"/>
    <col min="16148" max="16148" width="10.5" style="1" customWidth="1"/>
    <col min="16149" max="16150" width="8.75" style="1" customWidth="1"/>
    <col min="16151" max="16151" width="3.875" style="1" customWidth="1"/>
    <col min="16152" max="16152" width="14.375" style="1" customWidth="1"/>
    <col min="16153" max="16153" width="9.875" style="1" bestFit="1" customWidth="1"/>
    <col min="16154" max="16154" width="9.125" style="1" bestFit="1" customWidth="1"/>
    <col min="16155" max="16155" width="9" style="1"/>
    <col min="16156" max="16164" width="9.875" style="1" bestFit="1" customWidth="1"/>
    <col min="16165" max="16384" width="9" style="1"/>
  </cols>
  <sheetData>
    <row r="1" spans="1:28" ht="21.75" customHeight="1" thickBot="1">
      <c r="A1" s="1" t="s">
        <v>0</v>
      </c>
      <c r="V1" s="1" t="e">
        <f>別紙５【要入力】!BK1</f>
        <v>#N/A</v>
      </c>
    </row>
    <row r="2" spans="1:28" s="2" customFormat="1" ht="33.75" customHeight="1">
      <c r="A2" s="800" t="s">
        <v>34</v>
      </c>
      <c r="B2" s="800"/>
      <c r="C2" s="800"/>
      <c r="D2" s="800"/>
      <c r="E2" s="800"/>
      <c r="F2" s="800"/>
      <c r="G2" s="800"/>
      <c r="H2" s="800"/>
      <c r="I2" s="800"/>
      <c r="J2" s="800"/>
      <c r="K2" s="800"/>
      <c r="L2" s="800"/>
      <c r="M2" s="800"/>
      <c r="N2" s="800"/>
      <c r="O2" s="800"/>
      <c r="P2" s="800"/>
      <c r="Q2" s="800"/>
      <c r="R2" s="800"/>
      <c r="S2" s="800"/>
      <c r="T2" s="800"/>
      <c r="U2" s="800"/>
      <c r="V2" s="800"/>
      <c r="W2" s="800"/>
      <c r="Y2" s="914" t="e">
        <f>別紙７【要入力】!L1</f>
        <v>#N/A</v>
      </c>
      <c r="Z2" s="915"/>
    </row>
    <row r="3" spans="1:28" s="2" customFormat="1" ht="21.75" thickBot="1">
      <c r="A3" s="801" t="str">
        <f>別紙５【要入力】!B3</f>
        <v>令和５年度</v>
      </c>
      <c r="B3" s="801"/>
      <c r="C3" s="543"/>
      <c r="D3" s="3"/>
      <c r="E3" s="4"/>
      <c r="F3" s="4"/>
      <c r="G3" s="4"/>
      <c r="H3" s="4"/>
      <c r="I3" s="4"/>
      <c r="J3" s="4"/>
      <c r="K3" s="5"/>
      <c r="L3" s="5"/>
      <c r="M3" s="5"/>
      <c r="N3" s="803" t="s">
        <v>2</v>
      </c>
      <c r="O3" s="803"/>
      <c r="P3" s="918" t="e">
        <f>別紙７【要入力】!I3</f>
        <v>#N/A</v>
      </c>
      <c r="Q3" s="918"/>
      <c r="R3" s="918"/>
      <c r="S3" s="918"/>
      <c r="T3" s="918"/>
      <c r="U3" s="918"/>
      <c r="V3" s="918"/>
      <c r="W3" s="918"/>
      <c r="Y3" s="916"/>
      <c r="Z3" s="917"/>
    </row>
    <row r="4" spans="1:28" s="2" customFormat="1" ht="249" customHeight="1">
      <c r="A4" s="6"/>
      <c r="B4" s="6"/>
      <c r="C4" s="543"/>
      <c r="D4" s="3"/>
      <c r="E4" s="4"/>
      <c r="F4" s="4"/>
      <c r="G4" s="4"/>
      <c r="H4" s="4"/>
      <c r="I4" s="4"/>
      <c r="J4" s="4"/>
      <c r="K4" s="5"/>
      <c r="L4" s="5"/>
      <c r="M4" s="5"/>
      <c r="N4" s="56"/>
      <c r="O4" s="56"/>
      <c r="P4" s="56"/>
      <c r="Q4" s="56"/>
      <c r="R4" s="56"/>
      <c r="S4" s="6"/>
      <c r="T4" s="6"/>
      <c r="U4" s="6"/>
      <c r="V4" s="6"/>
      <c r="W4" s="6"/>
    </row>
    <row r="5" spans="1:28" s="2" customFormat="1" ht="21">
      <c r="A5" s="7" t="s">
        <v>3</v>
      </c>
      <c r="B5" s="8"/>
      <c r="C5" s="8"/>
      <c r="D5" s="8"/>
      <c r="E5" s="8"/>
      <c r="F5" s="8"/>
      <c r="G5" s="8"/>
      <c r="H5" s="4"/>
      <c r="I5" s="4"/>
      <c r="J5" s="4"/>
      <c r="K5" s="5"/>
      <c r="L5" s="7" t="s">
        <v>4</v>
      </c>
      <c r="M5" s="8"/>
      <c r="N5" s="8"/>
      <c r="O5" s="8"/>
      <c r="P5" s="8"/>
      <c r="Q5" s="8"/>
      <c r="R5" s="56"/>
      <c r="S5" s="6"/>
      <c r="T5" s="6"/>
      <c r="U5" s="6"/>
      <c r="V5" s="6"/>
      <c r="W5" s="6"/>
    </row>
    <row r="6" spans="1:28" s="2" customFormat="1" ht="21">
      <c r="A6" s="894" t="s">
        <v>5</v>
      </c>
      <c r="B6" s="897" t="s">
        <v>35</v>
      </c>
      <c r="C6" s="898"/>
      <c r="D6" s="898"/>
      <c r="E6" s="898"/>
      <c r="F6" s="898"/>
      <c r="G6" s="898"/>
      <c r="H6" s="898"/>
      <c r="I6" s="898"/>
      <c r="J6" s="899"/>
      <c r="K6" s="5"/>
      <c r="L6" s="894"/>
      <c r="M6" s="897" t="s">
        <v>35</v>
      </c>
      <c r="N6" s="898"/>
      <c r="O6" s="898"/>
      <c r="P6" s="898"/>
      <c r="Q6" s="898"/>
      <c r="R6" s="898"/>
      <c r="S6" s="898"/>
      <c r="T6" s="899"/>
      <c r="U6" s="6"/>
      <c r="V6" s="6"/>
      <c r="W6" s="6"/>
    </row>
    <row r="7" spans="1:28" s="2" customFormat="1" ht="48" customHeight="1">
      <c r="A7" s="895"/>
      <c r="B7" s="57" t="e">
        <f>IF(別紙2!X57="-","記載不要",CONCATENATE(別紙2!X57,"以上",CHAR(10),"延長利用"))</f>
        <v>#N/A</v>
      </c>
      <c r="C7" s="57" t="e">
        <f>IF(別紙2!Y57="-","記載不要",CONCATENATE(別紙2!Y57,"以上",CHAR(10),"延長利用"))</f>
        <v>#N/A</v>
      </c>
      <c r="D7" s="57" t="e">
        <f>IF(別紙2!Z57="-","記載不要",CONCATENATE(別紙2!Z57,"以上",CHAR(10),"延長利用"))</f>
        <v>#N/A</v>
      </c>
      <c r="E7" s="57" t="e">
        <f>IF(別紙2!AA57="-","記載不要",CONCATENATE(別紙2!AA57,"以上",CHAR(10),"延長利用"))</f>
        <v>#N/A</v>
      </c>
      <c r="F7" s="57" t="e">
        <f>IF(別紙2!AB57="-","記載不要",CONCATENATE(別紙2!AB57,"以上",CHAR(10),"延長利用"))</f>
        <v>#N/A</v>
      </c>
      <c r="G7" s="900" t="e">
        <f>IF(別紙2!AC57="-","記載不要",CONCATENATE(別紙2!AC57,"以上",CHAR(10),"延長利用"))</f>
        <v>#N/A</v>
      </c>
      <c r="H7" s="901" t="str">
        <f>IF(別紙2!AD57="-","記載不要",CONCATENATE(別紙2!AD57,"以上",CHAR(10),"延長利用"))</f>
        <v>以上
延長利用</v>
      </c>
      <c r="I7" s="901" t="str">
        <f>IF(別紙2!AE57="-","記載不要",CONCATENATE(別紙2!AE57,"以上",CHAR(10),"延長利用"))</f>
        <v>以上
延長利用</v>
      </c>
      <c r="J7" s="902" t="str">
        <f>IF(別紙2!AF57="-","記載不要",CONCATENATE(別紙2!AF57,"以上",CHAR(10),"延長利用"))</f>
        <v>以上
延長利用</v>
      </c>
      <c r="K7" s="5"/>
      <c r="L7" s="895"/>
      <c r="M7" s="57" t="s">
        <v>1210</v>
      </c>
      <c r="N7" s="57" t="s">
        <v>1211</v>
      </c>
      <c r="O7" s="900" t="s">
        <v>1212</v>
      </c>
      <c r="P7" s="901"/>
      <c r="Q7" s="901"/>
      <c r="R7" s="902"/>
      <c r="S7" s="57" t="s">
        <v>1213</v>
      </c>
      <c r="T7" s="57" t="s">
        <v>1214</v>
      </c>
      <c r="U7" s="6"/>
      <c r="V7" s="6"/>
      <c r="W7" s="6"/>
    </row>
    <row r="8" spans="1:28" s="2" customFormat="1" ht="30" customHeight="1">
      <c r="A8" s="896"/>
      <c r="B8" s="396" t="e">
        <f>IF(B7="記載不要","-",46)</f>
        <v>#N/A</v>
      </c>
      <c r="C8" s="396" t="e">
        <f>IF(C7="記載不要","-",47)</f>
        <v>#N/A</v>
      </c>
      <c r="D8" s="396" t="e">
        <f>IF(D7="記載不要","-",48)</f>
        <v>#N/A</v>
      </c>
      <c r="E8" s="396" t="e">
        <f>IF(E7="記載不要","-",49)</f>
        <v>#N/A</v>
      </c>
      <c r="F8" s="396" t="e">
        <f>IF(F7="記載不要","-",50)</f>
        <v>#N/A</v>
      </c>
      <c r="G8" s="905" t="e">
        <f>IF(G7="記載不要","-",51)</f>
        <v>#N/A</v>
      </c>
      <c r="H8" s="906">
        <f t="shared" ref="H8:J8" si="0">IF(H7="記載不要","-",46)</f>
        <v>46</v>
      </c>
      <c r="I8" s="906">
        <f t="shared" si="0"/>
        <v>46</v>
      </c>
      <c r="J8" s="907">
        <f t="shared" si="0"/>
        <v>46</v>
      </c>
      <c r="K8" s="5"/>
      <c r="L8" s="895"/>
      <c r="M8" s="439" t="s">
        <v>1215</v>
      </c>
      <c r="N8" s="439" t="s">
        <v>1215</v>
      </c>
      <c r="O8" s="908" t="s">
        <v>1215</v>
      </c>
      <c r="P8" s="909"/>
      <c r="Q8" s="909"/>
      <c r="R8" s="910"/>
      <c r="S8" s="439" t="s">
        <v>1215</v>
      </c>
      <c r="T8" s="439" t="s">
        <v>1215</v>
      </c>
      <c r="U8" s="6"/>
      <c r="V8" s="6"/>
      <c r="W8" s="6"/>
    </row>
    <row r="9" spans="1:28" s="2" customFormat="1" ht="27" customHeight="1">
      <c r="A9" s="353" t="s">
        <v>914</v>
      </c>
      <c r="B9" s="443"/>
      <c r="C9" s="540"/>
      <c r="D9" s="443"/>
      <c r="E9" s="443"/>
      <c r="F9" s="443"/>
      <c r="G9" s="903"/>
      <c r="H9" s="904"/>
      <c r="I9" s="904"/>
      <c r="J9" s="779"/>
      <c r="K9" s="5"/>
      <c r="L9" s="72" t="s">
        <v>7</v>
      </c>
      <c r="M9" s="522">
        <f>IFERROR(ROUND(HLOOKUP(M7,$B$7:$J$21,15,FALSE)/12,0),0)</f>
        <v>0</v>
      </c>
      <c r="N9" s="544">
        <f>IFERROR(ROUND(HLOOKUP(N7,$B$7:$J$21,15,FALSE)/12,0),0)</f>
        <v>0</v>
      </c>
      <c r="O9" s="911">
        <f t="shared" ref="O9:R9" si="1">IFERROR(ROUND(HLOOKUP(O7,$B$7:$J$21,15,FALSE)/12,0),0)</f>
        <v>0</v>
      </c>
      <c r="P9" s="912">
        <f t="shared" si="1"/>
        <v>0</v>
      </c>
      <c r="Q9" s="912">
        <f t="shared" si="1"/>
        <v>0</v>
      </c>
      <c r="R9" s="913">
        <f t="shared" si="1"/>
        <v>0</v>
      </c>
      <c r="S9" s="544">
        <f>IFERROR(ROUND(HLOOKUP(S7,$B$7:$J$21,15,FALSE)/12,0),0)</f>
        <v>0</v>
      </c>
      <c r="T9" s="544">
        <f>IFERROR(ROUND(HLOOKUP(T7,$B$7:$J$21,15,FALSE)/12,0),0)</f>
        <v>0</v>
      </c>
      <c r="U9" s="6"/>
      <c r="V9" s="6"/>
      <c r="W9" s="6"/>
      <c r="X9" s="58">
        <f>IF(別紙６【要入力】!M9&gt;0,0.5,0)</f>
        <v>0</v>
      </c>
      <c r="Y9" s="58">
        <f>IF(別紙６【要入力】!N9&gt;=6,1,0)</f>
        <v>0</v>
      </c>
      <c r="Z9" s="58">
        <f>IF(別紙６【要入力】!O9&gt;=3,2,0)</f>
        <v>0</v>
      </c>
      <c r="AA9" s="58">
        <f>IF(別紙６【要入力】!S9&gt;=3,3,0)</f>
        <v>0</v>
      </c>
      <c r="AB9" s="58">
        <f>IF(別紙６【要入力】!T9&gt;=3,4,0)</f>
        <v>0</v>
      </c>
    </row>
    <row r="10" spans="1:28" s="2" customFormat="1" ht="27" customHeight="1">
      <c r="A10" s="354" t="s">
        <v>915</v>
      </c>
      <c r="B10" s="530"/>
      <c r="C10" s="540"/>
      <c r="D10" s="443"/>
      <c r="E10" s="443"/>
      <c r="F10" s="443"/>
      <c r="G10" s="903"/>
      <c r="H10" s="904"/>
      <c r="I10" s="904"/>
      <c r="J10" s="779"/>
      <c r="K10" s="5"/>
      <c r="L10" s="1"/>
      <c r="M10" s="59" t="s">
        <v>36</v>
      </c>
      <c r="N10" s="1"/>
      <c r="O10" s="1"/>
      <c r="P10" s="1"/>
      <c r="Q10" s="1"/>
      <c r="R10" s="56"/>
      <c r="S10" s="6"/>
      <c r="T10" s="6"/>
      <c r="U10" s="6"/>
      <c r="V10" s="6"/>
      <c r="W10" s="6"/>
    </row>
    <row r="11" spans="1:28" s="2" customFormat="1" ht="27" customHeight="1">
      <c r="A11" s="354" t="s">
        <v>916</v>
      </c>
      <c r="B11" s="530"/>
      <c r="C11" s="540"/>
      <c r="D11" s="443"/>
      <c r="E11" s="443"/>
      <c r="F11" s="443"/>
      <c r="G11" s="903"/>
      <c r="H11" s="904"/>
      <c r="I11" s="904"/>
      <c r="J11" s="779"/>
      <c r="K11" s="5"/>
      <c r="L11" s="5"/>
      <c r="M11" s="5"/>
      <c r="N11" s="56"/>
      <c r="O11" s="56"/>
      <c r="P11" s="56"/>
      <c r="Q11" s="56"/>
      <c r="R11" s="56"/>
      <c r="S11" s="6"/>
      <c r="T11" s="6"/>
      <c r="U11" s="6"/>
      <c r="V11" s="6"/>
      <c r="W11" s="6"/>
    </row>
    <row r="12" spans="1:28" s="2" customFormat="1" ht="27" customHeight="1" thickBot="1">
      <c r="A12" s="354" t="s">
        <v>917</v>
      </c>
      <c r="B12" s="530"/>
      <c r="C12" s="540"/>
      <c r="D12" s="443"/>
      <c r="E12" s="443"/>
      <c r="F12" s="443"/>
      <c r="G12" s="903"/>
      <c r="H12" s="904"/>
      <c r="I12" s="904"/>
      <c r="J12" s="779"/>
      <c r="K12" s="5"/>
      <c r="L12" s="7" t="s">
        <v>37</v>
      </c>
      <c r="M12" s="1"/>
      <c r="N12" s="1"/>
      <c r="O12" s="1"/>
      <c r="P12" s="56"/>
      <c r="Q12" s="56"/>
      <c r="R12" s="56"/>
      <c r="S12" s="6"/>
      <c r="T12" s="6"/>
      <c r="U12" s="6"/>
      <c r="V12" s="6"/>
      <c r="W12" s="6"/>
    </row>
    <row r="13" spans="1:28" s="2" customFormat="1" ht="27" customHeight="1" thickBot="1">
      <c r="A13" s="354" t="s">
        <v>918</v>
      </c>
      <c r="B13" s="530"/>
      <c r="C13" s="540"/>
      <c r="D13" s="443"/>
      <c r="E13" s="443"/>
      <c r="F13" s="443"/>
      <c r="G13" s="903"/>
      <c r="H13" s="904"/>
      <c r="I13" s="904"/>
      <c r="J13" s="779"/>
      <c r="K13" s="5"/>
      <c r="L13" s="60">
        <f>MAX(別紙６【要入力】!X9:AB9)</f>
        <v>0</v>
      </c>
      <c r="M13" s="61" t="s">
        <v>38</v>
      </c>
      <c r="N13" s="1"/>
      <c r="O13" s="1"/>
      <c r="P13" s="56"/>
      <c r="Q13" s="56"/>
      <c r="R13" s="56"/>
      <c r="S13" s="6"/>
      <c r="T13" s="6"/>
      <c r="U13" s="6"/>
      <c r="V13" s="6"/>
      <c r="W13" s="6"/>
    </row>
    <row r="14" spans="1:28" s="2" customFormat="1" ht="27" customHeight="1">
      <c r="A14" s="354" t="s">
        <v>919</v>
      </c>
      <c r="B14" s="530"/>
      <c r="C14" s="540"/>
      <c r="D14" s="443"/>
      <c r="E14" s="443"/>
      <c r="F14" s="443"/>
      <c r="G14" s="903"/>
      <c r="H14" s="904"/>
      <c r="I14" s="904"/>
      <c r="J14" s="779"/>
      <c r="K14" s="5"/>
      <c r="L14" s="62" t="s">
        <v>39</v>
      </c>
      <c r="M14" s="62"/>
      <c r="N14" s="63"/>
      <c r="O14" s="63"/>
      <c r="P14" s="56"/>
      <c r="Q14" s="56"/>
      <c r="R14" s="56"/>
      <c r="S14" s="6"/>
      <c r="T14" s="6"/>
      <c r="U14" s="6"/>
      <c r="V14" s="6"/>
      <c r="W14" s="6"/>
    </row>
    <row r="15" spans="1:28" s="2" customFormat="1" ht="27" customHeight="1">
      <c r="A15" s="354" t="s">
        <v>920</v>
      </c>
      <c r="B15" s="530"/>
      <c r="C15" s="540"/>
      <c r="D15" s="443"/>
      <c r="E15" s="443"/>
      <c r="F15" s="443"/>
      <c r="G15" s="903"/>
      <c r="H15" s="904"/>
      <c r="I15" s="904"/>
      <c r="J15" s="779"/>
      <c r="K15" s="5"/>
      <c r="L15" s="64" t="s">
        <v>40</v>
      </c>
      <c r="M15" s="64"/>
      <c r="N15" s="64"/>
      <c r="O15" s="64"/>
      <c r="P15" s="56"/>
      <c r="Q15" s="56"/>
      <c r="R15" s="56"/>
      <c r="S15" s="6"/>
      <c r="T15" s="6"/>
      <c r="U15" s="6"/>
      <c r="V15" s="6"/>
      <c r="W15" s="6"/>
    </row>
    <row r="16" spans="1:28" s="2" customFormat="1" ht="27" customHeight="1">
      <c r="A16" s="354" t="s">
        <v>921</v>
      </c>
      <c r="B16" s="443"/>
      <c r="C16" s="540"/>
      <c r="D16" s="448"/>
      <c r="E16" s="448"/>
      <c r="F16" s="448"/>
      <c r="G16" s="903"/>
      <c r="H16" s="904"/>
      <c r="I16" s="904"/>
      <c r="J16" s="779"/>
      <c r="K16" s="5"/>
      <c r="L16" s="62" t="s">
        <v>41</v>
      </c>
      <c r="M16" s="64"/>
      <c r="N16" s="65"/>
      <c r="O16" s="66"/>
      <c r="P16" s="56"/>
      <c r="Q16" s="56"/>
      <c r="R16" s="56"/>
      <c r="S16" s="6"/>
      <c r="T16" s="6"/>
      <c r="U16" s="6"/>
      <c r="V16" s="6"/>
      <c r="W16" s="6"/>
    </row>
    <row r="17" spans="1:28" s="2" customFormat="1" ht="27" customHeight="1">
      <c r="A17" s="354" t="s">
        <v>922</v>
      </c>
      <c r="B17" s="448"/>
      <c r="C17" s="540"/>
      <c r="D17" s="448"/>
      <c r="E17" s="448"/>
      <c r="F17" s="448"/>
      <c r="G17" s="903"/>
      <c r="H17" s="904"/>
      <c r="I17" s="904"/>
      <c r="J17" s="779"/>
      <c r="K17" s="5"/>
      <c r="L17" s="64" t="s">
        <v>42</v>
      </c>
      <c r="M17" s="67"/>
      <c r="N17" s="68"/>
      <c r="O17" s="69"/>
      <c r="P17" s="56"/>
      <c r="Q17" s="56"/>
      <c r="R17" s="56"/>
      <c r="S17" s="6"/>
      <c r="T17" s="6"/>
      <c r="U17" s="6"/>
      <c r="V17" s="6"/>
      <c r="W17" s="6"/>
    </row>
    <row r="18" spans="1:28" s="2" customFormat="1" ht="27" customHeight="1">
      <c r="A18" s="354" t="s">
        <v>923</v>
      </c>
      <c r="B18" s="448"/>
      <c r="C18" s="540"/>
      <c r="D18" s="448"/>
      <c r="E18" s="448"/>
      <c r="F18" s="448"/>
      <c r="G18" s="903"/>
      <c r="H18" s="904"/>
      <c r="I18" s="904"/>
      <c r="J18" s="779"/>
      <c r="K18" s="5"/>
      <c r="L18" s="62" t="s">
        <v>43</v>
      </c>
      <c r="M18" s="67"/>
      <c r="N18" s="68"/>
      <c r="O18" s="69"/>
      <c r="P18" s="56"/>
      <c r="Q18" s="56"/>
      <c r="R18" s="56"/>
      <c r="S18" s="6"/>
      <c r="T18" s="6"/>
      <c r="U18" s="6"/>
      <c r="V18" s="6"/>
      <c r="W18" s="6"/>
    </row>
    <row r="19" spans="1:28" s="2" customFormat="1" ht="27" customHeight="1">
      <c r="A19" s="354" t="s">
        <v>924</v>
      </c>
      <c r="B19" s="448"/>
      <c r="C19" s="540"/>
      <c r="D19" s="448"/>
      <c r="E19" s="448"/>
      <c r="F19" s="448"/>
      <c r="G19" s="903"/>
      <c r="H19" s="904"/>
      <c r="I19" s="904"/>
      <c r="J19" s="779"/>
      <c r="K19" s="5"/>
      <c r="L19" s="64" t="s">
        <v>44</v>
      </c>
      <c r="M19" s="70"/>
      <c r="N19" s="71"/>
      <c r="O19" s="71"/>
      <c r="P19" s="56"/>
      <c r="Q19" s="56"/>
      <c r="R19" s="56"/>
      <c r="S19" s="6"/>
      <c r="T19" s="6"/>
      <c r="U19" s="6"/>
      <c r="V19" s="6"/>
      <c r="W19" s="6"/>
    </row>
    <row r="20" spans="1:28" s="2" customFormat="1" ht="27" customHeight="1">
      <c r="A20" s="354" t="s">
        <v>925</v>
      </c>
      <c r="B20" s="448"/>
      <c r="C20" s="540"/>
      <c r="D20" s="448"/>
      <c r="E20" s="448"/>
      <c r="F20" s="448"/>
      <c r="G20" s="903"/>
      <c r="H20" s="904"/>
      <c r="I20" s="904"/>
      <c r="J20" s="779"/>
      <c r="K20" s="5"/>
      <c r="L20" s="5"/>
      <c r="M20" s="5"/>
      <c r="N20" s="56"/>
      <c r="O20" s="56"/>
      <c r="P20" s="56"/>
      <c r="Q20" s="56"/>
      <c r="R20" s="56"/>
      <c r="S20" s="6"/>
      <c r="T20" s="6"/>
      <c r="U20" s="6"/>
      <c r="V20" s="6"/>
      <c r="W20" s="6"/>
    </row>
    <row r="21" spans="1:28" s="2" customFormat="1" ht="27" customHeight="1">
      <c r="A21" s="39" t="s">
        <v>15</v>
      </c>
      <c r="B21" s="72">
        <f>SUM(B9:B20)</f>
        <v>0</v>
      </c>
      <c r="C21" s="72">
        <f>SUM(C9:C20)</f>
        <v>0</v>
      </c>
      <c r="D21" s="72">
        <f>SUM(D9:D20)</f>
        <v>0</v>
      </c>
      <c r="E21" s="72">
        <f>SUM(E9:E20)</f>
        <v>0</v>
      </c>
      <c r="F21" s="72">
        <f>SUM(F9:F20)</f>
        <v>0</v>
      </c>
      <c r="G21" s="911">
        <f>SUM(G9:J20)</f>
        <v>0</v>
      </c>
      <c r="H21" s="912"/>
      <c r="I21" s="912"/>
      <c r="J21" s="913"/>
      <c r="K21" s="5"/>
      <c r="L21" s="5"/>
      <c r="M21" s="5"/>
      <c r="N21" s="56"/>
      <c r="O21" s="56"/>
      <c r="P21" s="56"/>
      <c r="Q21" s="56"/>
      <c r="R21" s="56"/>
      <c r="S21" s="6"/>
      <c r="T21" s="6"/>
      <c r="U21" s="6"/>
      <c r="V21" s="6"/>
      <c r="W21" s="6"/>
    </row>
    <row r="22" spans="1:28" s="2" customFormat="1" ht="21.75" thickBot="1">
      <c r="A22" s="73" t="s">
        <v>17</v>
      </c>
      <c r="B22" s="74"/>
      <c r="C22" s="74"/>
      <c r="D22" s="75"/>
      <c r="E22" s="75"/>
      <c r="F22" s="75"/>
      <c r="G22" s="75"/>
      <c r="H22" s="33"/>
      <c r="I22" s="33"/>
      <c r="J22" s="33"/>
      <c r="K22" s="76"/>
      <c r="L22" s="76"/>
      <c r="M22" s="76"/>
      <c r="N22" s="77"/>
      <c r="O22" s="77"/>
      <c r="P22" s="77"/>
      <c r="Q22" s="77"/>
      <c r="R22" s="77"/>
      <c r="S22" s="78"/>
      <c r="T22" s="78"/>
      <c r="U22" s="78"/>
      <c r="V22" s="78"/>
      <c r="W22" s="6"/>
    </row>
    <row r="23" spans="1:28" s="2" customFormat="1" ht="15.75" customHeight="1" thickBot="1">
      <c r="A23" s="68"/>
      <c r="B23" s="68"/>
      <c r="C23" s="545"/>
      <c r="D23" s="68"/>
      <c r="E23" s="79"/>
      <c r="F23" s="79"/>
      <c r="G23" s="79"/>
      <c r="H23" s="79"/>
      <c r="I23" s="79"/>
      <c r="J23" s="79"/>
      <c r="K23" s="80"/>
      <c r="L23" s="80"/>
      <c r="M23" s="80"/>
      <c r="N23" s="80"/>
      <c r="O23" s="80"/>
      <c r="P23" s="80"/>
      <c r="Q23" s="80"/>
      <c r="R23" s="80"/>
      <c r="S23" s="80"/>
      <c r="T23" s="80"/>
      <c r="U23" s="80"/>
      <c r="V23" s="80"/>
      <c r="AA23" s="368" t="s">
        <v>929</v>
      </c>
    </row>
    <row r="24" spans="1:28" s="2" customFormat="1" ht="25.5" customHeight="1" thickBot="1">
      <c r="A24" s="7" t="s">
        <v>950</v>
      </c>
      <c r="B24" s="5"/>
      <c r="C24" s="5"/>
      <c r="D24" s="5"/>
      <c r="G24" s="81" t="s">
        <v>951</v>
      </c>
      <c r="K24" s="18"/>
      <c r="L24" s="18"/>
      <c r="M24" s="18"/>
      <c r="N24" s="18"/>
      <c r="O24" s="7" t="s">
        <v>45</v>
      </c>
      <c r="P24" s="18"/>
      <c r="Q24" s="18"/>
      <c r="S24" s="1"/>
      <c r="T24" s="1"/>
      <c r="U24" s="1"/>
      <c r="V24" s="18"/>
      <c r="Z24" s="372" t="e">
        <f>VLOOKUP('説明（入力箇所有　必ずお読みください）'!$C$20,施設情報!$A$4:$J$77,10,0)</f>
        <v>#N/A</v>
      </c>
      <c r="AB24" s="367" t="s">
        <v>930</v>
      </c>
    </row>
    <row r="25" spans="1:28" ht="27.75" customHeight="1">
      <c r="A25" s="82" t="s">
        <v>46</v>
      </c>
      <c r="B25" s="83"/>
      <c r="C25" s="83"/>
      <c r="D25" s="83"/>
      <c r="E25" s="355" t="e">
        <f>IF($Z$24=AB25,"○","　")</f>
        <v>#N/A</v>
      </c>
      <c r="G25" s="938" t="s">
        <v>47</v>
      </c>
      <c r="H25" s="939"/>
      <c r="I25" s="939"/>
      <c r="J25" s="939"/>
      <c r="K25" s="939"/>
      <c r="L25" s="940"/>
      <c r="M25" s="358" t="s">
        <v>928</v>
      </c>
      <c r="N25" s="84"/>
      <c r="O25" s="806" t="s">
        <v>21</v>
      </c>
      <c r="P25" s="925"/>
      <c r="Q25" s="925"/>
      <c r="R25" s="926"/>
      <c r="S25" s="927" t="s">
        <v>23</v>
      </c>
      <c r="T25" s="925"/>
      <c r="U25" s="928"/>
      <c r="AB25" s="369" t="s">
        <v>521</v>
      </c>
    </row>
    <row r="26" spans="1:28" ht="27.75" customHeight="1" thickBot="1">
      <c r="A26" s="85" t="s">
        <v>48</v>
      </c>
      <c r="B26" s="86"/>
      <c r="C26" s="86"/>
      <c r="D26" s="87"/>
      <c r="E26" s="356" t="e">
        <f>IF($Z$24=AB26,"○","　")</f>
        <v>#N/A</v>
      </c>
      <c r="G26" s="929" t="s">
        <v>49</v>
      </c>
      <c r="H26" s="930"/>
      <c r="I26" s="930"/>
      <c r="J26" s="930"/>
      <c r="K26" s="930"/>
      <c r="L26" s="931"/>
      <c r="M26" s="28"/>
      <c r="N26" s="84"/>
      <c r="O26" s="932" t="s">
        <v>50</v>
      </c>
      <c r="P26" s="933"/>
      <c r="Q26" s="933"/>
      <c r="R26" s="934"/>
      <c r="S26" s="935" t="s">
        <v>51</v>
      </c>
      <c r="T26" s="936"/>
      <c r="U26" s="937"/>
      <c r="X26" s="39" t="s">
        <v>52</v>
      </c>
      <c r="Y26" s="39" t="s">
        <v>53</v>
      </c>
      <c r="AB26" s="370" t="s">
        <v>528</v>
      </c>
    </row>
    <row r="27" spans="1:28" ht="27.75" customHeight="1" thickTop="1" thickBot="1">
      <c r="A27" s="85" t="s">
        <v>54</v>
      </c>
      <c r="B27" s="86"/>
      <c r="C27" s="86"/>
      <c r="D27" s="87"/>
      <c r="E27" s="356"/>
      <c r="J27" s="919"/>
      <c r="K27" s="919"/>
      <c r="L27" s="919"/>
      <c r="M27" s="17"/>
      <c r="N27" s="17"/>
      <c r="O27" s="920">
        <f>L13</f>
        <v>0</v>
      </c>
      <c r="P27" s="921"/>
      <c r="Q27" s="921"/>
      <c r="R27" s="612" t="s">
        <v>38</v>
      </c>
      <c r="S27" s="922" t="e">
        <f>MAX(X27:Y33)</f>
        <v>#N/A</v>
      </c>
      <c r="T27" s="923"/>
      <c r="U27" s="924"/>
      <c r="W27" s="88" t="s">
        <v>55</v>
      </c>
      <c r="X27" s="89" t="e">
        <f>IF(AND(O27=0.5,E25="○",M25="○"),C37,IF(AND(O27=0.5,E26="○",M25="○"),D37,IF(AND(O27=0.5,E27="○",M25="○"),E37,IF(AND(O27=0.5,E28="○",M25="○"),F37,IF(AND(O27=0.5,E29="○",M25="○"),G37,IF(AND(O27=0.5,E30="○",M25="○"),K37,0))))))</f>
        <v>#N/A</v>
      </c>
      <c r="Y27" s="89" t="e">
        <f>IF(AND(O27=0.5,E26="○",M26="○"),L37,IF(AND(O27=0.5,E25="○",M26="○"),M37,IF(AND(O27=0.5,E27="○",M26="○"),N37,IF(AND(O27=0.5,E29="○",M26="○"),R37,IF(AND(O27=0.5,E28="○",M26="○"),S37,IF(AND(O27=0.5,E30="○",M26="○"),T37,0))))))</f>
        <v>#N/A</v>
      </c>
      <c r="AB27" s="370" t="s">
        <v>1321</v>
      </c>
    </row>
    <row r="28" spans="1:28" ht="27.75" customHeight="1">
      <c r="A28" s="85" t="s">
        <v>56</v>
      </c>
      <c r="B28" s="86"/>
      <c r="C28" s="86"/>
      <c r="D28" s="87"/>
      <c r="E28" s="356" t="e">
        <f>IF($Z$24=AB28,"○","　")</f>
        <v>#N/A</v>
      </c>
      <c r="T28" s="25"/>
      <c r="U28" s="25"/>
      <c r="W28" s="88" t="s">
        <v>57</v>
      </c>
      <c r="X28" s="89" t="e">
        <f>IF(AND(O27=1,E25="○",M25="○"),C38,IF(AND(O27=1,E26="○",M25="○"),D38,IF(AND(O27=1,E27="○",M25="○"),E38,IF(AND(O27=1,E28="○",M25="○"),F38,IF(AND(O27=1,E29="○",M25="○"),G38,IF(AND(O27=1,E30="○",M25="○"),K38,0))))))</f>
        <v>#N/A</v>
      </c>
      <c r="Y28" s="89" t="e">
        <f>IF(AND(O27=1,E25="○",M26="○"),L38,IF(AND(O27=1,E26="○",M26="○"),M38,IF(AND(O27=1,E27="○",M26="○"),N38,IF(AND(O27=1,E28="○",M26="○"),R38,IF(AND(O27=1,E29="○",M26="○"),S38,IF(AND(O27=1,E30="○",M26="○"),T38,0))))))</f>
        <v>#N/A</v>
      </c>
      <c r="AB28" s="370" t="s">
        <v>1281</v>
      </c>
    </row>
    <row r="29" spans="1:28" ht="27.75" customHeight="1">
      <c r="A29" s="85" t="s">
        <v>58</v>
      </c>
      <c r="B29" s="86"/>
      <c r="C29" s="86"/>
      <c r="D29" s="87"/>
      <c r="E29" s="356" t="e">
        <f>IF($Z$24=AB29,"○","　")</f>
        <v>#N/A</v>
      </c>
      <c r="W29" s="88" t="s">
        <v>59</v>
      </c>
      <c r="X29" s="89" t="e">
        <f>IF(AND(O27=2,E25="○",M25="○"),C39,IF(AND(O27=2,E26="○",M25="○"),D39,IF(AND(O27=2,E27="○",M25="○"),E39,IF(AND(O27=2,E28="○",M25="○"),F39,IF(AND(O27=2,E29="○",M25="○"),G39,IF(AND(O27=2,E30="○",M25="○"),K39,0))))))</f>
        <v>#N/A</v>
      </c>
      <c r="Y29" s="89" t="e">
        <f>IF(AND(O27=2,E25="○",M26="○"),L40,IF(AND(O27=2,E26="○",M26="○"),M40,IF(AND(O27=2,E27="○",M26="○"),N40,IF(AND(O27=2,E28="○",M26="○"),R40,IF(AND(O27=2,E29="○",M26="○"),S40,IF(AND(O27=2,E30="○",M26="○"),T40,0))))))</f>
        <v>#N/A</v>
      </c>
      <c r="AB29" s="370" t="s">
        <v>926</v>
      </c>
    </row>
    <row r="30" spans="1:28" ht="27.75" customHeight="1" thickBot="1">
      <c r="A30" s="90" t="s">
        <v>60</v>
      </c>
      <c r="B30" s="91"/>
      <c r="C30" s="91"/>
      <c r="D30" s="91"/>
      <c r="E30" s="357" t="e">
        <f>IF($Z$24=AB30,"○","　")</f>
        <v>#N/A</v>
      </c>
      <c r="W30" s="88" t="s">
        <v>61</v>
      </c>
      <c r="X30" s="89" t="e">
        <f>IF(AND(O27=3,E25="○",M25="○"),C40,IF(AND(O27=3,E26="○",M25="○"),D40,IF(AND(O27=3,E27="○",M25="○"),E40,IF(AND(O27=3,E28="○",M25="○"),F40,IF(AND(O27=3,E29="○",M25="○"),G40,IF(AND(O27=3,E30="○",M25="○"),K40,0))))))</f>
        <v>#N/A</v>
      </c>
      <c r="Y30" s="89" t="e">
        <f>IF(AND(O27=3,E25="○",M26="○"),L40,IF(AND(O27=3,E26="○",M26="○"),M40,IF(AND(O27=3,E27="○",M26="○"),N40,IF(AND(O27=3,E28="○",M26="○"),R40,IF(AND(O27=3,E29="○",M26="○"),S40,IF(AND(O27=3,E30="○",M26="○"),T40,0))))))</f>
        <v>#N/A</v>
      </c>
      <c r="AB30" s="371" t="s">
        <v>927</v>
      </c>
    </row>
    <row r="31" spans="1:28" ht="27.75" customHeight="1">
      <c r="W31" s="88" t="s">
        <v>62</v>
      </c>
      <c r="X31" s="89" t="e">
        <f>IF(AND(O27=4,E25="○",M25="○"),C42,IF(AND(O27=4,E26="○",M25="○"),D42,IF(AND(O27=4,E27="○",M25="○"),E42,IF(AND(O27=4,E28="○",M25="○"),F42,IF(AND(O27=4,E29="○",M25="○"),G42,IF(AND(O27=4,E30="○",M25="○"),K42,0))))))</f>
        <v>#N/A</v>
      </c>
      <c r="Y31" s="89" t="e">
        <f>IF(AND(O27=4,E25="○",M26="○"),L42,IF(AND(O27=4,E26="○",M26="○"),M42,IF(AND(O27=4,E27="○",M26="○"),N42,IF(AND(O27=4,E28="○",M26="○"),R42,IF(AND(O27=4,E29="○",M26="○"),S42,IF(AND(O27=4,E30="○",M26="○"),T42,0))))))</f>
        <v>#N/A</v>
      </c>
    </row>
    <row r="32" spans="1:28" ht="27.75" customHeight="1">
      <c r="W32" s="88" t="s">
        <v>63</v>
      </c>
      <c r="X32" s="89" t="e">
        <f>IF(AND(O27=5,E25="○",M25="○"),C42,IF(AND(O27=5,E26="○",M25="○"),D42,IF(AND(O27=5,E27="○",M25="○"),E42,IF(AND(O27=5,E28="○",M25="○"),F42,IF(AND(O27=5,E29="○",M25="○"),G42,IF(AND(O27=5,E30="○",M25="○"),K42,0))))))</f>
        <v>#N/A</v>
      </c>
      <c r="Y32" s="89" t="e">
        <f>IF(AND(O27=5,E25="○",M26="○"),L42,IF(AND(O27=5,E26="○",M26="○"),M42,IF(AND(O27=5,E27="○",M26="○"),N42,IF(AND(O27=5,E28="○",M26="○"),R42,IF(AND(O27=5,E29="○",M26="○"),S42,IF(AND(O27=5,E30="○",M26="○"),T42,0))))))</f>
        <v>#N/A</v>
      </c>
    </row>
    <row r="33" spans="1:25" ht="27.75" customHeight="1" thickBot="1">
      <c r="A33" s="92" t="s">
        <v>64</v>
      </c>
      <c r="B33" s="93"/>
      <c r="C33" s="17"/>
      <c r="K33" s="1" t="s">
        <v>65</v>
      </c>
      <c r="W33" s="88" t="s">
        <v>66</v>
      </c>
      <c r="X33" s="89" t="e">
        <f>IF(AND(O27=6,E25="○",M25="○"),#REF!,IF(AND(O27=6,E26="○",M25="○"),#REF!,IF(AND(O27=6,E27="○",M25="○"),#REF!,IF(AND(O27=6,E28="○",M25="○"),#REF!,IF(AND(O27=6,E29="○",M25="○"),#REF!,IF(AND(O27=6,E30="○",M25="○"),#REF!,0))))))</f>
        <v>#N/A</v>
      </c>
      <c r="Y33" s="89" t="e">
        <f>IF(AND(O27=6,E25="○",M26="○"),#REF!,IF(AND(O27=6,E26="○",M26="○"),#REF!,IF(AND(O27=6,E27="○",M26="○"),#REF!,IF(AND(O27=6,E28="○",M26="○"),#REF!,IF(AND(O27=6,E29="○",M26="○"),#REF!,IF(AND(O27=6,E30="○",M26="○"),#REF!,0))))))</f>
        <v>#N/A</v>
      </c>
    </row>
    <row r="34" spans="1:25" ht="27.75" customHeight="1">
      <c r="A34" s="806" t="s">
        <v>67</v>
      </c>
      <c r="B34" s="926"/>
      <c r="C34" s="943" t="s">
        <v>47</v>
      </c>
      <c r="D34" s="809"/>
      <c r="E34" s="809"/>
      <c r="F34" s="809"/>
      <c r="G34" s="809"/>
      <c r="H34" s="809"/>
      <c r="I34" s="809"/>
      <c r="J34" s="809"/>
      <c r="K34" s="810"/>
      <c r="L34" s="944"/>
      <c r="M34" s="944"/>
      <c r="N34" s="944"/>
      <c r="O34" s="944"/>
      <c r="P34" s="944"/>
      <c r="Q34" s="944"/>
      <c r="R34" s="944"/>
      <c r="S34" s="944"/>
      <c r="T34" s="944"/>
    </row>
    <row r="35" spans="1:25" ht="27.75" customHeight="1">
      <c r="A35" s="807"/>
      <c r="B35" s="941"/>
      <c r="C35" s="945" t="s">
        <v>68</v>
      </c>
      <c r="D35" s="945"/>
      <c r="E35" s="945"/>
      <c r="F35" s="945" t="s">
        <v>69</v>
      </c>
      <c r="G35" s="945"/>
      <c r="H35" s="945"/>
      <c r="I35" s="945"/>
      <c r="J35" s="945"/>
      <c r="K35" s="946"/>
      <c r="L35" s="947"/>
      <c r="M35" s="947"/>
      <c r="N35" s="947"/>
      <c r="O35" s="947"/>
      <c r="P35" s="947"/>
      <c r="Q35" s="947"/>
      <c r="R35" s="947"/>
      <c r="S35" s="947"/>
      <c r="T35" s="947"/>
    </row>
    <row r="36" spans="1:25" ht="27.75" customHeight="1" thickBot="1">
      <c r="A36" s="808"/>
      <c r="B36" s="942"/>
      <c r="C36" s="550" t="s">
        <v>70</v>
      </c>
      <c r="D36" s="550" t="s">
        <v>71</v>
      </c>
      <c r="E36" s="550" t="s">
        <v>72</v>
      </c>
      <c r="F36" s="551" t="s">
        <v>73</v>
      </c>
      <c r="G36" s="945" t="s">
        <v>70</v>
      </c>
      <c r="H36" s="945"/>
      <c r="I36" s="945"/>
      <c r="J36" s="945"/>
      <c r="K36" s="552" t="s">
        <v>71</v>
      </c>
      <c r="L36" s="359"/>
      <c r="M36" s="359"/>
      <c r="N36" s="947"/>
      <c r="O36" s="947"/>
      <c r="P36" s="947"/>
      <c r="Q36" s="947"/>
      <c r="R36" s="359"/>
      <c r="S36" s="359"/>
      <c r="T36" s="359"/>
    </row>
    <row r="37" spans="1:25" ht="27.75" customHeight="1" thickTop="1">
      <c r="A37" s="948">
        <v>0.5</v>
      </c>
      <c r="B37" s="949"/>
      <c r="C37" s="553">
        <v>659000</v>
      </c>
      <c r="D37" s="553">
        <v>479000</v>
      </c>
      <c r="E37" s="553">
        <v>479000</v>
      </c>
      <c r="F37" s="548">
        <v>635000</v>
      </c>
      <c r="G37" s="893">
        <v>635000</v>
      </c>
      <c r="H37" s="893"/>
      <c r="I37" s="893"/>
      <c r="J37" s="893"/>
      <c r="K37" s="554">
        <v>455000</v>
      </c>
      <c r="L37" s="360"/>
      <c r="M37" s="360"/>
      <c r="N37" s="361"/>
      <c r="O37" s="361"/>
      <c r="P37" s="361"/>
      <c r="Q37" s="361"/>
      <c r="R37" s="362"/>
      <c r="S37" s="362"/>
      <c r="T37" s="362"/>
    </row>
    <row r="38" spans="1:25" ht="27.75" customHeight="1">
      <c r="A38" s="950">
        <v>1</v>
      </c>
      <c r="B38" s="951"/>
      <c r="C38" s="94">
        <v>1707000</v>
      </c>
      <c r="D38" s="94">
        <v>1467000</v>
      </c>
      <c r="E38" s="94">
        <v>1467000</v>
      </c>
      <c r="F38" s="548">
        <v>1900000</v>
      </c>
      <c r="G38" s="893">
        <v>1608000</v>
      </c>
      <c r="H38" s="893"/>
      <c r="I38" s="893"/>
      <c r="J38" s="893"/>
      <c r="K38" s="365">
        <v>1368000</v>
      </c>
      <c r="L38" s="363"/>
      <c r="M38" s="363"/>
      <c r="N38" s="364"/>
      <c r="O38" s="364"/>
      <c r="P38" s="364"/>
      <c r="Q38" s="364"/>
      <c r="R38" s="363"/>
      <c r="S38" s="363"/>
      <c r="T38" s="363"/>
    </row>
    <row r="39" spans="1:25" ht="27.75" customHeight="1">
      <c r="A39" s="950">
        <v>2</v>
      </c>
      <c r="B39" s="951"/>
      <c r="C39" s="94">
        <v>2248000</v>
      </c>
      <c r="D39" s="94">
        <v>1888000</v>
      </c>
      <c r="E39" s="94">
        <v>1888000</v>
      </c>
      <c r="F39" s="548">
        <v>2983000</v>
      </c>
      <c r="G39" s="893">
        <v>2126000</v>
      </c>
      <c r="H39" s="893"/>
      <c r="I39" s="893"/>
      <c r="J39" s="893"/>
      <c r="K39" s="365">
        <v>1766000</v>
      </c>
      <c r="L39" s="363"/>
      <c r="M39" s="363"/>
      <c r="N39" s="364"/>
      <c r="O39" s="364"/>
      <c r="P39" s="364"/>
      <c r="Q39" s="364"/>
      <c r="R39" s="363"/>
      <c r="S39" s="363"/>
      <c r="T39" s="363"/>
    </row>
    <row r="40" spans="1:25" ht="27.75" customHeight="1">
      <c r="A40" s="950">
        <v>3</v>
      </c>
      <c r="B40" s="951"/>
      <c r="C40" s="94">
        <v>2487000</v>
      </c>
      <c r="D40" s="94">
        <v>2008000</v>
      </c>
      <c r="E40" s="94">
        <v>2008000</v>
      </c>
      <c r="F40" s="548">
        <v>3222000</v>
      </c>
      <c r="G40" s="893">
        <v>2365000</v>
      </c>
      <c r="H40" s="893"/>
      <c r="I40" s="893"/>
      <c r="J40" s="893"/>
      <c r="K40" s="365">
        <v>1886000</v>
      </c>
      <c r="L40" s="363"/>
      <c r="M40" s="363"/>
      <c r="N40" s="364"/>
      <c r="O40" s="364"/>
      <c r="P40" s="364"/>
      <c r="Q40" s="364"/>
      <c r="R40" s="363"/>
      <c r="S40" s="363"/>
      <c r="T40" s="363"/>
    </row>
    <row r="41" spans="1:25" ht="27.75" customHeight="1">
      <c r="A41" s="950">
        <v>4</v>
      </c>
      <c r="B41" s="951"/>
      <c r="C41" s="94">
        <v>5180000</v>
      </c>
      <c r="D41" s="94">
        <v>4581000</v>
      </c>
      <c r="E41" s="94">
        <v>4475000</v>
      </c>
      <c r="F41" s="548">
        <v>5959000</v>
      </c>
      <c r="G41" s="893">
        <v>4861000</v>
      </c>
      <c r="H41" s="893"/>
      <c r="I41" s="893"/>
      <c r="J41" s="893"/>
      <c r="K41" s="365">
        <v>4262000</v>
      </c>
      <c r="L41" s="363"/>
      <c r="M41" s="363"/>
      <c r="N41" s="364"/>
      <c r="O41" s="364"/>
      <c r="P41" s="364"/>
      <c r="Q41" s="364"/>
      <c r="R41" s="363"/>
      <c r="S41" s="363"/>
      <c r="T41" s="363"/>
    </row>
    <row r="42" spans="1:25" ht="27.75" customHeight="1">
      <c r="A42" s="950">
        <v>5</v>
      </c>
      <c r="B42" s="951"/>
      <c r="C42" s="94">
        <v>5240000</v>
      </c>
      <c r="D42" s="94">
        <v>4611000</v>
      </c>
      <c r="E42" s="94">
        <v>4505000</v>
      </c>
      <c r="F42" s="548">
        <v>6019000</v>
      </c>
      <c r="G42" s="893">
        <v>4921000</v>
      </c>
      <c r="H42" s="893"/>
      <c r="I42" s="893"/>
      <c r="J42" s="893"/>
      <c r="K42" s="365">
        <v>4292000</v>
      </c>
      <c r="L42" s="363"/>
      <c r="M42" s="363"/>
      <c r="N42" s="364"/>
      <c r="O42" s="364"/>
      <c r="P42" s="364"/>
      <c r="Q42" s="364"/>
      <c r="R42" s="363"/>
      <c r="S42" s="363"/>
      <c r="T42" s="363"/>
    </row>
    <row r="43" spans="1:25" ht="27.75" customHeight="1" thickBot="1">
      <c r="A43" s="952">
        <v>6</v>
      </c>
      <c r="B43" s="953"/>
      <c r="C43" s="95">
        <v>6119000</v>
      </c>
      <c r="D43" s="95">
        <v>5370000</v>
      </c>
      <c r="E43" s="95">
        <v>5264000</v>
      </c>
      <c r="F43" s="549">
        <v>7089000</v>
      </c>
      <c r="G43" s="892">
        <v>5749000</v>
      </c>
      <c r="H43" s="892"/>
      <c r="I43" s="892"/>
      <c r="J43" s="892"/>
      <c r="K43" s="366">
        <v>5000000</v>
      </c>
      <c r="L43" s="363"/>
      <c r="M43" s="363"/>
      <c r="N43" s="364"/>
      <c r="O43" s="364"/>
      <c r="P43" s="364"/>
      <c r="Q43" s="364"/>
      <c r="R43" s="363"/>
      <c r="S43" s="363"/>
      <c r="T43" s="363"/>
    </row>
    <row r="44" spans="1:25" ht="18.75" customHeight="1">
      <c r="A44" s="84"/>
      <c r="B44" s="84"/>
      <c r="C44" s="84"/>
      <c r="D44" s="17"/>
    </row>
    <row r="45" spans="1:25" ht="18.75" customHeight="1">
      <c r="A45" s="84"/>
      <c r="B45" s="84"/>
      <c r="C45" s="84"/>
      <c r="D45" s="17"/>
    </row>
    <row r="46" spans="1:25" ht="18.75" customHeight="1">
      <c r="A46" s="84"/>
      <c r="B46" s="84"/>
      <c r="C46" s="84"/>
      <c r="D46" s="17"/>
    </row>
    <row r="47" spans="1:25" ht="18.75" customHeight="1">
      <c r="A47" s="84"/>
      <c r="B47" s="84"/>
      <c r="C47" s="84"/>
      <c r="D47" s="17"/>
    </row>
    <row r="48" spans="1:25" ht="18.75" customHeight="1">
      <c r="A48" s="84"/>
      <c r="B48" s="84"/>
      <c r="C48" s="84"/>
      <c r="D48" s="17"/>
    </row>
    <row r="49" spans="1:4" ht="18.75" customHeight="1">
      <c r="A49" s="84"/>
      <c r="B49" s="84"/>
      <c r="C49" s="84"/>
      <c r="D49" s="17"/>
    </row>
    <row r="50" spans="1:4" ht="18.75" customHeight="1">
      <c r="A50" s="84"/>
      <c r="B50" s="84"/>
      <c r="C50" s="84"/>
      <c r="D50" s="17"/>
    </row>
    <row r="51" spans="1:4" ht="18.75" customHeight="1">
      <c r="A51" s="84"/>
      <c r="B51" s="84"/>
      <c r="C51" s="84"/>
      <c r="D51" s="17"/>
    </row>
    <row r="52" spans="1:4" ht="18.75" customHeight="1">
      <c r="A52" s="84"/>
      <c r="B52" s="96"/>
      <c r="C52" s="96"/>
      <c r="D52" s="17"/>
    </row>
  </sheetData>
  <sheetProtection password="CCCF" sheet="1" selectLockedCells="1"/>
  <mergeCells count="59">
    <mergeCell ref="A37:B37"/>
    <mergeCell ref="A38:B38"/>
    <mergeCell ref="A39:B39"/>
    <mergeCell ref="A40:B40"/>
    <mergeCell ref="A43:B43"/>
    <mergeCell ref="A41:B41"/>
    <mergeCell ref="A42:B42"/>
    <mergeCell ref="A34:B36"/>
    <mergeCell ref="C34:K34"/>
    <mergeCell ref="L34:T34"/>
    <mergeCell ref="C35:E35"/>
    <mergeCell ref="F35:K35"/>
    <mergeCell ref="L35:Q35"/>
    <mergeCell ref="R35:T35"/>
    <mergeCell ref="N36:Q36"/>
    <mergeCell ref="G36:J36"/>
    <mergeCell ref="G20:J20"/>
    <mergeCell ref="G21:J21"/>
    <mergeCell ref="J27:L27"/>
    <mergeCell ref="O27:Q27"/>
    <mergeCell ref="S27:U27"/>
    <mergeCell ref="O25:R25"/>
    <mergeCell ref="S25:U25"/>
    <mergeCell ref="G26:L26"/>
    <mergeCell ref="O26:R26"/>
    <mergeCell ref="S26:U26"/>
    <mergeCell ref="G25:L25"/>
    <mergeCell ref="G14:J14"/>
    <mergeCell ref="G15:J15"/>
    <mergeCell ref="G17:J17"/>
    <mergeCell ref="G18:J18"/>
    <mergeCell ref="G19:J19"/>
    <mergeCell ref="A2:W2"/>
    <mergeCell ref="Y2:Z3"/>
    <mergeCell ref="A3:B3"/>
    <mergeCell ref="N3:O3"/>
    <mergeCell ref="P3:W3"/>
    <mergeCell ref="G37:J37"/>
    <mergeCell ref="A6:A8"/>
    <mergeCell ref="B6:J6"/>
    <mergeCell ref="L6:L8"/>
    <mergeCell ref="M6:T6"/>
    <mergeCell ref="G7:J7"/>
    <mergeCell ref="G16:J16"/>
    <mergeCell ref="O7:R7"/>
    <mergeCell ref="G8:J8"/>
    <mergeCell ref="O8:R8"/>
    <mergeCell ref="G9:J9"/>
    <mergeCell ref="O9:R9"/>
    <mergeCell ref="G10:J10"/>
    <mergeCell ref="G11:J11"/>
    <mergeCell ref="G12:J12"/>
    <mergeCell ref="G13:J13"/>
    <mergeCell ref="G43:J43"/>
    <mergeCell ref="G42:J42"/>
    <mergeCell ref="G38:J38"/>
    <mergeCell ref="G39:J39"/>
    <mergeCell ref="G40:J40"/>
    <mergeCell ref="G41:J41"/>
  </mergeCells>
  <phoneticPr fontId="2"/>
  <conditionalFormatting sqref="B9:J20">
    <cfRule type="containsBlanks" dxfId="12" priority="1">
      <formula>LEN(TRIM(B9))=0</formula>
    </cfRule>
    <cfRule type="cellIs" dxfId="11" priority="2" operator="greaterThanOrEqual">
      <formula>0</formula>
    </cfRule>
  </conditionalFormatting>
  <dataValidations count="1">
    <dataValidation type="list" allowBlank="1" showInputMessage="1" showErrorMessage="1" sqref="WVV983067:WVV983069 JA25:JA30 SW25:SW30 ACS25:ACS30 AMO25:AMO30 AWK25:AWK30 BGG25:BGG30 BQC25:BQC30 BZY25:BZY30 CJU25:CJU30 CTQ25:CTQ30 DDM25:DDM30 DNI25:DNI30 DXE25:DXE30 EHA25:EHA30 EQW25:EQW30 FAS25:FAS30 FKO25:FKO30 FUK25:FUK30 GEG25:GEG30 GOC25:GOC30 GXY25:GXY30 HHU25:HHU30 HRQ25:HRQ30 IBM25:IBM30 ILI25:ILI30 IVE25:IVE30 JFA25:JFA30 JOW25:JOW30 JYS25:JYS30 KIO25:KIO30 KSK25:KSK30 LCG25:LCG30 LMC25:LMC30 LVY25:LVY30 MFU25:MFU30 MPQ25:MPQ30 MZM25:MZM30 NJI25:NJI30 NTE25:NTE30 ODA25:ODA30 OMW25:OMW30 OWS25:OWS30 PGO25:PGO30 PQK25:PQK30 QAG25:QAG30 QKC25:QKC30 QTY25:QTY30 RDU25:RDU30 RNQ25:RNQ30 RXM25:RXM30 SHI25:SHI30 SRE25:SRE30 TBA25:TBA30 TKW25:TKW30 TUS25:TUS30 UEO25:UEO30 UOK25:UOK30 UYG25:UYG30 VIC25:VIC30 VRY25:VRY30 WBU25:WBU30 WLQ25:WLQ30 WVM25:WVM30 F65563:F65568 JB65563:JB65568 SX65563:SX65568 ACT65563:ACT65568 AMP65563:AMP65568 AWL65563:AWL65568 BGH65563:BGH65568 BQD65563:BQD65568 BZZ65563:BZZ65568 CJV65563:CJV65568 CTR65563:CTR65568 DDN65563:DDN65568 DNJ65563:DNJ65568 DXF65563:DXF65568 EHB65563:EHB65568 EQX65563:EQX65568 FAT65563:FAT65568 FKP65563:FKP65568 FUL65563:FUL65568 GEH65563:GEH65568 GOD65563:GOD65568 GXZ65563:GXZ65568 HHV65563:HHV65568 HRR65563:HRR65568 IBN65563:IBN65568 ILJ65563:ILJ65568 IVF65563:IVF65568 JFB65563:JFB65568 JOX65563:JOX65568 JYT65563:JYT65568 KIP65563:KIP65568 KSL65563:KSL65568 LCH65563:LCH65568 LMD65563:LMD65568 LVZ65563:LVZ65568 MFV65563:MFV65568 MPR65563:MPR65568 MZN65563:MZN65568 NJJ65563:NJJ65568 NTF65563:NTF65568 ODB65563:ODB65568 OMX65563:OMX65568 OWT65563:OWT65568 PGP65563:PGP65568 PQL65563:PQL65568 QAH65563:QAH65568 QKD65563:QKD65568 QTZ65563:QTZ65568 RDV65563:RDV65568 RNR65563:RNR65568 RXN65563:RXN65568 SHJ65563:SHJ65568 SRF65563:SRF65568 TBB65563:TBB65568 TKX65563:TKX65568 TUT65563:TUT65568 UEP65563:UEP65568 UOL65563:UOL65568 UYH65563:UYH65568 VID65563:VID65568 VRZ65563:VRZ65568 WBV65563:WBV65568 WLR65563:WLR65568 WVN65563:WVN65568 F131099:F131104 JB131099:JB131104 SX131099:SX131104 ACT131099:ACT131104 AMP131099:AMP131104 AWL131099:AWL131104 BGH131099:BGH131104 BQD131099:BQD131104 BZZ131099:BZZ131104 CJV131099:CJV131104 CTR131099:CTR131104 DDN131099:DDN131104 DNJ131099:DNJ131104 DXF131099:DXF131104 EHB131099:EHB131104 EQX131099:EQX131104 FAT131099:FAT131104 FKP131099:FKP131104 FUL131099:FUL131104 GEH131099:GEH131104 GOD131099:GOD131104 GXZ131099:GXZ131104 HHV131099:HHV131104 HRR131099:HRR131104 IBN131099:IBN131104 ILJ131099:ILJ131104 IVF131099:IVF131104 JFB131099:JFB131104 JOX131099:JOX131104 JYT131099:JYT131104 KIP131099:KIP131104 KSL131099:KSL131104 LCH131099:LCH131104 LMD131099:LMD131104 LVZ131099:LVZ131104 MFV131099:MFV131104 MPR131099:MPR131104 MZN131099:MZN131104 NJJ131099:NJJ131104 NTF131099:NTF131104 ODB131099:ODB131104 OMX131099:OMX131104 OWT131099:OWT131104 PGP131099:PGP131104 PQL131099:PQL131104 QAH131099:QAH131104 QKD131099:QKD131104 QTZ131099:QTZ131104 RDV131099:RDV131104 RNR131099:RNR131104 RXN131099:RXN131104 SHJ131099:SHJ131104 SRF131099:SRF131104 TBB131099:TBB131104 TKX131099:TKX131104 TUT131099:TUT131104 UEP131099:UEP131104 UOL131099:UOL131104 UYH131099:UYH131104 VID131099:VID131104 VRZ131099:VRZ131104 WBV131099:WBV131104 WLR131099:WLR131104 WVN131099:WVN131104 F196635:F196640 JB196635:JB196640 SX196635:SX196640 ACT196635:ACT196640 AMP196635:AMP196640 AWL196635:AWL196640 BGH196635:BGH196640 BQD196635:BQD196640 BZZ196635:BZZ196640 CJV196635:CJV196640 CTR196635:CTR196640 DDN196635:DDN196640 DNJ196635:DNJ196640 DXF196635:DXF196640 EHB196635:EHB196640 EQX196635:EQX196640 FAT196635:FAT196640 FKP196635:FKP196640 FUL196635:FUL196640 GEH196635:GEH196640 GOD196635:GOD196640 GXZ196635:GXZ196640 HHV196635:HHV196640 HRR196635:HRR196640 IBN196635:IBN196640 ILJ196635:ILJ196640 IVF196635:IVF196640 JFB196635:JFB196640 JOX196635:JOX196640 JYT196635:JYT196640 KIP196635:KIP196640 KSL196635:KSL196640 LCH196635:LCH196640 LMD196635:LMD196640 LVZ196635:LVZ196640 MFV196635:MFV196640 MPR196635:MPR196640 MZN196635:MZN196640 NJJ196635:NJJ196640 NTF196635:NTF196640 ODB196635:ODB196640 OMX196635:OMX196640 OWT196635:OWT196640 PGP196635:PGP196640 PQL196635:PQL196640 QAH196635:QAH196640 QKD196635:QKD196640 QTZ196635:QTZ196640 RDV196635:RDV196640 RNR196635:RNR196640 RXN196635:RXN196640 SHJ196635:SHJ196640 SRF196635:SRF196640 TBB196635:TBB196640 TKX196635:TKX196640 TUT196635:TUT196640 UEP196635:UEP196640 UOL196635:UOL196640 UYH196635:UYH196640 VID196635:VID196640 VRZ196635:VRZ196640 WBV196635:WBV196640 WLR196635:WLR196640 WVN196635:WVN196640 F262171:F262176 JB262171:JB262176 SX262171:SX262176 ACT262171:ACT262176 AMP262171:AMP262176 AWL262171:AWL262176 BGH262171:BGH262176 BQD262171:BQD262176 BZZ262171:BZZ262176 CJV262171:CJV262176 CTR262171:CTR262176 DDN262171:DDN262176 DNJ262171:DNJ262176 DXF262171:DXF262176 EHB262171:EHB262176 EQX262171:EQX262176 FAT262171:FAT262176 FKP262171:FKP262176 FUL262171:FUL262176 GEH262171:GEH262176 GOD262171:GOD262176 GXZ262171:GXZ262176 HHV262171:HHV262176 HRR262171:HRR262176 IBN262171:IBN262176 ILJ262171:ILJ262176 IVF262171:IVF262176 JFB262171:JFB262176 JOX262171:JOX262176 JYT262171:JYT262176 KIP262171:KIP262176 KSL262171:KSL262176 LCH262171:LCH262176 LMD262171:LMD262176 LVZ262171:LVZ262176 MFV262171:MFV262176 MPR262171:MPR262176 MZN262171:MZN262176 NJJ262171:NJJ262176 NTF262171:NTF262176 ODB262171:ODB262176 OMX262171:OMX262176 OWT262171:OWT262176 PGP262171:PGP262176 PQL262171:PQL262176 QAH262171:QAH262176 QKD262171:QKD262176 QTZ262171:QTZ262176 RDV262171:RDV262176 RNR262171:RNR262176 RXN262171:RXN262176 SHJ262171:SHJ262176 SRF262171:SRF262176 TBB262171:TBB262176 TKX262171:TKX262176 TUT262171:TUT262176 UEP262171:UEP262176 UOL262171:UOL262176 UYH262171:UYH262176 VID262171:VID262176 VRZ262171:VRZ262176 WBV262171:WBV262176 WLR262171:WLR262176 WVN262171:WVN262176 F327707:F327712 JB327707:JB327712 SX327707:SX327712 ACT327707:ACT327712 AMP327707:AMP327712 AWL327707:AWL327712 BGH327707:BGH327712 BQD327707:BQD327712 BZZ327707:BZZ327712 CJV327707:CJV327712 CTR327707:CTR327712 DDN327707:DDN327712 DNJ327707:DNJ327712 DXF327707:DXF327712 EHB327707:EHB327712 EQX327707:EQX327712 FAT327707:FAT327712 FKP327707:FKP327712 FUL327707:FUL327712 GEH327707:GEH327712 GOD327707:GOD327712 GXZ327707:GXZ327712 HHV327707:HHV327712 HRR327707:HRR327712 IBN327707:IBN327712 ILJ327707:ILJ327712 IVF327707:IVF327712 JFB327707:JFB327712 JOX327707:JOX327712 JYT327707:JYT327712 KIP327707:KIP327712 KSL327707:KSL327712 LCH327707:LCH327712 LMD327707:LMD327712 LVZ327707:LVZ327712 MFV327707:MFV327712 MPR327707:MPR327712 MZN327707:MZN327712 NJJ327707:NJJ327712 NTF327707:NTF327712 ODB327707:ODB327712 OMX327707:OMX327712 OWT327707:OWT327712 PGP327707:PGP327712 PQL327707:PQL327712 QAH327707:QAH327712 QKD327707:QKD327712 QTZ327707:QTZ327712 RDV327707:RDV327712 RNR327707:RNR327712 RXN327707:RXN327712 SHJ327707:SHJ327712 SRF327707:SRF327712 TBB327707:TBB327712 TKX327707:TKX327712 TUT327707:TUT327712 UEP327707:UEP327712 UOL327707:UOL327712 UYH327707:UYH327712 VID327707:VID327712 VRZ327707:VRZ327712 WBV327707:WBV327712 WLR327707:WLR327712 WVN327707:WVN327712 F393243:F393248 JB393243:JB393248 SX393243:SX393248 ACT393243:ACT393248 AMP393243:AMP393248 AWL393243:AWL393248 BGH393243:BGH393248 BQD393243:BQD393248 BZZ393243:BZZ393248 CJV393243:CJV393248 CTR393243:CTR393248 DDN393243:DDN393248 DNJ393243:DNJ393248 DXF393243:DXF393248 EHB393243:EHB393248 EQX393243:EQX393248 FAT393243:FAT393248 FKP393243:FKP393248 FUL393243:FUL393248 GEH393243:GEH393248 GOD393243:GOD393248 GXZ393243:GXZ393248 HHV393243:HHV393248 HRR393243:HRR393248 IBN393243:IBN393248 ILJ393243:ILJ393248 IVF393243:IVF393248 JFB393243:JFB393248 JOX393243:JOX393248 JYT393243:JYT393248 KIP393243:KIP393248 KSL393243:KSL393248 LCH393243:LCH393248 LMD393243:LMD393248 LVZ393243:LVZ393248 MFV393243:MFV393248 MPR393243:MPR393248 MZN393243:MZN393248 NJJ393243:NJJ393248 NTF393243:NTF393248 ODB393243:ODB393248 OMX393243:OMX393248 OWT393243:OWT393248 PGP393243:PGP393248 PQL393243:PQL393248 QAH393243:QAH393248 QKD393243:QKD393248 QTZ393243:QTZ393248 RDV393243:RDV393248 RNR393243:RNR393248 RXN393243:RXN393248 SHJ393243:SHJ393248 SRF393243:SRF393248 TBB393243:TBB393248 TKX393243:TKX393248 TUT393243:TUT393248 UEP393243:UEP393248 UOL393243:UOL393248 UYH393243:UYH393248 VID393243:VID393248 VRZ393243:VRZ393248 WBV393243:WBV393248 WLR393243:WLR393248 WVN393243:WVN393248 F458779:F458784 JB458779:JB458784 SX458779:SX458784 ACT458779:ACT458784 AMP458779:AMP458784 AWL458779:AWL458784 BGH458779:BGH458784 BQD458779:BQD458784 BZZ458779:BZZ458784 CJV458779:CJV458784 CTR458779:CTR458784 DDN458779:DDN458784 DNJ458779:DNJ458784 DXF458779:DXF458784 EHB458779:EHB458784 EQX458779:EQX458784 FAT458779:FAT458784 FKP458779:FKP458784 FUL458779:FUL458784 GEH458779:GEH458784 GOD458779:GOD458784 GXZ458779:GXZ458784 HHV458779:HHV458784 HRR458779:HRR458784 IBN458779:IBN458784 ILJ458779:ILJ458784 IVF458779:IVF458784 JFB458779:JFB458784 JOX458779:JOX458784 JYT458779:JYT458784 KIP458779:KIP458784 KSL458779:KSL458784 LCH458779:LCH458784 LMD458779:LMD458784 LVZ458779:LVZ458784 MFV458779:MFV458784 MPR458779:MPR458784 MZN458779:MZN458784 NJJ458779:NJJ458784 NTF458779:NTF458784 ODB458779:ODB458784 OMX458779:OMX458784 OWT458779:OWT458784 PGP458779:PGP458784 PQL458779:PQL458784 QAH458779:QAH458784 QKD458779:QKD458784 QTZ458779:QTZ458784 RDV458779:RDV458784 RNR458779:RNR458784 RXN458779:RXN458784 SHJ458779:SHJ458784 SRF458779:SRF458784 TBB458779:TBB458784 TKX458779:TKX458784 TUT458779:TUT458784 UEP458779:UEP458784 UOL458779:UOL458784 UYH458779:UYH458784 VID458779:VID458784 VRZ458779:VRZ458784 WBV458779:WBV458784 WLR458779:WLR458784 WVN458779:WVN458784 F524315:F524320 JB524315:JB524320 SX524315:SX524320 ACT524315:ACT524320 AMP524315:AMP524320 AWL524315:AWL524320 BGH524315:BGH524320 BQD524315:BQD524320 BZZ524315:BZZ524320 CJV524315:CJV524320 CTR524315:CTR524320 DDN524315:DDN524320 DNJ524315:DNJ524320 DXF524315:DXF524320 EHB524315:EHB524320 EQX524315:EQX524320 FAT524315:FAT524320 FKP524315:FKP524320 FUL524315:FUL524320 GEH524315:GEH524320 GOD524315:GOD524320 GXZ524315:GXZ524320 HHV524315:HHV524320 HRR524315:HRR524320 IBN524315:IBN524320 ILJ524315:ILJ524320 IVF524315:IVF524320 JFB524315:JFB524320 JOX524315:JOX524320 JYT524315:JYT524320 KIP524315:KIP524320 KSL524315:KSL524320 LCH524315:LCH524320 LMD524315:LMD524320 LVZ524315:LVZ524320 MFV524315:MFV524320 MPR524315:MPR524320 MZN524315:MZN524320 NJJ524315:NJJ524320 NTF524315:NTF524320 ODB524315:ODB524320 OMX524315:OMX524320 OWT524315:OWT524320 PGP524315:PGP524320 PQL524315:PQL524320 QAH524315:QAH524320 QKD524315:QKD524320 QTZ524315:QTZ524320 RDV524315:RDV524320 RNR524315:RNR524320 RXN524315:RXN524320 SHJ524315:SHJ524320 SRF524315:SRF524320 TBB524315:TBB524320 TKX524315:TKX524320 TUT524315:TUT524320 UEP524315:UEP524320 UOL524315:UOL524320 UYH524315:UYH524320 VID524315:VID524320 VRZ524315:VRZ524320 WBV524315:WBV524320 WLR524315:WLR524320 WVN524315:WVN524320 F589851:F589856 JB589851:JB589856 SX589851:SX589856 ACT589851:ACT589856 AMP589851:AMP589856 AWL589851:AWL589856 BGH589851:BGH589856 BQD589851:BQD589856 BZZ589851:BZZ589856 CJV589851:CJV589856 CTR589851:CTR589856 DDN589851:DDN589856 DNJ589851:DNJ589856 DXF589851:DXF589856 EHB589851:EHB589856 EQX589851:EQX589856 FAT589851:FAT589856 FKP589851:FKP589856 FUL589851:FUL589856 GEH589851:GEH589856 GOD589851:GOD589856 GXZ589851:GXZ589856 HHV589851:HHV589856 HRR589851:HRR589856 IBN589851:IBN589856 ILJ589851:ILJ589856 IVF589851:IVF589856 JFB589851:JFB589856 JOX589851:JOX589856 JYT589851:JYT589856 KIP589851:KIP589856 KSL589851:KSL589856 LCH589851:LCH589856 LMD589851:LMD589856 LVZ589851:LVZ589856 MFV589851:MFV589856 MPR589851:MPR589856 MZN589851:MZN589856 NJJ589851:NJJ589856 NTF589851:NTF589856 ODB589851:ODB589856 OMX589851:OMX589856 OWT589851:OWT589856 PGP589851:PGP589856 PQL589851:PQL589856 QAH589851:QAH589856 QKD589851:QKD589856 QTZ589851:QTZ589856 RDV589851:RDV589856 RNR589851:RNR589856 RXN589851:RXN589856 SHJ589851:SHJ589856 SRF589851:SRF589856 TBB589851:TBB589856 TKX589851:TKX589856 TUT589851:TUT589856 UEP589851:UEP589856 UOL589851:UOL589856 UYH589851:UYH589856 VID589851:VID589856 VRZ589851:VRZ589856 WBV589851:WBV589856 WLR589851:WLR589856 WVN589851:WVN589856 F655387:F655392 JB655387:JB655392 SX655387:SX655392 ACT655387:ACT655392 AMP655387:AMP655392 AWL655387:AWL655392 BGH655387:BGH655392 BQD655387:BQD655392 BZZ655387:BZZ655392 CJV655387:CJV655392 CTR655387:CTR655392 DDN655387:DDN655392 DNJ655387:DNJ655392 DXF655387:DXF655392 EHB655387:EHB655392 EQX655387:EQX655392 FAT655387:FAT655392 FKP655387:FKP655392 FUL655387:FUL655392 GEH655387:GEH655392 GOD655387:GOD655392 GXZ655387:GXZ655392 HHV655387:HHV655392 HRR655387:HRR655392 IBN655387:IBN655392 ILJ655387:ILJ655392 IVF655387:IVF655392 JFB655387:JFB655392 JOX655387:JOX655392 JYT655387:JYT655392 KIP655387:KIP655392 KSL655387:KSL655392 LCH655387:LCH655392 LMD655387:LMD655392 LVZ655387:LVZ655392 MFV655387:MFV655392 MPR655387:MPR655392 MZN655387:MZN655392 NJJ655387:NJJ655392 NTF655387:NTF655392 ODB655387:ODB655392 OMX655387:OMX655392 OWT655387:OWT655392 PGP655387:PGP655392 PQL655387:PQL655392 QAH655387:QAH655392 QKD655387:QKD655392 QTZ655387:QTZ655392 RDV655387:RDV655392 RNR655387:RNR655392 RXN655387:RXN655392 SHJ655387:SHJ655392 SRF655387:SRF655392 TBB655387:TBB655392 TKX655387:TKX655392 TUT655387:TUT655392 UEP655387:UEP655392 UOL655387:UOL655392 UYH655387:UYH655392 VID655387:VID655392 VRZ655387:VRZ655392 WBV655387:WBV655392 WLR655387:WLR655392 WVN655387:WVN655392 F720923:F720928 JB720923:JB720928 SX720923:SX720928 ACT720923:ACT720928 AMP720923:AMP720928 AWL720923:AWL720928 BGH720923:BGH720928 BQD720923:BQD720928 BZZ720923:BZZ720928 CJV720923:CJV720928 CTR720923:CTR720928 DDN720923:DDN720928 DNJ720923:DNJ720928 DXF720923:DXF720928 EHB720923:EHB720928 EQX720923:EQX720928 FAT720923:FAT720928 FKP720923:FKP720928 FUL720923:FUL720928 GEH720923:GEH720928 GOD720923:GOD720928 GXZ720923:GXZ720928 HHV720923:HHV720928 HRR720923:HRR720928 IBN720923:IBN720928 ILJ720923:ILJ720928 IVF720923:IVF720928 JFB720923:JFB720928 JOX720923:JOX720928 JYT720923:JYT720928 KIP720923:KIP720928 KSL720923:KSL720928 LCH720923:LCH720928 LMD720923:LMD720928 LVZ720923:LVZ720928 MFV720923:MFV720928 MPR720923:MPR720928 MZN720923:MZN720928 NJJ720923:NJJ720928 NTF720923:NTF720928 ODB720923:ODB720928 OMX720923:OMX720928 OWT720923:OWT720928 PGP720923:PGP720928 PQL720923:PQL720928 QAH720923:QAH720928 QKD720923:QKD720928 QTZ720923:QTZ720928 RDV720923:RDV720928 RNR720923:RNR720928 RXN720923:RXN720928 SHJ720923:SHJ720928 SRF720923:SRF720928 TBB720923:TBB720928 TKX720923:TKX720928 TUT720923:TUT720928 UEP720923:UEP720928 UOL720923:UOL720928 UYH720923:UYH720928 VID720923:VID720928 VRZ720923:VRZ720928 WBV720923:WBV720928 WLR720923:WLR720928 WVN720923:WVN720928 F786459:F786464 JB786459:JB786464 SX786459:SX786464 ACT786459:ACT786464 AMP786459:AMP786464 AWL786459:AWL786464 BGH786459:BGH786464 BQD786459:BQD786464 BZZ786459:BZZ786464 CJV786459:CJV786464 CTR786459:CTR786464 DDN786459:DDN786464 DNJ786459:DNJ786464 DXF786459:DXF786464 EHB786459:EHB786464 EQX786459:EQX786464 FAT786459:FAT786464 FKP786459:FKP786464 FUL786459:FUL786464 GEH786459:GEH786464 GOD786459:GOD786464 GXZ786459:GXZ786464 HHV786459:HHV786464 HRR786459:HRR786464 IBN786459:IBN786464 ILJ786459:ILJ786464 IVF786459:IVF786464 JFB786459:JFB786464 JOX786459:JOX786464 JYT786459:JYT786464 KIP786459:KIP786464 KSL786459:KSL786464 LCH786459:LCH786464 LMD786459:LMD786464 LVZ786459:LVZ786464 MFV786459:MFV786464 MPR786459:MPR786464 MZN786459:MZN786464 NJJ786459:NJJ786464 NTF786459:NTF786464 ODB786459:ODB786464 OMX786459:OMX786464 OWT786459:OWT786464 PGP786459:PGP786464 PQL786459:PQL786464 QAH786459:QAH786464 QKD786459:QKD786464 QTZ786459:QTZ786464 RDV786459:RDV786464 RNR786459:RNR786464 RXN786459:RXN786464 SHJ786459:SHJ786464 SRF786459:SRF786464 TBB786459:TBB786464 TKX786459:TKX786464 TUT786459:TUT786464 UEP786459:UEP786464 UOL786459:UOL786464 UYH786459:UYH786464 VID786459:VID786464 VRZ786459:VRZ786464 WBV786459:WBV786464 WLR786459:WLR786464 WVN786459:WVN786464 F851995:F852000 JB851995:JB852000 SX851995:SX852000 ACT851995:ACT852000 AMP851995:AMP852000 AWL851995:AWL852000 BGH851995:BGH852000 BQD851995:BQD852000 BZZ851995:BZZ852000 CJV851995:CJV852000 CTR851995:CTR852000 DDN851995:DDN852000 DNJ851995:DNJ852000 DXF851995:DXF852000 EHB851995:EHB852000 EQX851995:EQX852000 FAT851995:FAT852000 FKP851995:FKP852000 FUL851995:FUL852000 GEH851995:GEH852000 GOD851995:GOD852000 GXZ851995:GXZ852000 HHV851995:HHV852000 HRR851995:HRR852000 IBN851995:IBN852000 ILJ851995:ILJ852000 IVF851995:IVF852000 JFB851995:JFB852000 JOX851995:JOX852000 JYT851995:JYT852000 KIP851995:KIP852000 KSL851995:KSL852000 LCH851995:LCH852000 LMD851995:LMD852000 LVZ851995:LVZ852000 MFV851995:MFV852000 MPR851995:MPR852000 MZN851995:MZN852000 NJJ851995:NJJ852000 NTF851995:NTF852000 ODB851995:ODB852000 OMX851995:OMX852000 OWT851995:OWT852000 PGP851995:PGP852000 PQL851995:PQL852000 QAH851995:QAH852000 QKD851995:QKD852000 QTZ851995:QTZ852000 RDV851995:RDV852000 RNR851995:RNR852000 RXN851995:RXN852000 SHJ851995:SHJ852000 SRF851995:SRF852000 TBB851995:TBB852000 TKX851995:TKX852000 TUT851995:TUT852000 UEP851995:UEP852000 UOL851995:UOL852000 UYH851995:UYH852000 VID851995:VID852000 VRZ851995:VRZ852000 WBV851995:WBV852000 WLR851995:WLR852000 WVN851995:WVN852000 F917531:F917536 JB917531:JB917536 SX917531:SX917536 ACT917531:ACT917536 AMP917531:AMP917536 AWL917531:AWL917536 BGH917531:BGH917536 BQD917531:BQD917536 BZZ917531:BZZ917536 CJV917531:CJV917536 CTR917531:CTR917536 DDN917531:DDN917536 DNJ917531:DNJ917536 DXF917531:DXF917536 EHB917531:EHB917536 EQX917531:EQX917536 FAT917531:FAT917536 FKP917531:FKP917536 FUL917531:FUL917536 GEH917531:GEH917536 GOD917531:GOD917536 GXZ917531:GXZ917536 HHV917531:HHV917536 HRR917531:HRR917536 IBN917531:IBN917536 ILJ917531:ILJ917536 IVF917531:IVF917536 JFB917531:JFB917536 JOX917531:JOX917536 JYT917531:JYT917536 KIP917531:KIP917536 KSL917531:KSL917536 LCH917531:LCH917536 LMD917531:LMD917536 LVZ917531:LVZ917536 MFV917531:MFV917536 MPR917531:MPR917536 MZN917531:MZN917536 NJJ917531:NJJ917536 NTF917531:NTF917536 ODB917531:ODB917536 OMX917531:OMX917536 OWT917531:OWT917536 PGP917531:PGP917536 PQL917531:PQL917536 QAH917531:QAH917536 QKD917531:QKD917536 QTZ917531:QTZ917536 RDV917531:RDV917536 RNR917531:RNR917536 RXN917531:RXN917536 SHJ917531:SHJ917536 SRF917531:SRF917536 TBB917531:TBB917536 TKX917531:TKX917536 TUT917531:TUT917536 UEP917531:UEP917536 UOL917531:UOL917536 UYH917531:UYH917536 VID917531:VID917536 VRZ917531:VRZ917536 WBV917531:WBV917536 WLR917531:WLR917536 WVN917531:WVN917536 F983067:F983072 JB983067:JB983072 SX983067:SX983072 ACT983067:ACT983072 AMP983067:AMP983072 AWL983067:AWL983072 BGH983067:BGH983072 BQD983067:BQD983072 BZZ983067:BZZ983072 CJV983067:CJV983072 CTR983067:CTR983072 DDN983067:DDN983072 DNJ983067:DNJ983072 DXF983067:DXF983072 EHB983067:EHB983072 EQX983067:EQX983072 FAT983067:FAT983072 FKP983067:FKP983072 FUL983067:FUL983072 GEH983067:GEH983072 GOD983067:GOD983072 GXZ983067:GXZ983072 HHV983067:HHV983072 HRR983067:HRR983072 IBN983067:IBN983072 ILJ983067:ILJ983072 IVF983067:IVF983072 JFB983067:JFB983072 JOX983067:JOX983072 JYT983067:JYT983072 KIP983067:KIP983072 KSL983067:KSL983072 LCH983067:LCH983072 LMD983067:LMD983072 LVZ983067:LVZ983072 MFV983067:MFV983072 MPR983067:MPR983072 MZN983067:MZN983072 NJJ983067:NJJ983072 NTF983067:NTF983072 ODB983067:ODB983072 OMX983067:OMX983072 OWT983067:OWT983072 PGP983067:PGP983072 PQL983067:PQL983072 QAH983067:QAH983072 QKD983067:QKD983072 QTZ983067:QTZ983072 RDV983067:RDV983072 RNR983067:RNR983072 RXN983067:RXN983072 SHJ983067:SHJ983072 SRF983067:SRF983072 TBB983067:TBB983072 TKX983067:TKX983072 TUT983067:TUT983072 UEP983067:UEP983072 UOL983067:UOL983072 UYH983067:UYH983072 VID983067:VID983072 VRZ983067:VRZ983072 WBV983067:WBV983072 WLR983067:WLR983072 WVN983067:WVN983072 WLZ983067:WLZ983069 JI25:JI27 TE25:TE27 ADA25:ADA27 AMW25:AMW27 AWS25:AWS27 BGO25:BGO27 BQK25:BQK27 CAG25:CAG27 CKC25:CKC27 CTY25:CTY27 DDU25:DDU27 DNQ25:DNQ27 DXM25:DXM27 EHI25:EHI27 ERE25:ERE27 FBA25:FBA27 FKW25:FKW27 FUS25:FUS27 GEO25:GEO27 GOK25:GOK27 GYG25:GYG27 HIC25:HIC27 HRY25:HRY27 IBU25:IBU27 ILQ25:ILQ27 IVM25:IVM27 JFI25:JFI27 JPE25:JPE27 JZA25:JZA27 KIW25:KIW27 KSS25:KSS27 LCO25:LCO27 LMK25:LMK27 LWG25:LWG27 MGC25:MGC27 MPY25:MPY27 MZU25:MZU27 NJQ25:NJQ27 NTM25:NTM27 ODI25:ODI27 ONE25:ONE27 OXA25:OXA27 PGW25:PGW27 PQS25:PQS27 QAO25:QAO27 QKK25:QKK27 QUG25:QUG27 REC25:REC27 RNY25:RNY27 RXU25:RXU27 SHQ25:SHQ27 SRM25:SRM27 TBI25:TBI27 TLE25:TLE27 TVA25:TVA27 UEW25:UEW27 UOS25:UOS27 UYO25:UYO27 VIK25:VIK27 VSG25:VSG27 WCC25:WCC27 WLY25:WLY27 WVU25:WVU27 N65563:N65565 JJ65563:JJ65565 TF65563:TF65565 ADB65563:ADB65565 AMX65563:AMX65565 AWT65563:AWT65565 BGP65563:BGP65565 BQL65563:BQL65565 CAH65563:CAH65565 CKD65563:CKD65565 CTZ65563:CTZ65565 DDV65563:DDV65565 DNR65563:DNR65565 DXN65563:DXN65565 EHJ65563:EHJ65565 ERF65563:ERF65565 FBB65563:FBB65565 FKX65563:FKX65565 FUT65563:FUT65565 GEP65563:GEP65565 GOL65563:GOL65565 GYH65563:GYH65565 HID65563:HID65565 HRZ65563:HRZ65565 IBV65563:IBV65565 ILR65563:ILR65565 IVN65563:IVN65565 JFJ65563:JFJ65565 JPF65563:JPF65565 JZB65563:JZB65565 KIX65563:KIX65565 KST65563:KST65565 LCP65563:LCP65565 LML65563:LML65565 LWH65563:LWH65565 MGD65563:MGD65565 MPZ65563:MPZ65565 MZV65563:MZV65565 NJR65563:NJR65565 NTN65563:NTN65565 ODJ65563:ODJ65565 ONF65563:ONF65565 OXB65563:OXB65565 PGX65563:PGX65565 PQT65563:PQT65565 QAP65563:QAP65565 QKL65563:QKL65565 QUH65563:QUH65565 RED65563:RED65565 RNZ65563:RNZ65565 RXV65563:RXV65565 SHR65563:SHR65565 SRN65563:SRN65565 TBJ65563:TBJ65565 TLF65563:TLF65565 TVB65563:TVB65565 UEX65563:UEX65565 UOT65563:UOT65565 UYP65563:UYP65565 VIL65563:VIL65565 VSH65563:VSH65565 WCD65563:WCD65565 WLZ65563:WLZ65565 WVV65563:WVV65565 N131099:N131101 JJ131099:JJ131101 TF131099:TF131101 ADB131099:ADB131101 AMX131099:AMX131101 AWT131099:AWT131101 BGP131099:BGP131101 BQL131099:BQL131101 CAH131099:CAH131101 CKD131099:CKD131101 CTZ131099:CTZ131101 DDV131099:DDV131101 DNR131099:DNR131101 DXN131099:DXN131101 EHJ131099:EHJ131101 ERF131099:ERF131101 FBB131099:FBB131101 FKX131099:FKX131101 FUT131099:FUT131101 GEP131099:GEP131101 GOL131099:GOL131101 GYH131099:GYH131101 HID131099:HID131101 HRZ131099:HRZ131101 IBV131099:IBV131101 ILR131099:ILR131101 IVN131099:IVN131101 JFJ131099:JFJ131101 JPF131099:JPF131101 JZB131099:JZB131101 KIX131099:KIX131101 KST131099:KST131101 LCP131099:LCP131101 LML131099:LML131101 LWH131099:LWH131101 MGD131099:MGD131101 MPZ131099:MPZ131101 MZV131099:MZV131101 NJR131099:NJR131101 NTN131099:NTN131101 ODJ131099:ODJ131101 ONF131099:ONF131101 OXB131099:OXB131101 PGX131099:PGX131101 PQT131099:PQT131101 QAP131099:QAP131101 QKL131099:QKL131101 QUH131099:QUH131101 RED131099:RED131101 RNZ131099:RNZ131101 RXV131099:RXV131101 SHR131099:SHR131101 SRN131099:SRN131101 TBJ131099:TBJ131101 TLF131099:TLF131101 TVB131099:TVB131101 UEX131099:UEX131101 UOT131099:UOT131101 UYP131099:UYP131101 VIL131099:VIL131101 VSH131099:VSH131101 WCD131099:WCD131101 WLZ131099:WLZ131101 WVV131099:WVV131101 N196635:N196637 JJ196635:JJ196637 TF196635:TF196637 ADB196635:ADB196637 AMX196635:AMX196637 AWT196635:AWT196637 BGP196635:BGP196637 BQL196635:BQL196637 CAH196635:CAH196637 CKD196635:CKD196637 CTZ196635:CTZ196637 DDV196635:DDV196637 DNR196635:DNR196637 DXN196635:DXN196637 EHJ196635:EHJ196637 ERF196635:ERF196637 FBB196635:FBB196637 FKX196635:FKX196637 FUT196635:FUT196637 GEP196635:GEP196637 GOL196635:GOL196637 GYH196635:GYH196637 HID196635:HID196637 HRZ196635:HRZ196637 IBV196635:IBV196637 ILR196635:ILR196637 IVN196635:IVN196637 JFJ196635:JFJ196637 JPF196635:JPF196637 JZB196635:JZB196637 KIX196635:KIX196637 KST196635:KST196637 LCP196635:LCP196637 LML196635:LML196637 LWH196635:LWH196637 MGD196635:MGD196637 MPZ196635:MPZ196637 MZV196635:MZV196637 NJR196635:NJR196637 NTN196635:NTN196637 ODJ196635:ODJ196637 ONF196635:ONF196637 OXB196635:OXB196637 PGX196635:PGX196637 PQT196635:PQT196637 QAP196635:QAP196637 QKL196635:QKL196637 QUH196635:QUH196637 RED196635:RED196637 RNZ196635:RNZ196637 RXV196635:RXV196637 SHR196635:SHR196637 SRN196635:SRN196637 TBJ196635:TBJ196637 TLF196635:TLF196637 TVB196635:TVB196637 UEX196635:UEX196637 UOT196635:UOT196637 UYP196635:UYP196637 VIL196635:VIL196637 VSH196635:VSH196637 WCD196635:WCD196637 WLZ196635:WLZ196637 WVV196635:WVV196637 N262171:N262173 JJ262171:JJ262173 TF262171:TF262173 ADB262171:ADB262173 AMX262171:AMX262173 AWT262171:AWT262173 BGP262171:BGP262173 BQL262171:BQL262173 CAH262171:CAH262173 CKD262171:CKD262173 CTZ262171:CTZ262173 DDV262171:DDV262173 DNR262171:DNR262173 DXN262171:DXN262173 EHJ262171:EHJ262173 ERF262171:ERF262173 FBB262171:FBB262173 FKX262171:FKX262173 FUT262171:FUT262173 GEP262171:GEP262173 GOL262171:GOL262173 GYH262171:GYH262173 HID262171:HID262173 HRZ262171:HRZ262173 IBV262171:IBV262173 ILR262171:ILR262173 IVN262171:IVN262173 JFJ262171:JFJ262173 JPF262171:JPF262173 JZB262171:JZB262173 KIX262171:KIX262173 KST262171:KST262173 LCP262171:LCP262173 LML262171:LML262173 LWH262171:LWH262173 MGD262171:MGD262173 MPZ262171:MPZ262173 MZV262171:MZV262173 NJR262171:NJR262173 NTN262171:NTN262173 ODJ262171:ODJ262173 ONF262171:ONF262173 OXB262171:OXB262173 PGX262171:PGX262173 PQT262171:PQT262173 QAP262171:QAP262173 QKL262171:QKL262173 QUH262171:QUH262173 RED262171:RED262173 RNZ262171:RNZ262173 RXV262171:RXV262173 SHR262171:SHR262173 SRN262171:SRN262173 TBJ262171:TBJ262173 TLF262171:TLF262173 TVB262171:TVB262173 UEX262171:UEX262173 UOT262171:UOT262173 UYP262171:UYP262173 VIL262171:VIL262173 VSH262171:VSH262173 WCD262171:WCD262173 WLZ262171:WLZ262173 WVV262171:WVV262173 N327707:N327709 JJ327707:JJ327709 TF327707:TF327709 ADB327707:ADB327709 AMX327707:AMX327709 AWT327707:AWT327709 BGP327707:BGP327709 BQL327707:BQL327709 CAH327707:CAH327709 CKD327707:CKD327709 CTZ327707:CTZ327709 DDV327707:DDV327709 DNR327707:DNR327709 DXN327707:DXN327709 EHJ327707:EHJ327709 ERF327707:ERF327709 FBB327707:FBB327709 FKX327707:FKX327709 FUT327707:FUT327709 GEP327707:GEP327709 GOL327707:GOL327709 GYH327707:GYH327709 HID327707:HID327709 HRZ327707:HRZ327709 IBV327707:IBV327709 ILR327707:ILR327709 IVN327707:IVN327709 JFJ327707:JFJ327709 JPF327707:JPF327709 JZB327707:JZB327709 KIX327707:KIX327709 KST327707:KST327709 LCP327707:LCP327709 LML327707:LML327709 LWH327707:LWH327709 MGD327707:MGD327709 MPZ327707:MPZ327709 MZV327707:MZV327709 NJR327707:NJR327709 NTN327707:NTN327709 ODJ327707:ODJ327709 ONF327707:ONF327709 OXB327707:OXB327709 PGX327707:PGX327709 PQT327707:PQT327709 QAP327707:QAP327709 QKL327707:QKL327709 QUH327707:QUH327709 RED327707:RED327709 RNZ327707:RNZ327709 RXV327707:RXV327709 SHR327707:SHR327709 SRN327707:SRN327709 TBJ327707:TBJ327709 TLF327707:TLF327709 TVB327707:TVB327709 UEX327707:UEX327709 UOT327707:UOT327709 UYP327707:UYP327709 VIL327707:VIL327709 VSH327707:VSH327709 WCD327707:WCD327709 WLZ327707:WLZ327709 WVV327707:WVV327709 N393243:N393245 JJ393243:JJ393245 TF393243:TF393245 ADB393243:ADB393245 AMX393243:AMX393245 AWT393243:AWT393245 BGP393243:BGP393245 BQL393243:BQL393245 CAH393243:CAH393245 CKD393243:CKD393245 CTZ393243:CTZ393245 DDV393243:DDV393245 DNR393243:DNR393245 DXN393243:DXN393245 EHJ393243:EHJ393245 ERF393243:ERF393245 FBB393243:FBB393245 FKX393243:FKX393245 FUT393243:FUT393245 GEP393243:GEP393245 GOL393243:GOL393245 GYH393243:GYH393245 HID393243:HID393245 HRZ393243:HRZ393245 IBV393243:IBV393245 ILR393243:ILR393245 IVN393243:IVN393245 JFJ393243:JFJ393245 JPF393243:JPF393245 JZB393243:JZB393245 KIX393243:KIX393245 KST393243:KST393245 LCP393243:LCP393245 LML393243:LML393245 LWH393243:LWH393245 MGD393243:MGD393245 MPZ393243:MPZ393245 MZV393243:MZV393245 NJR393243:NJR393245 NTN393243:NTN393245 ODJ393243:ODJ393245 ONF393243:ONF393245 OXB393243:OXB393245 PGX393243:PGX393245 PQT393243:PQT393245 QAP393243:QAP393245 QKL393243:QKL393245 QUH393243:QUH393245 RED393243:RED393245 RNZ393243:RNZ393245 RXV393243:RXV393245 SHR393243:SHR393245 SRN393243:SRN393245 TBJ393243:TBJ393245 TLF393243:TLF393245 TVB393243:TVB393245 UEX393243:UEX393245 UOT393243:UOT393245 UYP393243:UYP393245 VIL393243:VIL393245 VSH393243:VSH393245 WCD393243:WCD393245 WLZ393243:WLZ393245 WVV393243:WVV393245 N458779:N458781 JJ458779:JJ458781 TF458779:TF458781 ADB458779:ADB458781 AMX458779:AMX458781 AWT458779:AWT458781 BGP458779:BGP458781 BQL458779:BQL458781 CAH458779:CAH458781 CKD458779:CKD458781 CTZ458779:CTZ458781 DDV458779:DDV458781 DNR458779:DNR458781 DXN458779:DXN458781 EHJ458779:EHJ458781 ERF458779:ERF458781 FBB458779:FBB458781 FKX458779:FKX458781 FUT458779:FUT458781 GEP458779:GEP458781 GOL458779:GOL458781 GYH458779:GYH458781 HID458779:HID458781 HRZ458779:HRZ458781 IBV458779:IBV458781 ILR458779:ILR458781 IVN458779:IVN458781 JFJ458779:JFJ458781 JPF458779:JPF458781 JZB458779:JZB458781 KIX458779:KIX458781 KST458779:KST458781 LCP458779:LCP458781 LML458779:LML458781 LWH458779:LWH458781 MGD458779:MGD458781 MPZ458779:MPZ458781 MZV458779:MZV458781 NJR458779:NJR458781 NTN458779:NTN458781 ODJ458779:ODJ458781 ONF458779:ONF458781 OXB458779:OXB458781 PGX458779:PGX458781 PQT458779:PQT458781 QAP458779:QAP458781 QKL458779:QKL458781 QUH458779:QUH458781 RED458779:RED458781 RNZ458779:RNZ458781 RXV458779:RXV458781 SHR458779:SHR458781 SRN458779:SRN458781 TBJ458779:TBJ458781 TLF458779:TLF458781 TVB458779:TVB458781 UEX458779:UEX458781 UOT458779:UOT458781 UYP458779:UYP458781 VIL458779:VIL458781 VSH458779:VSH458781 WCD458779:WCD458781 WLZ458779:WLZ458781 WVV458779:WVV458781 N524315:N524317 JJ524315:JJ524317 TF524315:TF524317 ADB524315:ADB524317 AMX524315:AMX524317 AWT524315:AWT524317 BGP524315:BGP524317 BQL524315:BQL524317 CAH524315:CAH524317 CKD524315:CKD524317 CTZ524315:CTZ524317 DDV524315:DDV524317 DNR524315:DNR524317 DXN524315:DXN524317 EHJ524315:EHJ524317 ERF524315:ERF524317 FBB524315:FBB524317 FKX524315:FKX524317 FUT524315:FUT524317 GEP524315:GEP524317 GOL524315:GOL524317 GYH524315:GYH524317 HID524315:HID524317 HRZ524315:HRZ524317 IBV524315:IBV524317 ILR524315:ILR524317 IVN524315:IVN524317 JFJ524315:JFJ524317 JPF524315:JPF524317 JZB524315:JZB524317 KIX524315:KIX524317 KST524315:KST524317 LCP524315:LCP524317 LML524315:LML524317 LWH524315:LWH524317 MGD524315:MGD524317 MPZ524315:MPZ524317 MZV524315:MZV524317 NJR524315:NJR524317 NTN524315:NTN524317 ODJ524315:ODJ524317 ONF524315:ONF524317 OXB524315:OXB524317 PGX524315:PGX524317 PQT524315:PQT524317 QAP524315:QAP524317 QKL524315:QKL524317 QUH524315:QUH524317 RED524315:RED524317 RNZ524315:RNZ524317 RXV524315:RXV524317 SHR524315:SHR524317 SRN524315:SRN524317 TBJ524315:TBJ524317 TLF524315:TLF524317 TVB524315:TVB524317 UEX524315:UEX524317 UOT524315:UOT524317 UYP524315:UYP524317 VIL524315:VIL524317 VSH524315:VSH524317 WCD524315:WCD524317 WLZ524315:WLZ524317 WVV524315:WVV524317 N589851:N589853 JJ589851:JJ589853 TF589851:TF589853 ADB589851:ADB589853 AMX589851:AMX589853 AWT589851:AWT589853 BGP589851:BGP589853 BQL589851:BQL589853 CAH589851:CAH589853 CKD589851:CKD589853 CTZ589851:CTZ589853 DDV589851:DDV589853 DNR589851:DNR589853 DXN589851:DXN589853 EHJ589851:EHJ589853 ERF589851:ERF589853 FBB589851:FBB589853 FKX589851:FKX589853 FUT589851:FUT589853 GEP589851:GEP589853 GOL589851:GOL589853 GYH589851:GYH589853 HID589851:HID589853 HRZ589851:HRZ589853 IBV589851:IBV589853 ILR589851:ILR589853 IVN589851:IVN589853 JFJ589851:JFJ589853 JPF589851:JPF589853 JZB589851:JZB589853 KIX589851:KIX589853 KST589851:KST589853 LCP589851:LCP589853 LML589851:LML589853 LWH589851:LWH589853 MGD589851:MGD589853 MPZ589851:MPZ589853 MZV589851:MZV589853 NJR589851:NJR589853 NTN589851:NTN589853 ODJ589851:ODJ589853 ONF589851:ONF589853 OXB589851:OXB589853 PGX589851:PGX589853 PQT589851:PQT589853 QAP589851:QAP589853 QKL589851:QKL589853 QUH589851:QUH589853 RED589851:RED589853 RNZ589851:RNZ589853 RXV589851:RXV589853 SHR589851:SHR589853 SRN589851:SRN589853 TBJ589851:TBJ589853 TLF589851:TLF589853 TVB589851:TVB589853 UEX589851:UEX589853 UOT589851:UOT589853 UYP589851:UYP589853 VIL589851:VIL589853 VSH589851:VSH589853 WCD589851:WCD589853 WLZ589851:WLZ589853 WVV589851:WVV589853 N655387:N655389 JJ655387:JJ655389 TF655387:TF655389 ADB655387:ADB655389 AMX655387:AMX655389 AWT655387:AWT655389 BGP655387:BGP655389 BQL655387:BQL655389 CAH655387:CAH655389 CKD655387:CKD655389 CTZ655387:CTZ655389 DDV655387:DDV655389 DNR655387:DNR655389 DXN655387:DXN655389 EHJ655387:EHJ655389 ERF655387:ERF655389 FBB655387:FBB655389 FKX655387:FKX655389 FUT655387:FUT655389 GEP655387:GEP655389 GOL655387:GOL655389 GYH655387:GYH655389 HID655387:HID655389 HRZ655387:HRZ655389 IBV655387:IBV655389 ILR655387:ILR655389 IVN655387:IVN655389 JFJ655387:JFJ655389 JPF655387:JPF655389 JZB655387:JZB655389 KIX655387:KIX655389 KST655387:KST655389 LCP655387:LCP655389 LML655387:LML655389 LWH655387:LWH655389 MGD655387:MGD655389 MPZ655387:MPZ655389 MZV655387:MZV655389 NJR655387:NJR655389 NTN655387:NTN655389 ODJ655387:ODJ655389 ONF655387:ONF655389 OXB655387:OXB655389 PGX655387:PGX655389 PQT655387:PQT655389 QAP655387:QAP655389 QKL655387:QKL655389 QUH655387:QUH655389 RED655387:RED655389 RNZ655387:RNZ655389 RXV655387:RXV655389 SHR655387:SHR655389 SRN655387:SRN655389 TBJ655387:TBJ655389 TLF655387:TLF655389 TVB655387:TVB655389 UEX655387:UEX655389 UOT655387:UOT655389 UYP655387:UYP655389 VIL655387:VIL655389 VSH655387:VSH655389 WCD655387:WCD655389 WLZ655387:WLZ655389 WVV655387:WVV655389 N720923:N720925 JJ720923:JJ720925 TF720923:TF720925 ADB720923:ADB720925 AMX720923:AMX720925 AWT720923:AWT720925 BGP720923:BGP720925 BQL720923:BQL720925 CAH720923:CAH720925 CKD720923:CKD720925 CTZ720923:CTZ720925 DDV720923:DDV720925 DNR720923:DNR720925 DXN720923:DXN720925 EHJ720923:EHJ720925 ERF720923:ERF720925 FBB720923:FBB720925 FKX720923:FKX720925 FUT720923:FUT720925 GEP720923:GEP720925 GOL720923:GOL720925 GYH720923:GYH720925 HID720923:HID720925 HRZ720923:HRZ720925 IBV720923:IBV720925 ILR720923:ILR720925 IVN720923:IVN720925 JFJ720923:JFJ720925 JPF720923:JPF720925 JZB720923:JZB720925 KIX720923:KIX720925 KST720923:KST720925 LCP720923:LCP720925 LML720923:LML720925 LWH720923:LWH720925 MGD720923:MGD720925 MPZ720923:MPZ720925 MZV720923:MZV720925 NJR720923:NJR720925 NTN720923:NTN720925 ODJ720923:ODJ720925 ONF720923:ONF720925 OXB720923:OXB720925 PGX720923:PGX720925 PQT720923:PQT720925 QAP720923:QAP720925 QKL720923:QKL720925 QUH720923:QUH720925 RED720923:RED720925 RNZ720923:RNZ720925 RXV720923:RXV720925 SHR720923:SHR720925 SRN720923:SRN720925 TBJ720923:TBJ720925 TLF720923:TLF720925 TVB720923:TVB720925 UEX720923:UEX720925 UOT720923:UOT720925 UYP720923:UYP720925 VIL720923:VIL720925 VSH720923:VSH720925 WCD720923:WCD720925 WLZ720923:WLZ720925 WVV720923:WVV720925 N786459:N786461 JJ786459:JJ786461 TF786459:TF786461 ADB786459:ADB786461 AMX786459:AMX786461 AWT786459:AWT786461 BGP786459:BGP786461 BQL786459:BQL786461 CAH786459:CAH786461 CKD786459:CKD786461 CTZ786459:CTZ786461 DDV786459:DDV786461 DNR786459:DNR786461 DXN786459:DXN786461 EHJ786459:EHJ786461 ERF786459:ERF786461 FBB786459:FBB786461 FKX786459:FKX786461 FUT786459:FUT786461 GEP786459:GEP786461 GOL786459:GOL786461 GYH786459:GYH786461 HID786459:HID786461 HRZ786459:HRZ786461 IBV786459:IBV786461 ILR786459:ILR786461 IVN786459:IVN786461 JFJ786459:JFJ786461 JPF786459:JPF786461 JZB786459:JZB786461 KIX786459:KIX786461 KST786459:KST786461 LCP786459:LCP786461 LML786459:LML786461 LWH786459:LWH786461 MGD786459:MGD786461 MPZ786459:MPZ786461 MZV786459:MZV786461 NJR786459:NJR786461 NTN786459:NTN786461 ODJ786459:ODJ786461 ONF786459:ONF786461 OXB786459:OXB786461 PGX786459:PGX786461 PQT786459:PQT786461 QAP786459:QAP786461 QKL786459:QKL786461 QUH786459:QUH786461 RED786459:RED786461 RNZ786459:RNZ786461 RXV786459:RXV786461 SHR786459:SHR786461 SRN786459:SRN786461 TBJ786459:TBJ786461 TLF786459:TLF786461 TVB786459:TVB786461 UEX786459:UEX786461 UOT786459:UOT786461 UYP786459:UYP786461 VIL786459:VIL786461 VSH786459:VSH786461 WCD786459:WCD786461 WLZ786459:WLZ786461 WVV786459:WVV786461 N851995:N851997 JJ851995:JJ851997 TF851995:TF851997 ADB851995:ADB851997 AMX851995:AMX851997 AWT851995:AWT851997 BGP851995:BGP851997 BQL851995:BQL851997 CAH851995:CAH851997 CKD851995:CKD851997 CTZ851995:CTZ851997 DDV851995:DDV851997 DNR851995:DNR851997 DXN851995:DXN851997 EHJ851995:EHJ851997 ERF851995:ERF851997 FBB851995:FBB851997 FKX851995:FKX851997 FUT851995:FUT851997 GEP851995:GEP851997 GOL851995:GOL851997 GYH851995:GYH851997 HID851995:HID851997 HRZ851995:HRZ851997 IBV851995:IBV851997 ILR851995:ILR851997 IVN851995:IVN851997 JFJ851995:JFJ851997 JPF851995:JPF851997 JZB851995:JZB851997 KIX851995:KIX851997 KST851995:KST851997 LCP851995:LCP851997 LML851995:LML851997 LWH851995:LWH851997 MGD851995:MGD851997 MPZ851995:MPZ851997 MZV851995:MZV851997 NJR851995:NJR851997 NTN851995:NTN851997 ODJ851995:ODJ851997 ONF851995:ONF851997 OXB851995:OXB851997 PGX851995:PGX851997 PQT851995:PQT851997 QAP851995:QAP851997 QKL851995:QKL851997 QUH851995:QUH851997 RED851995:RED851997 RNZ851995:RNZ851997 RXV851995:RXV851997 SHR851995:SHR851997 SRN851995:SRN851997 TBJ851995:TBJ851997 TLF851995:TLF851997 TVB851995:TVB851997 UEX851995:UEX851997 UOT851995:UOT851997 UYP851995:UYP851997 VIL851995:VIL851997 VSH851995:VSH851997 WCD851995:WCD851997 WLZ851995:WLZ851997 WVV851995:WVV851997 N917531:N917533 JJ917531:JJ917533 TF917531:TF917533 ADB917531:ADB917533 AMX917531:AMX917533 AWT917531:AWT917533 BGP917531:BGP917533 BQL917531:BQL917533 CAH917531:CAH917533 CKD917531:CKD917533 CTZ917531:CTZ917533 DDV917531:DDV917533 DNR917531:DNR917533 DXN917531:DXN917533 EHJ917531:EHJ917533 ERF917531:ERF917533 FBB917531:FBB917533 FKX917531:FKX917533 FUT917531:FUT917533 GEP917531:GEP917533 GOL917531:GOL917533 GYH917531:GYH917533 HID917531:HID917533 HRZ917531:HRZ917533 IBV917531:IBV917533 ILR917531:ILR917533 IVN917531:IVN917533 JFJ917531:JFJ917533 JPF917531:JPF917533 JZB917531:JZB917533 KIX917531:KIX917533 KST917531:KST917533 LCP917531:LCP917533 LML917531:LML917533 LWH917531:LWH917533 MGD917531:MGD917533 MPZ917531:MPZ917533 MZV917531:MZV917533 NJR917531:NJR917533 NTN917531:NTN917533 ODJ917531:ODJ917533 ONF917531:ONF917533 OXB917531:OXB917533 PGX917531:PGX917533 PQT917531:PQT917533 QAP917531:QAP917533 QKL917531:QKL917533 QUH917531:QUH917533 RED917531:RED917533 RNZ917531:RNZ917533 RXV917531:RXV917533 SHR917531:SHR917533 SRN917531:SRN917533 TBJ917531:TBJ917533 TLF917531:TLF917533 TVB917531:TVB917533 UEX917531:UEX917533 UOT917531:UOT917533 UYP917531:UYP917533 VIL917531:VIL917533 VSH917531:VSH917533 WCD917531:WCD917533 WLZ917531:WLZ917533 WVV917531:WVV917533 N983067:N983069 JJ983067:JJ983069 TF983067:TF983069 ADB983067:ADB983069 AMX983067:AMX983069 AWT983067:AWT983069 BGP983067:BGP983069 BQL983067:BQL983069 CAH983067:CAH983069 CKD983067:CKD983069 CTZ983067:CTZ983069 DDV983067:DDV983069 DNR983067:DNR983069 DXN983067:DXN983069 EHJ983067:EHJ983069 ERF983067:ERF983069 FBB983067:FBB983069 FKX983067:FKX983069 FUT983067:FUT983069 GEP983067:GEP983069 GOL983067:GOL983069 GYH983067:GYH983069 HID983067:HID983069 HRZ983067:HRZ983069 IBV983067:IBV983069 ILR983067:ILR983069 IVN983067:IVN983069 JFJ983067:JFJ983069 JPF983067:JPF983069 JZB983067:JZB983069 KIX983067:KIX983069 KST983067:KST983069 LCP983067:LCP983069 LML983067:LML983069 LWH983067:LWH983069 MGD983067:MGD983069 MPZ983067:MPZ983069 MZV983067:MZV983069 NJR983067:NJR983069 NTN983067:NTN983069 ODJ983067:ODJ983069 ONF983067:ONF983069 OXB983067:OXB983069 PGX983067:PGX983069 PQT983067:PQT983069 QAP983067:QAP983069 QKL983067:QKL983069 QUH983067:QUH983069 RED983067:RED983069 RNZ983067:RNZ983069 RXV983067:RXV983069 SHR983067:SHR983069 SRN983067:SRN983069 TBJ983067:TBJ983069 TLF983067:TLF983069 TVB983067:TVB983069 UEX983067:UEX983069 UOT983067:UOT983069 UYP983067:UYP983069 VIL983067:VIL983069 VSH983067:VSH983069 WCD983067:WCD983069 M27" xr:uid="{00000000-0002-0000-0200-000000000000}">
      <formula1>"○"</formula1>
    </dataValidation>
  </dataValidations>
  <printOptions horizontalCentered="1" verticalCentered="1"/>
  <pageMargins left="0.23622047244094491" right="0.23622047244094491" top="0.74803149606299213" bottom="0.74803149606299213" header="0.31496062992125984" footer="0.31496062992125984"/>
  <pageSetup paperSize="9" scale="58" orientation="portrait" r:id="rId1"/>
  <headerFooter alignWithMargins="0"/>
  <rowBreaks count="1" manualBreakCount="1">
    <brk id="22" max="20" man="1"/>
  </rowBreaks>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tabColor theme="9" tint="0.59999389629810485"/>
    <pageSetUpPr fitToPage="1"/>
  </sheetPr>
  <dimension ref="A1:V42"/>
  <sheetViews>
    <sheetView view="pageBreakPreview" zoomScale="70" zoomScaleNormal="100" zoomScaleSheetLayoutView="70" workbookViewId="0">
      <selection activeCell="B29" sqref="B29:E29"/>
    </sheetView>
  </sheetViews>
  <sheetFormatPr defaultRowHeight="13.5"/>
  <cols>
    <col min="1" max="1" width="8.125" style="1" customWidth="1"/>
    <col min="2" max="6" width="11.625" style="1" customWidth="1"/>
    <col min="7" max="7" width="8.5" style="1" customWidth="1"/>
    <col min="8" max="8" width="12.75" style="1" customWidth="1"/>
    <col min="9" max="10" width="11.875" style="1" customWidth="1"/>
    <col min="11" max="11" width="14.5" style="1" customWidth="1"/>
    <col min="12" max="12" width="12.875" style="1" customWidth="1"/>
    <col min="13" max="13" width="4.625" style="1" customWidth="1"/>
    <col min="14" max="14" width="9.125" style="1" customWidth="1"/>
    <col min="15" max="15" width="6" style="1" customWidth="1"/>
    <col min="16" max="16" width="8.875" style="1" customWidth="1"/>
    <col min="17" max="258" width="9" style="1"/>
    <col min="259" max="259" width="8.125" style="1" customWidth="1"/>
    <col min="260" max="262" width="11.625" style="1" customWidth="1"/>
    <col min="263" max="263" width="8.5" style="1" customWidth="1"/>
    <col min="264" max="264" width="12.75" style="1" customWidth="1"/>
    <col min="265" max="266" width="11.875" style="1" customWidth="1"/>
    <col min="267" max="267" width="14.5" style="1" customWidth="1"/>
    <col min="268" max="268" width="8.25" style="1" customWidth="1"/>
    <col min="269" max="269" width="4.625" style="1" customWidth="1"/>
    <col min="270" max="270" width="9.125" style="1" customWidth="1"/>
    <col min="271" max="271" width="6" style="1" customWidth="1"/>
    <col min="272" max="272" width="8.875" style="1" customWidth="1"/>
    <col min="273" max="514" width="9" style="1"/>
    <col min="515" max="515" width="8.125" style="1" customWidth="1"/>
    <col min="516" max="518" width="11.625" style="1" customWidth="1"/>
    <col min="519" max="519" width="8.5" style="1" customWidth="1"/>
    <col min="520" max="520" width="12.75" style="1" customWidth="1"/>
    <col min="521" max="522" width="11.875" style="1" customWidth="1"/>
    <col min="523" max="523" width="14.5" style="1" customWidth="1"/>
    <col min="524" max="524" width="8.25" style="1" customWidth="1"/>
    <col min="525" max="525" width="4.625" style="1" customWidth="1"/>
    <col min="526" max="526" width="9.125" style="1" customWidth="1"/>
    <col min="527" max="527" width="6" style="1" customWidth="1"/>
    <col min="528" max="528" width="8.875" style="1" customWidth="1"/>
    <col min="529" max="770" width="9" style="1"/>
    <col min="771" max="771" width="8.125" style="1" customWidth="1"/>
    <col min="772" max="774" width="11.625" style="1" customWidth="1"/>
    <col min="775" max="775" width="8.5" style="1" customWidth="1"/>
    <col min="776" max="776" width="12.75" style="1" customWidth="1"/>
    <col min="777" max="778" width="11.875" style="1" customWidth="1"/>
    <col min="779" max="779" width="14.5" style="1" customWidth="1"/>
    <col min="780" max="780" width="8.25" style="1" customWidth="1"/>
    <col min="781" max="781" width="4.625" style="1" customWidth="1"/>
    <col min="782" max="782" width="9.125" style="1" customWidth="1"/>
    <col min="783" max="783" width="6" style="1" customWidth="1"/>
    <col min="784" max="784" width="8.875" style="1" customWidth="1"/>
    <col min="785" max="1026" width="9" style="1"/>
    <col min="1027" max="1027" width="8.125" style="1" customWidth="1"/>
    <col min="1028" max="1030" width="11.625" style="1" customWidth="1"/>
    <col min="1031" max="1031" width="8.5" style="1" customWidth="1"/>
    <col min="1032" max="1032" width="12.75" style="1" customWidth="1"/>
    <col min="1033" max="1034" width="11.875" style="1" customWidth="1"/>
    <col min="1035" max="1035" width="14.5" style="1" customWidth="1"/>
    <col min="1036" max="1036" width="8.25" style="1" customWidth="1"/>
    <col min="1037" max="1037" width="4.625" style="1" customWidth="1"/>
    <col min="1038" max="1038" width="9.125" style="1" customWidth="1"/>
    <col min="1039" max="1039" width="6" style="1" customWidth="1"/>
    <col min="1040" max="1040" width="8.875" style="1" customWidth="1"/>
    <col min="1041" max="1282" width="9" style="1"/>
    <col min="1283" max="1283" width="8.125" style="1" customWidth="1"/>
    <col min="1284" max="1286" width="11.625" style="1" customWidth="1"/>
    <col min="1287" max="1287" width="8.5" style="1" customWidth="1"/>
    <col min="1288" max="1288" width="12.75" style="1" customWidth="1"/>
    <col min="1289" max="1290" width="11.875" style="1" customWidth="1"/>
    <col min="1291" max="1291" width="14.5" style="1" customWidth="1"/>
    <col min="1292" max="1292" width="8.25" style="1" customWidth="1"/>
    <col min="1293" max="1293" width="4.625" style="1" customWidth="1"/>
    <col min="1294" max="1294" width="9.125" style="1" customWidth="1"/>
    <col min="1295" max="1295" width="6" style="1" customWidth="1"/>
    <col min="1296" max="1296" width="8.875" style="1" customWidth="1"/>
    <col min="1297" max="1538" width="9" style="1"/>
    <col min="1539" max="1539" width="8.125" style="1" customWidth="1"/>
    <col min="1540" max="1542" width="11.625" style="1" customWidth="1"/>
    <col min="1543" max="1543" width="8.5" style="1" customWidth="1"/>
    <col min="1544" max="1544" width="12.75" style="1" customWidth="1"/>
    <col min="1545" max="1546" width="11.875" style="1" customWidth="1"/>
    <col min="1547" max="1547" width="14.5" style="1" customWidth="1"/>
    <col min="1548" max="1548" width="8.25" style="1" customWidth="1"/>
    <col min="1549" max="1549" width="4.625" style="1" customWidth="1"/>
    <col min="1550" max="1550" width="9.125" style="1" customWidth="1"/>
    <col min="1551" max="1551" width="6" style="1" customWidth="1"/>
    <col min="1552" max="1552" width="8.875" style="1" customWidth="1"/>
    <col min="1553" max="1794" width="9" style="1"/>
    <col min="1795" max="1795" width="8.125" style="1" customWidth="1"/>
    <col min="1796" max="1798" width="11.625" style="1" customWidth="1"/>
    <col min="1799" max="1799" width="8.5" style="1" customWidth="1"/>
    <col min="1800" max="1800" width="12.75" style="1" customWidth="1"/>
    <col min="1801" max="1802" width="11.875" style="1" customWidth="1"/>
    <col min="1803" max="1803" width="14.5" style="1" customWidth="1"/>
    <col min="1804" max="1804" width="8.25" style="1" customWidth="1"/>
    <col min="1805" max="1805" width="4.625" style="1" customWidth="1"/>
    <col min="1806" max="1806" width="9.125" style="1" customWidth="1"/>
    <col min="1807" max="1807" width="6" style="1" customWidth="1"/>
    <col min="1808" max="1808" width="8.875" style="1" customWidth="1"/>
    <col min="1809" max="2050" width="9" style="1"/>
    <col min="2051" max="2051" width="8.125" style="1" customWidth="1"/>
    <col min="2052" max="2054" width="11.625" style="1" customWidth="1"/>
    <col min="2055" max="2055" width="8.5" style="1" customWidth="1"/>
    <col min="2056" max="2056" width="12.75" style="1" customWidth="1"/>
    <col min="2057" max="2058" width="11.875" style="1" customWidth="1"/>
    <col min="2059" max="2059" width="14.5" style="1" customWidth="1"/>
    <col min="2060" max="2060" width="8.25" style="1" customWidth="1"/>
    <col min="2061" max="2061" width="4.625" style="1" customWidth="1"/>
    <col min="2062" max="2062" width="9.125" style="1" customWidth="1"/>
    <col min="2063" max="2063" width="6" style="1" customWidth="1"/>
    <col min="2064" max="2064" width="8.875" style="1" customWidth="1"/>
    <col min="2065" max="2306" width="9" style="1"/>
    <col min="2307" max="2307" width="8.125" style="1" customWidth="1"/>
    <col min="2308" max="2310" width="11.625" style="1" customWidth="1"/>
    <col min="2311" max="2311" width="8.5" style="1" customWidth="1"/>
    <col min="2312" max="2312" width="12.75" style="1" customWidth="1"/>
    <col min="2313" max="2314" width="11.875" style="1" customWidth="1"/>
    <col min="2315" max="2315" width="14.5" style="1" customWidth="1"/>
    <col min="2316" max="2316" width="8.25" style="1" customWidth="1"/>
    <col min="2317" max="2317" width="4.625" style="1" customWidth="1"/>
    <col min="2318" max="2318" width="9.125" style="1" customWidth="1"/>
    <col min="2319" max="2319" width="6" style="1" customWidth="1"/>
    <col min="2320" max="2320" width="8.875" style="1" customWidth="1"/>
    <col min="2321" max="2562" width="9" style="1"/>
    <col min="2563" max="2563" width="8.125" style="1" customWidth="1"/>
    <col min="2564" max="2566" width="11.625" style="1" customWidth="1"/>
    <col min="2567" max="2567" width="8.5" style="1" customWidth="1"/>
    <col min="2568" max="2568" width="12.75" style="1" customWidth="1"/>
    <col min="2569" max="2570" width="11.875" style="1" customWidth="1"/>
    <col min="2571" max="2571" width="14.5" style="1" customWidth="1"/>
    <col min="2572" max="2572" width="8.25" style="1" customWidth="1"/>
    <col min="2573" max="2573" width="4.625" style="1" customWidth="1"/>
    <col min="2574" max="2574" width="9.125" style="1" customWidth="1"/>
    <col min="2575" max="2575" width="6" style="1" customWidth="1"/>
    <col min="2576" max="2576" width="8.875" style="1" customWidth="1"/>
    <col min="2577" max="2818" width="9" style="1"/>
    <col min="2819" max="2819" width="8.125" style="1" customWidth="1"/>
    <col min="2820" max="2822" width="11.625" style="1" customWidth="1"/>
    <col min="2823" max="2823" width="8.5" style="1" customWidth="1"/>
    <col min="2824" max="2824" width="12.75" style="1" customWidth="1"/>
    <col min="2825" max="2826" width="11.875" style="1" customWidth="1"/>
    <col min="2827" max="2827" width="14.5" style="1" customWidth="1"/>
    <col min="2828" max="2828" width="8.25" style="1" customWidth="1"/>
    <col min="2829" max="2829" width="4.625" style="1" customWidth="1"/>
    <col min="2830" max="2830" width="9.125" style="1" customWidth="1"/>
    <col min="2831" max="2831" width="6" style="1" customWidth="1"/>
    <col min="2832" max="2832" width="8.875" style="1" customWidth="1"/>
    <col min="2833" max="3074" width="9" style="1"/>
    <col min="3075" max="3075" width="8.125" style="1" customWidth="1"/>
    <col min="3076" max="3078" width="11.625" style="1" customWidth="1"/>
    <col min="3079" max="3079" width="8.5" style="1" customWidth="1"/>
    <col min="3080" max="3080" width="12.75" style="1" customWidth="1"/>
    <col min="3081" max="3082" width="11.875" style="1" customWidth="1"/>
    <col min="3083" max="3083" width="14.5" style="1" customWidth="1"/>
    <col min="3084" max="3084" width="8.25" style="1" customWidth="1"/>
    <col min="3085" max="3085" width="4.625" style="1" customWidth="1"/>
    <col min="3086" max="3086" width="9.125" style="1" customWidth="1"/>
    <col min="3087" max="3087" width="6" style="1" customWidth="1"/>
    <col min="3088" max="3088" width="8.875" style="1" customWidth="1"/>
    <col min="3089" max="3330" width="9" style="1"/>
    <col min="3331" max="3331" width="8.125" style="1" customWidth="1"/>
    <col min="3332" max="3334" width="11.625" style="1" customWidth="1"/>
    <col min="3335" max="3335" width="8.5" style="1" customWidth="1"/>
    <col min="3336" max="3336" width="12.75" style="1" customWidth="1"/>
    <col min="3337" max="3338" width="11.875" style="1" customWidth="1"/>
    <col min="3339" max="3339" width="14.5" style="1" customWidth="1"/>
    <col min="3340" max="3340" width="8.25" style="1" customWidth="1"/>
    <col min="3341" max="3341" width="4.625" style="1" customWidth="1"/>
    <col min="3342" max="3342" width="9.125" style="1" customWidth="1"/>
    <col min="3343" max="3343" width="6" style="1" customWidth="1"/>
    <col min="3344" max="3344" width="8.875" style="1" customWidth="1"/>
    <col min="3345" max="3586" width="9" style="1"/>
    <col min="3587" max="3587" width="8.125" style="1" customWidth="1"/>
    <col min="3588" max="3590" width="11.625" style="1" customWidth="1"/>
    <col min="3591" max="3591" width="8.5" style="1" customWidth="1"/>
    <col min="3592" max="3592" width="12.75" style="1" customWidth="1"/>
    <col min="3593" max="3594" width="11.875" style="1" customWidth="1"/>
    <col min="3595" max="3595" width="14.5" style="1" customWidth="1"/>
    <col min="3596" max="3596" width="8.25" style="1" customWidth="1"/>
    <col min="3597" max="3597" width="4.625" style="1" customWidth="1"/>
    <col min="3598" max="3598" width="9.125" style="1" customWidth="1"/>
    <col min="3599" max="3599" width="6" style="1" customWidth="1"/>
    <col min="3600" max="3600" width="8.875" style="1" customWidth="1"/>
    <col min="3601" max="3842" width="9" style="1"/>
    <col min="3843" max="3843" width="8.125" style="1" customWidth="1"/>
    <col min="3844" max="3846" width="11.625" style="1" customWidth="1"/>
    <col min="3847" max="3847" width="8.5" style="1" customWidth="1"/>
    <col min="3848" max="3848" width="12.75" style="1" customWidth="1"/>
    <col min="3849" max="3850" width="11.875" style="1" customWidth="1"/>
    <col min="3851" max="3851" width="14.5" style="1" customWidth="1"/>
    <col min="3852" max="3852" width="8.25" style="1" customWidth="1"/>
    <col min="3853" max="3853" width="4.625" style="1" customWidth="1"/>
    <col min="3854" max="3854" width="9.125" style="1" customWidth="1"/>
    <col min="3855" max="3855" width="6" style="1" customWidth="1"/>
    <col min="3856" max="3856" width="8.875" style="1" customWidth="1"/>
    <col min="3857" max="4098" width="9" style="1"/>
    <col min="4099" max="4099" width="8.125" style="1" customWidth="1"/>
    <col min="4100" max="4102" width="11.625" style="1" customWidth="1"/>
    <col min="4103" max="4103" width="8.5" style="1" customWidth="1"/>
    <col min="4104" max="4104" width="12.75" style="1" customWidth="1"/>
    <col min="4105" max="4106" width="11.875" style="1" customWidth="1"/>
    <col min="4107" max="4107" width="14.5" style="1" customWidth="1"/>
    <col min="4108" max="4108" width="8.25" style="1" customWidth="1"/>
    <col min="4109" max="4109" width="4.625" style="1" customWidth="1"/>
    <col min="4110" max="4110" width="9.125" style="1" customWidth="1"/>
    <col min="4111" max="4111" width="6" style="1" customWidth="1"/>
    <col min="4112" max="4112" width="8.875" style="1" customWidth="1"/>
    <col min="4113" max="4354" width="9" style="1"/>
    <col min="4355" max="4355" width="8.125" style="1" customWidth="1"/>
    <col min="4356" max="4358" width="11.625" style="1" customWidth="1"/>
    <col min="4359" max="4359" width="8.5" style="1" customWidth="1"/>
    <col min="4360" max="4360" width="12.75" style="1" customWidth="1"/>
    <col min="4361" max="4362" width="11.875" style="1" customWidth="1"/>
    <col min="4363" max="4363" width="14.5" style="1" customWidth="1"/>
    <col min="4364" max="4364" width="8.25" style="1" customWidth="1"/>
    <col min="4365" max="4365" width="4.625" style="1" customWidth="1"/>
    <col min="4366" max="4366" width="9.125" style="1" customWidth="1"/>
    <col min="4367" max="4367" width="6" style="1" customWidth="1"/>
    <col min="4368" max="4368" width="8.875" style="1" customWidth="1"/>
    <col min="4369" max="4610" width="9" style="1"/>
    <col min="4611" max="4611" width="8.125" style="1" customWidth="1"/>
    <col min="4612" max="4614" width="11.625" style="1" customWidth="1"/>
    <col min="4615" max="4615" width="8.5" style="1" customWidth="1"/>
    <col min="4616" max="4616" width="12.75" style="1" customWidth="1"/>
    <col min="4617" max="4618" width="11.875" style="1" customWidth="1"/>
    <col min="4619" max="4619" width="14.5" style="1" customWidth="1"/>
    <col min="4620" max="4620" width="8.25" style="1" customWidth="1"/>
    <col min="4621" max="4621" width="4.625" style="1" customWidth="1"/>
    <col min="4622" max="4622" width="9.125" style="1" customWidth="1"/>
    <col min="4623" max="4623" width="6" style="1" customWidth="1"/>
    <col min="4624" max="4624" width="8.875" style="1" customWidth="1"/>
    <col min="4625" max="4866" width="9" style="1"/>
    <col min="4867" max="4867" width="8.125" style="1" customWidth="1"/>
    <col min="4868" max="4870" width="11.625" style="1" customWidth="1"/>
    <col min="4871" max="4871" width="8.5" style="1" customWidth="1"/>
    <col min="4872" max="4872" width="12.75" style="1" customWidth="1"/>
    <col min="4873" max="4874" width="11.875" style="1" customWidth="1"/>
    <col min="4875" max="4875" width="14.5" style="1" customWidth="1"/>
    <col min="4876" max="4876" width="8.25" style="1" customWidth="1"/>
    <col min="4877" max="4877" width="4.625" style="1" customWidth="1"/>
    <col min="4878" max="4878" width="9.125" style="1" customWidth="1"/>
    <col min="4879" max="4879" width="6" style="1" customWidth="1"/>
    <col min="4880" max="4880" width="8.875" style="1" customWidth="1"/>
    <col min="4881" max="5122" width="9" style="1"/>
    <col min="5123" max="5123" width="8.125" style="1" customWidth="1"/>
    <col min="5124" max="5126" width="11.625" style="1" customWidth="1"/>
    <col min="5127" max="5127" width="8.5" style="1" customWidth="1"/>
    <col min="5128" max="5128" width="12.75" style="1" customWidth="1"/>
    <col min="5129" max="5130" width="11.875" style="1" customWidth="1"/>
    <col min="5131" max="5131" width="14.5" style="1" customWidth="1"/>
    <col min="5132" max="5132" width="8.25" style="1" customWidth="1"/>
    <col min="5133" max="5133" width="4.625" style="1" customWidth="1"/>
    <col min="5134" max="5134" width="9.125" style="1" customWidth="1"/>
    <col min="5135" max="5135" width="6" style="1" customWidth="1"/>
    <col min="5136" max="5136" width="8.875" style="1" customWidth="1"/>
    <col min="5137" max="5378" width="9" style="1"/>
    <col min="5379" max="5379" width="8.125" style="1" customWidth="1"/>
    <col min="5380" max="5382" width="11.625" style="1" customWidth="1"/>
    <col min="5383" max="5383" width="8.5" style="1" customWidth="1"/>
    <col min="5384" max="5384" width="12.75" style="1" customWidth="1"/>
    <col min="5385" max="5386" width="11.875" style="1" customWidth="1"/>
    <col min="5387" max="5387" width="14.5" style="1" customWidth="1"/>
    <col min="5388" max="5388" width="8.25" style="1" customWidth="1"/>
    <col min="5389" max="5389" width="4.625" style="1" customWidth="1"/>
    <col min="5390" max="5390" width="9.125" style="1" customWidth="1"/>
    <col min="5391" max="5391" width="6" style="1" customWidth="1"/>
    <col min="5392" max="5392" width="8.875" style="1" customWidth="1"/>
    <col min="5393" max="5634" width="9" style="1"/>
    <col min="5635" max="5635" width="8.125" style="1" customWidth="1"/>
    <col min="5636" max="5638" width="11.625" style="1" customWidth="1"/>
    <col min="5639" max="5639" width="8.5" style="1" customWidth="1"/>
    <col min="5640" max="5640" width="12.75" style="1" customWidth="1"/>
    <col min="5641" max="5642" width="11.875" style="1" customWidth="1"/>
    <col min="5643" max="5643" width="14.5" style="1" customWidth="1"/>
    <col min="5644" max="5644" width="8.25" style="1" customWidth="1"/>
    <col min="5645" max="5645" width="4.625" style="1" customWidth="1"/>
    <col min="5646" max="5646" width="9.125" style="1" customWidth="1"/>
    <col min="5647" max="5647" width="6" style="1" customWidth="1"/>
    <col min="5648" max="5648" width="8.875" style="1" customWidth="1"/>
    <col min="5649" max="5890" width="9" style="1"/>
    <col min="5891" max="5891" width="8.125" style="1" customWidth="1"/>
    <col min="5892" max="5894" width="11.625" style="1" customWidth="1"/>
    <col min="5895" max="5895" width="8.5" style="1" customWidth="1"/>
    <col min="5896" max="5896" width="12.75" style="1" customWidth="1"/>
    <col min="5897" max="5898" width="11.875" style="1" customWidth="1"/>
    <col min="5899" max="5899" width="14.5" style="1" customWidth="1"/>
    <col min="5900" max="5900" width="8.25" style="1" customWidth="1"/>
    <col min="5901" max="5901" width="4.625" style="1" customWidth="1"/>
    <col min="5902" max="5902" width="9.125" style="1" customWidth="1"/>
    <col min="5903" max="5903" width="6" style="1" customWidth="1"/>
    <col min="5904" max="5904" width="8.875" style="1" customWidth="1"/>
    <col min="5905" max="6146" width="9" style="1"/>
    <col min="6147" max="6147" width="8.125" style="1" customWidth="1"/>
    <col min="6148" max="6150" width="11.625" style="1" customWidth="1"/>
    <col min="6151" max="6151" width="8.5" style="1" customWidth="1"/>
    <col min="6152" max="6152" width="12.75" style="1" customWidth="1"/>
    <col min="6153" max="6154" width="11.875" style="1" customWidth="1"/>
    <col min="6155" max="6155" width="14.5" style="1" customWidth="1"/>
    <col min="6156" max="6156" width="8.25" style="1" customWidth="1"/>
    <col min="6157" max="6157" width="4.625" style="1" customWidth="1"/>
    <col min="6158" max="6158" width="9.125" style="1" customWidth="1"/>
    <col min="6159" max="6159" width="6" style="1" customWidth="1"/>
    <col min="6160" max="6160" width="8.875" style="1" customWidth="1"/>
    <col min="6161" max="6402" width="9" style="1"/>
    <col min="6403" max="6403" width="8.125" style="1" customWidth="1"/>
    <col min="6404" max="6406" width="11.625" style="1" customWidth="1"/>
    <col min="6407" max="6407" width="8.5" style="1" customWidth="1"/>
    <col min="6408" max="6408" width="12.75" style="1" customWidth="1"/>
    <col min="6409" max="6410" width="11.875" style="1" customWidth="1"/>
    <col min="6411" max="6411" width="14.5" style="1" customWidth="1"/>
    <col min="6412" max="6412" width="8.25" style="1" customWidth="1"/>
    <col min="6413" max="6413" width="4.625" style="1" customWidth="1"/>
    <col min="6414" max="6414" width="9.125" style="1" customWidth="1"/>
    <col min="6415" max="6415" width="6" style="1" customWidth="1"/>
    <col min="6416" max="6416" width="8.875" style="1" customWidth="1"/>
    <col min="6417" max="6658" width="9" style="1"/>
    <col min="6659" max="6659" width="8.125" style="1" customWidth="1"/>
    <col min="6660" max="6662" width="11.625" style="1" customWidth="1"/>
    <col min="6663" max="6663" width="8.5" style="1" customWidth="1"/>
    <col min="6664" max="6664" width="12.75" style="1" customWidth="1"/>
    <col min="6665" max="6666" width="11.875" style="1" customWidth="1"/>
    <col min="6667" max="6667" width="14.5" style="1" customWidth="1"/>
    <col min="6668" max="6668" width="8.25" style="1" customWidth="1"/>
    <col min="6669" max="6669" width="4.625" style="1" customWidth="1"/>
    <col min="6670" max="6670" width="9.125" style="1" customWidth="1"/>
    <col min="6671" max="6671" width="6" style="1" customWidth="1"/>
    <col min="6672" max="6672" width="8.875" style="1" customWidth="1"/>
    <col min="6673" max="6914" width="9" style="1"/>
    <col min="6915" max="6915" width="8.125" style="1" customWidth="1"/>
    <col min="6916" max="6918" width="11.625" style="1" customWidth="1"/>
    <col min="6919" max="6919" width="8.5" style="1" customWidth="1"/>
    <col min="6920" max="6920" width="12.75" style="1" customWidth="1"/>
    <col min="6921" max="6922" width="11.875" style="1" customWidth="1"/>
    <col min="6923" max="6923" width="14.5" style="1" customWidth="1"/>
    <col min="6924" max="6924" width="8.25" style="1" customWidth="1"/>
    <col min="6925" max="6925" width="4.625" style="1" customWidth="1"/>
    <col min="6926" max="6926" width="9.125" style="1" customWidth="1"/>
    <col min="6927" max="6927" width="6" style="1" customWidth="1"/>
    <col min="6928" max="6928" width="8.875" style="1" customWidth="1"/>
    <col min="6929" max="7170" width="9" style="1"/>
    <col min="7171" max="7171" width="8.125" style="1" customWidth="1"/>
    <col min="7172" max="7174" width="11.625" style="1" customWidth="1"/>
    <col min="7175" max="7175" width="8.5" style="1" customWidth="1"/>
    <col min="7176" max="7176" width="12.75" style="1" customWidth="1"/>
    <col min="7177" max="7178" width="11.875" style="1" customWidth="1"/>
    <col min="7179" max="7179" width="14.5" style="1" customWidth="1"/>
    <col min="7180" max="7180" width="8.25" style="1" customWidth="1"/>
    <col min="7181" max="7181" width="4.625" style="1" customWidth="1"/>
    <col min="7182" max="7182" width="9.125" style="1" customWidth="1"/>
    <col min="7183" max="7183" width="6" style="1" customWidth="1"/>
    <col min="7184" max="7184" width="8.875" style="1" customWidth="1"/>
    <col min="7185" max="7426" width="9" style="1"/>
    <col min="7427" max="7427" width="8.125" style="1" customWidth="1"/>
    <col min="7428" max="7430" width="11.625" style="1" customWidth="1"/>
    <col min="7431" max="7431" width="8.5" style="1" customWidth="1"/>
    <col min="7432" max="7432" width="12.75" style="1" customWidth="1"/>
    <col min="7433" max="7434" width="11.875" style="1" customWidth="1"/>
    <col min="7435" max="7435" width="14.5" style="1" customWidth="1"/>
    <col min="7436" max="7436" width="8.25" style="1" customWidth="1"/>
    <col min="7437" max="7437" width="4.625" style="1" customWidth="1"/>
    <col min="7438" max="7438" width="9.125" style="1" customWidth="1"/>
    <col min="7439" max="7439" width="6" style="1" customWidth="1"/>
    <col min="7440" max="7440" width="8.875" style="1" customWidth="1"/>
    <col min="7441" max="7682" width="9" style="1"/>
    <col min="7683" max="7683" width="8.125" style="1" customWidth="1"/>
    <col min="7684" max="7686" width="11.625" style="1" customWidth="1"/>
    <col min="7687" max="7687" width="8.5" style="1" customWidth="1"/>
    <col min="7688" max="7688" width="12.75" style="1" customWidth="1"/>
    <col min="7689" max="7690" width="11.875" style="1" customWidth="1"/>
    <col min="7691" max="7691" width="14.5" style="1" customWidth="1"/>
    <col min="7692" max="7692" width="8.25" style="1" customWidth="1"/>
    <col min="7693" max="7693" width="4.625" style="1" customWidth="1"/>
    <col min="7694" max="7694" width="9.125" style="1" customWidth="1"/>
    <col min="7695" max="7695" width="6" style="1" customWidth="1"/>
    <col min="7696" max="7696" width="8.875" style="1" customWidth="1"/>
    <col min="7697" max="7938" width="9" style="1"/>
    <col min="7939" max="7939" width="8.125" style="1" customWidth="1"/>
    <col min="7940" max="7942" width="11.625" style="1" customWidth="1"/>
    <col min="7943" max="7943" width="8.5" style="1" customWidth="1"/>
    <col min="7944" max="7944" width="12.75" style="1" customWidth="1"/>
    <col min="7945" max="7946" width="11.875" style="1" customWidth="1"/>
    <col min="7947" max="7947" width="14.5" style="1" customWidth="1"/>
    <col min="7948" max="7948" width="8.25" style="1" customWidth="1"/>
    <col min="7949" max="7949" width="4.625" style="1" customWidth="1"/>
    <col min="7950" max="7950" width="9.125" style="1" customWidth="1"/>
    <col min="7951" max="7951" width="6" style="1" customWidth="1"/>
    <col min="7952" max="7952" width="8.875" style="1" customWidth="1"/>
    <col min="7953" max="8194" width="9" style="1"/>
    <col min="8195" max="8195" width="8.125" style="1" customWidth="1"/>
    <col min="8196" max="8198" width="11.625" style="1" customWidth="1"/>
    <col min="8199" max="8199" width="8.5" style="1" customWidth="1"/>
    <col min="8200" max="8200" width="12.75" style="1" customWidth="1"/>
    <col min="8201" max="8202" width="11.875" style="1" customWidth="1"/>
    <col min="8203" max="8203" width="14.5" style="1" customWidth="1"/>
    <col min="8204" max="8204" width="8.25" style="1" customWidth="1"/>
    <col min="8205" max="8205" width="4.625" style="1" customWidth="1"/>
    <col min="8206" max="8206" width="9.125" style="1" customWidth="1"/>
    <col min="8207" max="8207" width="6" style="1" customWidth="1"/>
    <col min="8208" max="8208" width="8.875" style="1" customWidth="1"/>
    <col min="8209" max="8450" width="9" style="1"/>
    <col min="8451" max="8451" width="8.125" style="1" customWidth="1"/>
    <col min="8452" max="8454" width="11.625" style="1" customWidth="1"/>
    <col min="8455" max="8455" width="8.5" style="1" customWidth="1"/>
    <col min="8456" max="8456" width="12.75" style="1" customWidth="1"/>
    <col min="8457" max="8458" width="11.875" style="1" customWidth="1"/>
    <col min="8459" max="8459" width="14.5" style="1" customWidth="1"/>
    <col min="8460" max="8460" width="8.25" style="1" customWidth="1"/>
    <col min="8461" max="8461" width="4.625" style="1" customWidth="1"/>
    <col min="8462" max="8462" width="9.125" style="1" customWidth="1"/>
    <col min="8463" max="8463" width="6" style="1" customWidth="1"/>
    <col min="8464" max="8464" width="8.875" style="1" customWidth="1"/>
    <col min="8465" max="8706" width="9" style="1"/>
    <col min="8707" max="8707" width="8.125" style="1" customWidth="1"/>
    <col min="8708" max="8710" width="11.625" style="1" customWidth="1"/>
    <col min="8711" max="8711" width="8.5" style="1" customWidth="1"/>
    <col min="8712" max="8712" width="12.75" style="1" customWidth="1"/>
    <col min="8713" max="8714" width="11.875" style="1" customWidth="1"/>
    <col min="8715" max="8715" width="14.5" style="1" customWidth="1"/>
    <col min="8716" max="8716" width="8.25" style="1" customWidth="1"/>
    <col min="8717" max="8717" width="4.625" style="1" customWidth="1"/>
    <col min="8718" max="8718" width="9.125" style="1" customWidth="1"/>
    <col min="8719" max="8719" width="6" style="1" customWidth="1"/>
    <col min="8720" max="8720" width="8.875" style="1" customWidth="1"/>
    <col min="8721" max="8962" width="9" style="1"/>
    <col min="8963" max="8963" width="8.125" style="1" customWidth="1"/>
    <col min="8964" max="8966" width="11.625" style="1" customWidth="1"/>
    <col min="8967" max="8967" width="8.5" style="1" customWidth="1"/>
    <col min="8968" max="8968" width="12.75" style="1" customWidth="1"/>
    <col min="8969" max="8970" width="11.875" style="1" customWidth="1"/>
    <col min="8971" max="8971" width="14.5" style="1" customWidth="1"/>
    <col min="8972" max="8972" width="8.25" style="1" customWidth="1"/>
    <col min="8973" max="8973" width="4.625" style="1" customWidth="1"/>
    <col min="8974" max="8974" width="9.125" style="1" customWidth="1"/>
    <col min="8975" max="8975" width="6" style="1" customWidth="1"/>
    <col min="8976" max="8976" width="8.875" style="1" customWidth="1"/>
    <col min="8977" max="9218" width="9" style="1"/>
    <col min="9219" max="9219" width="8.125" style="1" customWidth="1"/>
    <col min="9220" max="9222" width="11.625" style="1" customWidth="1"/>
    <col min="9223" max="9223" width="8.5" style="1" customWidth="1"/>
    <col min="9224" max="9224" width="12.75" style="1" customWidth="1"/>
    <col min="9225" max="9226" width="11.875" style="1" customWidth="1"/>
    <col min="9227" max="9227" width="14.5" style="1" customWidth="1"/>
    <col min="9228" max="9228" width="8.25" style="1" customWidth="1"/>
    <col min="9229" max="9229" width="4.625" style="1" customWidth="1"/>
    <col min="9230" max="9230" width="9.125" style="1" customWidth="1"/>
    <col min="9231" max="9231" width="6" style="1" customWidth="1"/>
    <col min="9232" max="9232" width="8.875" style="1" customWidth="1"/>
    <col min="9233" max="9474" width="9" style="1"/>
    <col min="9475" max="9475" width="8.125" style="1" customWidth="1"/>
    <col min="9476" max="9478" width="11.625" style="1" customWidth="1"/>
    <col min="9479" max="9479" width="8.5" style="1" customWidth="1"/>
    <col min="9480" max="9480" width="12.75" style="1" customWidth="1"/>
    <col min="9481" max="9482" width="11.875" style="1" customWidth="1"/>
    <col min="9483" max="9483" width="14.5" style="1" customWidth="1"/>
    <col min="9484" max="9484" width="8.25" style="1" customWidth="1"/>
    <col min="9485" max="9485" width="4.625" style="1" customWidth="1"/>
    <col min="9486" max="9486" width="9.125" style="1" customWidth="1"/>
    <col min="9487" max="9487" width="6" style="1" customWidth="1"/>
    <col min="9488" max="9488" width="8.875" style="1" customWidth="1"/>
    <col min="9489" max="9730" width="9" style="1"/>
    <col min="9731" max="9731" width="8.125" style="1" customWidth="1"/>
    <col min="9732" max="9734" width="11.625" style="1" customWidth="1"/>
    <col min="9735" max="9735" width="8.5" style="1" customWidth="1"/>
    <col min="9736" max="9736" width="12.75" style="1" customWidth="1"/>
    <col min="9737" max="9738" width="11.875" style="1" customWidth="1"/>
    <col min="9739" max="9739" width="14.5" style="1" customWidth="1"/>
    <col min="9740" max="9740" width="8.25" style="1" customWidth="1"/>
    <col min="9741" max="9741" width="4.625" style="1" customWidth="1"/>
    <col min="9742" max="9742" width="9.125" style="1" customWidth="1"/>
    <col min="9743" max="9743" width="6" style="1" customWidth="1"/>
    <col min="9744" max="9744" width="8.875" style="1" customWidth="1"/>
    <col min="9745" max="9986" width="9" style="1"/>
    <col min="9987" max="9987" width="8.125" style="1" customWidth="1"/>
    <col min="9988" max="9990" width="11.625" style="1" customWidth="1"/>
    <col min="9991" max="9991" width="8.5" style="1" customWidth="1"/>
    <col min="9992" max="9992" width="12.75" style="1" customWidth="1"/>
    <col min="9993" max="9994" width="11.875" style="1" customWidth="1"/>
    <col min="9995" max="9995" width="14.5" style="1" customWidth="1"/>
    <col min="9996" max="9996" width="8.25" style="1" customWidth="1"/>
    <col min="9997" max="9997" width="4.625" style="1" customWidth="1"/>
    <col min="9998" max="9998" width="9.125" style="1" customWidth="1"/>
    <col min="9999" max="9999" width="6" style="1" customWidth="1"/>
    <col min="10000" max="10000" width="8.875" style="1" customWidth="1"/>
    <col min="10001" max="10242" width="9" style="1"/>
    <col min="10243" max="10243" width="8.125" style="1" customWidth="1"/>
    <col min="10244" max="10246" width="11.625" style="1" customWidth="1"/>
    <col min="10247" max="10247" width="8.5" style="1" customWidth="1"/>
    <col min="10248" max="10248" width="12.75" style="1" customWidth="1"/>
    <col min="10249" max="10250" width="11.875" style="1" customWidth="1"/>
    <col min="10251" max="10251" width="14.5" style="1" customWidth="1"/>
    <col min="10252" max="10252" width="8.25" style="1" customWidth="1"/>
    <col min="10253" max="10253" width="4.625" style="1" customWidth="1"/>
    <col min="10254" max="10254" width="9.125" style="1" customWidth="1"/>
    <col min="10255" max="10255" width="6" style="1" customWidth="1"/>
    <col min="10256" max="10256" width="8.875" style="1" customWidth="1"/>
    <col min="10257" max="10498" width="9" style="1"/>
    <col min="10499" max="10499" width="8.125" style="1" customWidth="1"/>
    <col min="10500" max="10502" width="11.625" style="1" customWidth="1"/>
    <col min="10503" max="10503" width="8.5" style="1" customWidth="1"/>
    <col min="10504" max="10504" width="12.75" style="1" customWidth="1"/>
    <col min="10505" max="10506" width="11.875" style="1" customWidth="1"/>
    <col min="10507" max="10507" width="14.5" style="1" customWidth="1"/>
    <col min="10508" max="10508" width="8.25" style="1" customWidth="1"/>
    <col min="10509" max="10509" width="4.625" style="1" customWidth="1"/>
    <col min="10510" max="10510" width="9.125" style="1" customWidth="1"/>
    <col min="10511" max="10511" width="6" style="1" customWidth="1"/>
    <col min="10512" max="10512" width="8.875" style="1" customWidth="1"/>
    <col min="10513" max="10754" width="9" style="1"/>
    <col min="10755" max="10755" width="8.125" style="1" customWidth="1"/>
    <col min="10756" max="10758" width="11.625" style="1" customWidth="1"/>
    <col min="10759" max="10759" width="8.5" style="1" customWidth="1"/>
    <col min="10760" max="10760" width="12.75" style="1" customWidth="1"/>
    <col min="10761" max="10762" width="11.875" style="1" customWidth="1"/>
    <col min="10763" max="10763" width="14.5" style="1" customWidth="1"/>
    <col min="10764" max="10764" width="8.25" style="1" customWidth="1"/>
    <col min="10765" max="10765" width="4.625" style="1" customWidth="1"/>
    <col min="10766" max="10766" width="9.125" style="1" customWidth="1"/>
    <col min="10767" max="10767" width="6" style="1" customWidth="1"/>
    <col min="10768" max="10768" width="8.875" style="1" customWidth="1"/>
    <col min="10769" max="11010" width="9" style="1"/>
    <col min="11011" max="11011" width="8.125" style="1" customWidth="1"/>
    <col min="11012" max="11014" width="11.625" style="1" customWidth="1"/>
    <col min="11015" max="11015" width="8.5" style="1" customWidth="1"/>
    <col min="11016" max="11016" width="12.75" style="1" customWidth="1"/>
    <col min="11017" max="11018" width="11.875" style="1" customWidth="1"/>
    <col min="11019" max="11019" width="14.5" style="1" customWidth="1"/>
    <col min="11020" max="11020" width="8.25" style="1" customWidth="1"/>
    <col min="11021" max="11021" width="4.625" style="1" customWidth="1"/>
    <col min="11022" max="11022" width="9.125" style="1" customWidth="1"/>
    <col min="11023" max="11023" width="6" style="1" customWidth="1"/>
    <col min="11024" max="11024" width="8.875" style="1" customWidth="1"/>
    <col min="11025" max="11266" width="9" style="1"/>
    <col min="11267" max="11267" width="8.125" style="1" customWidth="1"/>
    <col min="11268" max="11270" width="11.625" style="1" customWidth="1"/>
    <col min="11271" max="11271" width="8.5" style="1" customWidth="1"/>
    <col min="11272" max="11272" width="12.75" style="1" customWidth="1"/>
    <col min="11273" max="11274" width="11.875" style="1" customWidth="1"/>
    <col min="11275" max="11275" width="14.5" style="1" customWidth="1"/>
    <col min="11276" max="11276" width="8.25" style="1" customWidth="1"/>
    <col min="11277" max="11277" width="4.625" style="1" customWidth="1"/>
    <col min="11278" max="11278" width="9.125" style="1" customWidth="1"/>
    <col min="11279" max="11279" width="6" style="1" customWidth="1"/>
    <col min="11280" max="11280" width="8.875" style="1" customWidth="1"/>
    <col min="11281" max="11522" width="9" style="1"/>
    <col min="11523" max="11523" width="8.125" style="1" customWidth="1"/>
    <col min="11524" max="11526" width="11.625" style="1" customWidth="1"/>
    <col min="11527" max="11527" width="8.5" style="1" customWidth="1"/>
    <col min="11528" max="11528" width="12.75" style="1" customWidth="1"/>
    <col min="11529" max="11530" width="11.875" style="1" customWidth="1"/>
    <col min="11531" max="11531" width="14.5" style="1" customWidth="1"/>
    <col min="11532" max="11532" width="8.25" style="1" customWidth="1"/>
    <col min="11533" max="11533" width="4.625" style="1" customWidth="1"/>
    <col min="11534" max="11534" width="9.125" style="1" customWidth="1"/>
    <col min="11535" max="11535" width="6" style="1" customWidth="1"/>
    <col min="11536" max="11536" width="8.875" style="1" customWidth="1"/>
    <col min="11537" max="11778" width="9" style="1"/>
    <col min="11779" max="11779" width="8.125" style="1" customWidth="1"/>
    <col min="11780" max="11782" width="11.625" style="1" customWidth="1"/>
    <col min="11783" max="11783" width="8.5" style="1" customWidth="1"/>
    <col min="11784" max="11784" width="12.75" style="1" customWidth="1"/>
    <col min="11785" max="11786" width="11.875" style="1" customWidth="1"/>
    <col min="11787" max="11787" width="14.5" style="1" customWidth="1"/>
    <col min="11788" max="11788" width="8.25" style="1" customWidth="1"/>
    <col min="11789" max="11789" width="4.625" style="1" customWidth="1"/>
    <col min="11790" max="11790" width="9.125" style="1" customWidth="1"/>
    <col min="11791" max="11791" width="6" style="1" customWidth="1"/>
    <col min="11792" max="11792" width="8.875" style="1" customWidth="1"/>
    <col min="11793" max="12034" width="9" style="1"/>
    <col min="12035" max="12035" width="8.125" style="1" customWidth="1"/>
    <col min="12036" max="12038" width="11.625" style="1" customWidth="1"/>
    <col min="12039" max="12039" width="8.5" style="1" customWidth="1"/>
    <col min="12040" max="12040" width="12.75" style="1" customWidth="1"/>
    <col min="12041" max="12042" width="11.875" style="1" customWidth="1"/>
    <col min="12043" max="12043" width="14.5" style="1" customWidth="1"/>
    <col min="12044" max="12044" width="8.25" style="1" customWidth="1"/>
    <col min="12045" max="12045" width="4.625" style="1" customWidth="1"/>
    <col min="12046" max="12046" width="9.125" style="1" customWidth="1"/>
    <col min="12047" max="12047" width="6" style="1" customWidth="1"/>
    <col min="12048" max="12048" width="8.875" style="1" customWidth="1"/>
    <col min="12049" max="12290" width="9" style="1"/>
    <col min="12291" max="12291" width="8.125" style="1" customWidth="1"/>
    <col min="12292" max="12294" width="11.625" style="1" customWidth="1"/>
    <col min="12295" max="12295" width="8.5" style="1" customWidth="1"/>
    <col min="12296" max="12296" width="12.75" style="1" customWidth="1"/>
    <col min="12297" max="12298" width="11.875" style="1" customWidth="1"/>
    <col min="12299" max="12299" width="14.5" style="1" customWidth="1"/>
    <col min="12300" max="12300" width="8.25" style="1" customWidth="1"/>
    <col min="12301" max="12301" width="4.625" style="1" customWidth="1"/>
    <col min="12302" max="12302" width="9.125" style="1" customWidth="1"/>
    <col min="12303" max="12303" width="6" style="1" customWidth="1"/>
    <col min="12304" max="12304" width="8.875" style="1" customWidth="1"/>
    <col min="12305" max="12546" width="9" style="1"/>
    <col min="12547" max="12547" width="8.125" style="1" customWidth="1"/>
    <col min="12548" max="12550" width="11.625" style="1" customWidth="1"/>
    <col min="12551" max="12551" width="8.5" style="1" customWidth="1"/>
    <col min="12552" max="12552" width="12.75" style="1" customWidth="1"/>
    <col min="12553" max="12554" width="11.875" style="1" customWidth="1"/>
    <col min="12555" max="12555" width="14.5" style="1" customWidth="1"/>
    <col min="12556" max="12556" width="8.25" style="1" customWidth="1"/>
    <col min="12557" max="12557" width="4.625" style="1" customWidth="1"/>
    <col min="12558" max="12558" width="9.125" style="1" customWidth="1"/>
    <col min="12559" max="12559" width="6" style="1" customWidth="1"/>
    <col min="12560" max="12560" width="8.875" style="1" customWidth="1"/>
    <col min="12561" max="12802" width="9" style="1"/>
    <col min="12803" max="12803" width="8.125" style="1" customWidth="1"/>
    <col min="12804" max="12806" width="11.625" style="1" customWidth="1"/>
    <col min="12807" max="12807" width="8.5" style="1" customWidth="1"/>
    <col min="12808" max="12808" width="12.75" style="1" customWidth="1"/>
    <col min="12809" max="12810" width="11.875" style="1" customWidth="1"/>
    <col min="12811" max="12811" width="14.5" style="1" customWidth="1"/>
    <col min="12812" max="12812" width="8.25" style="1" customWidth="1"/>
    <col min="12813" max="12813" width="4.625" style="1" customWidth="1"/>
    <col min="12814" max="12814" width="9.125" style="1" customWidth="1"/>
    <col min="12815" max="12815" width="6" style="1" customWidth="1"/>
    <col min="12816" max="12816" width="8.875" style="1" customWidth="1"/>
    <col min="12817" max="13058" width="9" style="1"/>
    <col min="13059" max="13059" width="8.125" style="1" customWidth="1"/>
    <col min="13060" max="13062" width="11.625" style="1" customWidth="1"/>
    <col min="13063" max="13063" width="8.5" style="1" customWidth="1"/>
    <col min="13064" max="13064" width="12.75" style="1" customWidth="1"/>
    <col min="13065" max="13066" width="11.875" style="1" customWidth="1"/>
    <col min="13067" max="13067" width="14.5" style="1" customWidth="1"/>
    <col min="13068" max="13068" width="8.25" style="1" customWidth="1"/>
    <col min="13069" max="13069" width="4.625" style="1" customWidth="1"/>
    <col min="13070" max="13070" width="9.125" style="1" customWidth="1"/>
    <col min="13071" max="13071" width="6" style="1" customWidth="1"/>
    <col min="13072" max="13072" width="8.875" style="1" customWidth="1"/>
    <col min="13073" max="13314" width="9" style="1"/>
    <col min="13315" max="13315" width="8.125" style="1" customWidth="1"/>
    <col min="13316" max="13318" width="11.625" style="1" customWidth="1"/>
    <col min="13319" max="13319" width="8.5" style="1" customWidth="1"/>
    <col min="13320" max="13320" width="12.75" style="1" customWidth="1"/>
    <col min="13321" max="13322" width="11.875" style="1" customWidth="1"/>
    <col min="13323" max="13323" width="14.5" style="1" customWidth="1"/>
    <col min="13324" max="13324" width="8.25" style="1" customWidth="1"/>
    <col min="13325" max="13325" width="4.625" style="1" customWidth="1"/>
    <col min="13326" max="13326" width="9.125" style="1" customWidth="1"/>
    <col min="13327" max="13327" width="6" style="1" customWidth="1"/>
    <col min="13328" max="13328" width="8.875" style="1" customWidth="1"/>
    <col min="13329" max="13570" width="9" style="1"/>
    <col min="13571" max="13571" width="8.125" style="1" customWidth="1"/>
    <col min="13572" max="13574" width="11.625" style="1" customWidth="1"/>
    <col min="13575" max="13575" width="8.5" style="1" customWidth="1"/>
    <col min="13576" max="13576" width="12.75" style="1" customWidth="1"/>
    <col min="13577" max="13578" width="11.875" style="1" customWidth="1"/>
    <col min="13579" max="13579" width="14.5" style="1" customWidth="1"/>
    <col min="13580" max="13580" width="8.25" style="1" customWidth="1"/>
    <col min="13581" max="13581" width="4.625" style="1" customWidth="1"/>
    <col min="13582" max="13582" width="9.125" style="1" customWidth="1"/>
    <col min="13583" max="13583" width="6" style="1" customWidth="1"/>
    <col min="13584" max="13584" width="8.875" style="1" customWidth="1"/>
    <col min="13585" max="13826" width="9" style="1"/>
    <col min="13827" max="13827" width="8.125" style="1" customWidth="1"/>
    <col min="13828" max="13830" width="11.625" style="1" customWidth="1"/>
    <col min="13831" max="13831" width="8.5" style="1" customWidth="1"/>
    <col min="13832" max="13832" width="12.75" style="1" customWidth="1"/>
    <col min="13833" max="13834" width="11.875" style="1" customWidth="1"/>
    <col min="13835" max="13835" width="14.5" style="1" customWidth="1"/>
    <col min="13836" max="13836" width="8.25" style="1" customWidth="1"/>
    <col min="13837" max="13837" width="4.625" style="1" customWidth="1"/>
    <col min="13838" max="13838" width="9.125" style="1" customWidth="1"/>
    <col min="13839" max="13839" width="6" style="1" customWidth="1"/>
    <col min="13840" max="13840" width="8.875" style="1" customWidth="1"/>
    <col min="13841" max="14082" width="9" style="1"/>
    <col min="14083" max="14083" width="8.125" style="1" customWidth="1"/>
    <col min="14084" max="14086" width="11.625" style="1" customWidth="1"/>
    <col min="14087" max="14087" width="8.5" style="1" customWidth="1"/>
    <col min="14088" max="14088" width="12.75" style="1" customWidth="1"/>
    <col min="14089" max="14090" width="11.875" style="1" customWidth="1"/>
    <col min="14091" max="14091" width="14.5" style="1" customWidth="1"/>
    <col min="14092" max="14092" width="8.25" style="1" customWidth="1"/>
    <col min="14093" max="14093" width="4.625" style="1" customWidth="1"/>
    <col min="14094" max="14094" width="9.125" style="1" customWidth="1"/>
    <col min="14095" max="14095" width="6" style="1" customWidth="1"/>
    <col min="14096" max="14096" width="8.875" style="1" customWidth="1"/>
    <col min="14097" max="14338" width="9" style="1"/>
    <col min="14339" max="14339" width="8.125" style="1" customWidth="1"/>
    <col min="14340" max="14342" width="11.625" style="1" customWidth="1"/>
    <col min="14343" max="14343" width="8.5" style="1" customWidth="1"/>
    <col min="14344" max="14344" width="12.75" style="1" customWidth="1"/>
    <col min="14345" max="14346" width="11.875" style="1" customWidth="1"/>
    <col min="14347" max="14347" width="14.5" style="1" customWidth="1"/>
    <col min="14348" max="14348" width="8.25" style="1" customWidth="1"/>
    <col min="14349" max="14349" width="4.625" style="1" customWidth="1"/>
    <col min="14350" max="14350" width="9.125" style="1" customWidth="1"/>
    <col min="14351" max="14351" width="6" style="1" customWidth="1"/>
    <col min="14352" max="14352" width="8.875" style="1" customWidth="1"/>
    <col min="14353" max="14594" width="9" style="1"/>
    <col min="14595" max="14595" width="8.125" style="1" customWidth="1"/>
    <col min="14596" max="14598" width="11.625" style="1" customWidth="1"/>
    <col min="14599" max="14599" width="8.5" style="1" customWidth="1"/>
    <col min="14600" max="14600" width="12.75" style="1" customWidth="1"/>
    <col min="14601" max="14602" width="11.875" style="1" customWidth="1"/>
    <col min="14603" max="14603" width="14.5" style="1" customWidth="1"/>
    <col min="14604" max="14604" width="8.25" style="1" customWidth="1"/>
    <col min="14605" max="14605" width="4.625" style="1" customWidth="1"/>
    <col min="14606" max="14606" width="9.125" style="1" customWidth="1"/>
    <col min="14607" max="14607" width="6" style="1" customWidth="1"/>
    <col min="14608" max="14608" width="8.875" style="1" customWidth="1"/>
    <col min="14609" max="14850" width="9" style="1"/>
    <col min="14851" max="14851" width="8.125" style="1" customWidth="1"/>
    <col min="14852" max="14854" width="11.625" style="1" customWidth="1"/>
    <col min="14855" max="14855" width="8.5" style="1" customWidth="1"/>
    <col min="14856" max="14856" width="12.75" style="1" customWidth="1"/>
    <col min="14857" max="14858" width="11.875" style="1" customWidth="1"/>
    <col min="14859" max="14859" width="14.5" style="1" customWidth="1"/>
    <col min="14860" max="14860" width="8.25" style="1" customWidth="1"/>
    <col min="14861" max="14861" width="4.625" style="1" customWidth="1"/>
    <col min="14862" max="14862" width="9.125" style="1" customWidth="1"/>
    <col min="14863" max="14863" width="6" style="1" customWidth="1"/>
    <col min="14864" max="14864" width="8.875" style="1" customWidth="1"/>
    <col min="14865" max="15106" width="9" style="1"/>
    <col min="15107" max="15107" width="8.125" style="1" customWidth="1"/>
    <col min="15108" max="15110" width="11.625" style="1" customWidth="1"/>
    <col min="15111" max="15111" width="8.5" style="1" customWidth="1"/>
    <col min="15112" max="15112" width="12.75" style="1" customWidth="1"/>
    <col min="15113" max="15114" width="11.875" style="1" customWidth="1"/>
    <col min="15115" max="15115" width="14.5" style="1" customWidth="1"/>
    <col min="15116" max="15116" width="8.25" style="1" customWidth="1"/>
    <col min="15117" max="15117" width="4.625" style="1" customWidth="1"/>
    <col min="15118" max="15118" width="9.125" style="1" customWidth="1"/>
    <col min="15119" max="15119" width="6" style="1" customWidth="1"/>
    <col min="15120" max="15120" width="8.875" style="1" customWidth="1"/>
    <col min="15121" max="15362" width="9" style="1"/>
    <col min="15363" max="15363" width="8.125" style="1" customWidth="1"/>
    <col min="15364" max="15366" width="11.625" style="1" customWidth="1"/>
    <col min="15367" max="15367" width="8.5" style="1" customWidth="1"/>
    <col min="15368" max="15368" width="12.75" style="1" customWidth="1"/>
    <col min="15369" max="15370" width="11.875" style="1" customWidth="1"/>
    <col min="15371" max="15371" width="14.5" style="1" customWidth="1"/>
    <col min="15372" max="15372" width="8.25" style="1" customWidth="1"/>
    <col min="15373" max="15373" width="4.625" style="1" customWidth="1"/>
    <col min="15374" max="15374" width="9.125" style="1" customWidth="1"/>
    <col min="15375" max="15375" width="6" style="1" customWidth="1"/>
    <col min="15376" max="15376" width="8.875" style="1" customWidth="1"/>
    <col min="15377" max="15618" width="9" style="1"/>
    <col min="15619" max="15619" width="8.125" style="1" customWidth="1"/>
    <col min="15620" max="15622" width="11.625" style="1" customWidth="1"/>
    <col min="15623" max="15623" width="8.5" style="1" customWidth="1"/>
    <col min="15624" max="15624" width="12.75" style="1" customWidth="1"/>
    <col min="15625" max="15626" width="11.875" style="1" customWidth="1"/>
    <col min="15627" max="15627" width="14.5" style="1" customWidth="1"/>
    <col min="15628" max="15628" width="8.25" style="1" customWidth="1"/>
    <col min="15629" max="15629" width="4.625" style="1" customWidth="1"/>
    <col min="15630" max="15630" width="9.125" style="1" customWidth="1"/>
    <col min="15631" max="15631" width="6" style="1" customWidth="1"/>
    <col min="15632" max="15632" width="8.875" style="1" customWidth="1"/>
    <col min="15633" max="15874" width="9" style="1"/>
    <col min="15875" max="15875" width="8.125" style="1" customWidth="1"/>
    <col min="15876" max="15878" width="11.625" style="1" customWidth="1"/>
    <col min="15879" max="15879" width="8.5" style="1" customWidth="1"/>
    <col min="15880" max="15880" width="12.75" style="1" customWidth="1"/>
    <col min="15881" max="15882" width="11.875" style="1" customWidth="1"/>
    <col min="15883" max="15883" width="14.5" style="1" customWidth="1"/>
    <col min="15884" max="15884" width="8.25" style="1" customWidth="1"/>
    <col min="15885" max="15885" width="4.625" style="1" customWidth="1"/>
    <col min="15886" max="15886" width="9.125" style="1" customWidth="1"/>
    <col min="15887" max="15887" width="6" style="1" customWidth="1"/>
    <col min="15888" max="15888" width="8.875" style="1" customWidth="1"/>
    <col min="15889" max="16130" width="9" style="1"/>
    <col min="16131" max="16131" width="8.125" style="1" customWidth="1"/>
    <col min="16132" max="16134" width="11.625" style="1" customWidth="1"/>
    <col min="16135" max="16135" width="8.5" style="1" customWidth="1"/>
    <col min="16136" max="16136" width="12.75" style="1" customWidth="1"/>
    <col min="16137" max="16138" width="11.875" style="1" customWidth="1"/>
    <col min="16139" max="16139" width="14.5" style="1" customWidth="1"/>
    <col min="16140" max="16140" width="8.25" style="1" customWidth="1"/>
    <col min="16141" max="16141" width="4.625" style="1" customWidth="1"/>
    <col min="16142" max="16142" width="9.125" style="1" customWidth="1"/>
    <col min="16143" max="16143" width="6" style="1" customWidth="1"/>
    <col min="16144" max="16144" width="8.875" style="1" customWidth="1"/>
    <col min="16145" max="16384" width="9" style="1"/>
  </cols>
  <sheetData>
    <row r="1" spans="1:19" ht="21.75" customHeight="1">
      <c r="A1" s="1" t="s">
        <v>0</v>
      </c>
      <c r="N1" s="1" t="e">
        <f>別紙５【要入力】!BK1</f>
        <v>#N/A</v>
      </c>
    </row>
    <row r="2" spans="1:19" s="2" customFormat="1" ht="54" customHeight="1" thickBot="1">
      <c r="A2" s="954" t="s">
        <v>1</v>
      </c>
      <c r="B2" s="955"/>
      <c r="C2" s="955"/>
      <c r="D2" s="955"/>
      <c r="E2" s="955"/>
      <c r="F2" s="955"/>
      <c r="G2" s="955"/>
      <c r="H2" s="955"/>
      <c r="I2" s="955"/>
      <c r="J2" s="955"/>
      <c r="K2" s="955"/>
      <c r="L2" s="955"/>
      <c r="M2" s="955"/>
      <c r="N2" s="955"/>
    </row>
    <row r="3" spans="1:19" s="2" customFormat="1" ht="28.5" customHeight="1">
      <c r="A3" s="3" t="str">
        <f>別紙５【要入力】!B3</f>
        <v>令和５年度</v>
      </c>
      <c r="B3" s="4"/>
      <c r="C3" s="542"/>
      <c r="D3" s="542"/>
      <c r="E3" s="4"/>
      <c r="F3" s="4"/>
      <c r="G3" s="4"/>
      <c r="H3" s="4"/>
      <c r="I3" s="5" t="s">
        <v>2</v>
      </c>
      <c r="J3" s="956" t="e">
        <f>別紙６【要入力】!P3</f>
        <v>#N/A</v>
      </c>
      <c r="K3" s="956"/>
      <c r="L3" s="956"/>
      <c r="M3" s="956"/>
      <c r="N3" s="956"/>
      <c r="Q3" s="957" t="e">
        <f>別紙６【要入力】!Y2</f>
        <v>#N/A</v>
      </c>
      <c r="R3" s="958"/>
    </row>
    <row r="4" spans="1:19" s="2" customFormat="1" ht="256.5" customHeight="1" thickBot="1">
      <c r="A4" s="3"/>
      <c r="B4" s="4"/>
      <c r="C4" s="542"/>
      <c r="D4" s="542"/>
      <c r="E4" s="4"/>
      <c r="F4" s="4"/>
      <c r="G4" s="4"/>
      <c r="H4" s="4"/>
      <c r="I4" s="5"/>
      <c r="J4" s="6"/>
      <c r="K4" s="6"/>
      <c r="L4" s="6"/>
      <c r="M4" s="6"/>
      <c r="N4" s="5"/>
      <c r="Q4" s="959"/>
      <c r="R4" s="960"/>
    </row>
    <row r="5" spans="1:19" s="2" customFormat="1" ht="19.5" customHeight="1" thickBot="1">
      <c r="A5" s="7" t="s">
        <v>3</v>
      </c>
      <c r="B5" s="8"/>
      <c r="C5" s="8"/>
      <c r="D5" s="8"/>
      <c r="E5" s="8"/>
      <c r="F5" s="8"/>
      <c r="G5" s="4"/>
      <c r="H5" s="7" t="s">
        <v>4</v>
      </c>
      <c r="I5" s="8"/>
      <c r="J5" s="8"/>
      <c r="K5" s="8"/>
      <c r="L5" s="4"/>
      <c r="M5" s="4"/>
      <c r="N5" s="4"/>
    </row>
    <row r="6" spans="1:19" s="2" customFormat="1" ht="24" customHeight="1">
      <c r="A6" s="961" t="s">
        <v>5</v>
      </c>
      <c r="B6" s="943" t="s">
        <v>6</v>
      </c>
      <c r="C6" s="809"/>
      <c r="D6" s="809"/>
      <c r="E6" s="809"/>
      <c r="F6" s="810"/>
      <c r="G6" s="4"/>
      <c r="H6" s="961"/>
      <c r="I6" s="943" t="s">
        <v>6</v>
      </c>
      <c r="J6" s="809"/>
      <c r="K6" s="809"/>
      <c r="L6" s="810"/>
      <c r="M6" s="4"/>
      <c r="N6" s="4"/>
      <c r="Q6" s="2">
        <v>4</v>
      </c>
    </row>
    <row r="7" spans="1:19" s="2" customFormat="1" ht="31.5" customHeight="1">
      <c r="A7" s="962"/>
      <c r="B7" s="9" t="e">
        <f>IF(別紙2!X61="-","記載不要",CONCATENATE(別紙2!X61,"以上",CHAR(10),"延長利用"))</f>
        <v>#N/A</v>
      </c>
      <c r="C7" s="9" t="e">
        <f>IF(別紙2!Y61="-","記載不要",CONCATENATE(別紙2!Y61,"以上",CHAR(10),"延長利用"))</f>
        <v>#N/A</v>
      </c>
      <c r="D7" s="9" t="e">
        <f>IF(別紙2!Z61="-","記載不要",CONCATENATE(別紙2!Z61,"以上",CHAR(10),"延長利用"))</f>
        <v>#N/A</v>
      </c>
      <c r="E7" s="10" t="e">
        <f>IF(別紙2!AA61="-","記載不要",CONCATENATE(別紙2!AA61,"以上",CHAR(10),"延長利用"))</f>
        <v>#N/A</v>
      </c>
      <c r="F7" s="11" t="e">
        <f>IF(別紙2!AB61="-","記載不要",CONCATENATE(別紙2!AB61,"以上",CHAR(10),"延長利用"))</f>
        <v>#N/A</v>
      </c>
      <c r="G7" s="4"/>
      <c r="H7" s="962"/>
      <c r="I7" s="9" t="s">
        <v>1220</v>
      </c>
      <c r="J7" s="10" t="s">
        <v>1221</v>
      </c>
      <c r="K7" s="10" t="s">
        <v>1222</v>
      </c>
      <c r="L7" s="11" t="s">
        <v>1223</v>
      </c>
      <c r="M7" s="4"/>
      <c r="N7" s="4"/>
    </row>
    <row r="8" spans="1:19" s="2" customFormat="1" ht="21.75" customHeight="1" thickBot="1">
      <c r="A8" s="963"/>
      <c r="B8" s="436" t="e">
        <f>IF(B7="記載不要","-",43)</f>
        <v>#N/A</v>
      </c>
      <c r="C8" s="436" t="e">
        <f>IF(C7="記載不要","-",44)</f>
        <v>#N/A</v>
      </c>
      <c r="D8" s="436" t="e">
        <f>IF(D7="記載不要","-",45)</f>
        <v>#N/A</v>
      </c>
      <c r="E8" s="436" t="e">
        <f>IF(E7="記載不要","-",46)</f>
        <v>#N/A</v>
      </c>
      <c r="F8" s="437" t="e">
        <f>IF(F7="記載不要","-",47)</f>
        <v>#N/A</v>
      </c>
      <c r="G8" s="4"/>
      <c r="H8" s="962"/>
      <c r="I8" s="555" t="s">
        <v>1215</v>
      </c>
      <c r="J8" s="555" t="s">
        <v>1215</v>
      </c>
      <c r="K8" s="555" t="s">
        <v>1215</v>
      </c>
      <c r="L8" s="556" t="s">
        <v>1215</v>
      </c>
      <c r="M8" s="4"/>
      <c r="N8" s="4"/>
      <c r="P8" s="4">
        <f>IF(I9&gt;=1,2,0)</f>
        <v>0</v>
      </c>
      <c r="Q8" s="542">
        <f>IF(J9&gt;=1,1,0)</f>
        <v>0</v>
      </c>
      <c r="R8" s="542">
        <f>IF(K9&gt;=1,1,0)</f>
        <v>0</v>
      </c>
      <c r="S8" s="542">
        <f>IF(L9&gt;=1,2,0)</f>
        <v>0</v>
      </c>
    </row>
    <row r="9" spans="1:19" s="2" customFormat="1" ht="25.5" customHeight="1" thickTop="1" thickBot="1">
      <c r="A9" s="353" t="s">
        <v>914</v>
      </c>
      <c r="B9" s="441"/>
      <c r="C9" s="541"/>
      <c r="D9" s="541"/>
      <c r="E9" s="441"/>
      <c r="F9" s="442"/>
      <c r="G9" s="4"/>
      <c r="H9" s="557" t="s">
        <v>7</v>
      </c>
      <c r="I9" s="558">
        <f>IFERROR(ROUND(HLOOKUP(I7,$B$7:$F$21,15,FALSE)/12,0),0)</f>
        <v>0</v>
      </c>
      <c r="J9" s="558">
        <f t="shared" ref="J9:L9" si="0">IFERROR(ROUND(HLOOKUP(J7,$B$7:$F$21,15,FALSE)/12,0),0)</f>
        <v>0</v>
      </c>
      <c r="K9" s="558">
        <f t="shared" si="0"/>
        <v>0</v>
      </c>
      <c r="L9" s="559">
        <f t="shared" si="0"/>
        <v>0</v>
      </c>
      <c r="M9" s="4"/>
      <c r="N9" s="4"/>
    </row>
    <row r="10" spans="1:19" s="2" customFormat="1" ht="25.5" customHeight="1">
      <c r="A10" s="354" t="s">
        <v>915</v>
      </c>
      <c r="B10" s="441"/>
      <c r="C10" s="541"/>
      <c r="D10" s="541"/>
      <c r="E10" s="441"/>
      <c r="F10" s="442"/>
      <c r="G10" s="4"/>
      <c r="H10" s="4"/>
      <c r="M10" s="4"/>
      <c r="N10" s="4"/>
    </row>
    <row r="11" spans="1:19" s="2" customFormat="1" ht="25.5" customHeight="1">
      <c r="A11" s="354" t="s">
        <v>916</v>
      </c>
      <c r="B11" s="441"/>
      <c r="C11" s="541"/>
      <c r="D11" s="541"/>
      <c r="E11" s="441"/>
      <c r="F11" s="442"/>
      <c r="G11" s="4"/>
    </row>
    <row r="12" spans="1:19" s="2" customFormat="1" ht="25.5" customHeight="1">
      <c r="A12" s="354" t="s">
        <v>917</v>
      </c>
      <c r="B12" s="441"/>
      <c r="C12" s="541"/>
      <c r="D12" s="541"/>
      <c r="E12" s="441"/>
      <c r="F12" s="442"/>
      <c r="G12" s="4"/>
      <c r="H12" s="7" t="s">
        <v>8</v>
      </c>
      <c r="I12" s="1"/>
      <c r="J12" s="1"/>
      <c r="K12" s="1"/>
      <c r="L12" s="1"/>
      <c r="M12" s="4"/>
      <c r="N12" s="4"/>
    </row>
    <row r="13" spans="1:19" s="2" customFormat="1" ht="25.5" customHeight="1">
      <c r="A13" s="354" t="s">
        <v>918</v>
      </c>
      <c r="B13" s="441"/>
      <c r="C13" s="541"/>
      <c r="D13" s="541"/>
      <c r="E13" s="441"/>
      <c r="F13" s="442"/>
      <c r="G13" s="4"/>
      <c r="H13" s="7" t="s">
        <v>9</v>
      </c>
      <c r="I13" s="1"/>
      <c r="J13" s="1"/>
      <c r="K13" s="1"/>
      <c r="L13" s="1"/>
      <c r="M13" s="4"/>
      <c r="N13" s="4"/>
    </row>
    <row r="14" spans="1:19" s="2" customFormat="1" ht="25.5" customHeight="1">
      <c r="A14" s="354" t="s">
        <v>919</v>
      </c>
      <c r="B14" s="441"/>
      <c r="C14" s="541"/>
      <c r="D14" s="541"/>
      <c r="E14" s="441"/>
      <c r="F14" s="442"/>
      <c r="G14" s="4"/>
      <c r="H14" s="1"/>
      <c r="I14" s="1"/>
      <c r="J14" s="1"/>
      <c r="K14" s="1"/>
      <c r="L14" s="1"/>
      <c r="M14" s="4"/>
      <c r="N14" s="4"/>
    </row>
    <row r="15" spans="1:19" s="2" customFormat="1" ht="25.5" customHeight="1">
      <c r="A15" s="354" t="s">
        <v>920</v>
      </c>
      <c r="B15" s="441"/>
      <c r="C15" s="541"/>
      <c r="D15" s="541"/>
      <c r="E15" s="441"/>
      <c r="F15" s="442"/>
      <c r="G15" s="4"/>
      <c r="H15" s="1"/>
      <c r="I15" s="1"/>
      <c r="J15" s="1"/>
      <c r="K15" s="1"/>
      <c r="L15" s="12"/>
      <c r="M15" s="4"/>
      <c r="N15" s="4"/>
    </row>
    <row r="16" spans="1:19" s="2" customFormat="1" ht="25.5" customHeight="1">
      <c r="A16" s="354" t="s">
        <v>921</v>
      </c>
      <c r="B16" s="441"/>
      <c r="C16" s="541"/>
      <c r="D16" s="541"/>
      <c r="E16" s="441"/>
      <c r="F16" s="442"/>
      <c r="G16" s="4"/>
      <c r="H16" s="13"/>
      <c r="I16" s="14"/>
      <c r="J16" s="14"/>
      <c r="K16" s="14"/>
      <c r="L16" s="15"/>
      <c r="M16" s="4"/>
      <c r="N16" s="4"/>
    </row>
    <row r="17" spans="1:14" s="2" customFormat="1" ht="25.5" customHeight="1" thickBot="1">
      <c r="A17" s="354" t="s">
        <v>922</v>
      </c>
      <c r="B17" s="441"/>
      <c r="C17" s="541"/>
      <c r="D17" s="541"/>
      <c r="E17" s="441"/>
      <c r="F17" s="442"/>
      <c r="G17" s="4"/>
      <c r="H17" s="16"/>
      <c r="I17" s="17"/>
      <c r="J17" s="17"/>
      <c r="K17" s="16"/>
      <c r="L17" s="18"/>
      <c r="M17" s="4"/>
      <c r="N17" s="4"/>
    </row>
    <row r="18" spans="1:14" s="2" customFormat="1" ht="25.5" customHeight="1">
      <c r="A18" s="354" t="s">
        <v>923</v>
      </c>
      <c r="B18" s="441"/>
      <c r="C18" s="541"/>
      <c r="D18" s="541"/>
      <c r="E18" s="441"/>
      <c r="F18" s="442"/>
      <c r="G18" s="4"/>
      <c r="H18" s="19" t="s">
        <v>10</v>
      </c>
      <c r="I18" s="20">
        <f>MAX(P8:Q8)</f>
        <v>0</v>
      </c>
      <c r="J18" s="21" t="s">
        <v>11</v>
      </c>
      <c r="K18" s="1"/>
      <c r="L18" s="1"/>
      <c r="M18" s="4"/>
      <c r="N18" s="4"/>
    </row>
    <row r="19" spans="1:14" s="2" customFormat="1" ht="25.5" customHeight="1" thickBot="1">
      <c r="A19" s="354" t="s">
        <v>924</v>
      </c>
      <c r="B19" s="441"/>
      <c r="C19" s="541"/>
      <c r="D19" s="541"/>
      <c r="E19" s="441"/>
      <c r="F19" s="442"/>
      <c r="G19" s="4"/>
      <c r="H19" s="22" t="s">
        <v>12</v>
      </c>
      <c r="I19" s="23">
        <f>MAX(R8:S8)</f>
        <v>0</v>
      </c>
      <c r="J19" s="24" t="s">
        <v>13</v>
      </c>
      <c r="K19" s="25"/>
      <c r="L19" s="1"/>
      <c r="M19" s="4"/>
      <c r="N19" s="4"/>
    </row>
    <row r="20" spans="1:14" s="2" customFormat="1" ht="25.5" customHeight="1">
      <c r="A20" s="354" t="s">
        <v>925</v>
      </c>
      <c r="B20" s="441"/>
      <c r="C20" s="541"/>
      <c r="D20" s="541"/>
      <c r="E20" s="441"/>
      <c r="F20" s="442"/>
      <c r="G20" s="4"/>
      <c r="H20" s="964" t="s">
        <v>14</v>
      </c>
      <c r="I20" s="964"/>
      <c r="J20" s="964"/>
      <c r="K20" s="964"/>
      <c r="L20" s="964"/>
      <c r="M20" s="964"/>
      <c r="N20" s="964"/>
    </row>
    <row r="21" spans="1:14" s="2" customFormat="1" ht="25.5" customHeight="1" thickBot="1">
      <c r="A21" s="26" t="s">
        <v>15</v>
      </c>
      <c r="B21" s="27">
        <f>SUM(B9:B20)</f>
        <v>0</v>
      </c>
      <c r="C21" s="27">
        <f t="shared" ref="C21:D21" si="1">SUM(C9:C20)</f>
        <v>0</v>
      </c>
      <c r="D21" s="27">
        <f t="shared" si="1"/>
        <v>0</v>
      </c>
      <c r="E21" s="27">
        <f>SUM(E9:E20)</f>
        <v>0</v>
      </c>
      <c r="F21" s="28">
        <f>SUM(F9:F20)</f>
        <v>0</v>
      </c>
      <c r="G21" s="4"/>
      <c r="H21" s="29" t="s">
        <v>16</v>
      </c>
      <c r="I21" s="30"/>
      <c r="J21" s="30"/>
      <c r="K21" s="30"/>
      <c r="L21" s="29"/>
      <c r="M21" s="31"/>
      <c r="N21" s="31"/>
    </row>
    <row r="22" spans="1:14" s="2" customFormat="1" ht="25.5" customHeight="1">
      <c r="A22" s="32" t="s">
        <v>17</v>
      </c>
      <c r="E22" s="1"/>
      <c r="F22" s="1"/>
      <c r="G22" s="4"/>
      <c r="H22" s="30" t="s">
        <v>18</v>
      </c>
      <c r="I22" s="29"/>
      <c r="J22" s="29"/>
      <c r="K22" s="29"/>
      <c r="L22" s="29"/>
      <c r="M22" s="31"/>
      <c r="N22" s="31"/>
    </row>
    <row r="23" spans="1:14" s="2" customFormat="1" ht="19.5" customHeight="1">
      <c r="A23" s="33"/>
      <c r="B23" s="33"/>
      <c r="C23" s="33"/>
      <c r="D23" s="33"/>
      <c r="E23" s="33"/>
      <c r="F23" s="33"/>
      <c r="G23" s="33"/>
      <c r="H23" s="33"/>
      <c r="I23" s="33"/>
      <c r="J23" s="33"/>
      <c r="K23" s="33"/>
      <c r="L23" s="33"/>
      <c r="M23" s="33"/>
      <c r="N23" s="33"/>
    </row>
    <row r="24" spans="1:14" s="8" customFormat="1" ht="29.25" customHeight="1">
      <c r="A24" s="7" t="s">
        <v>19</v>
      </c>
      <c r="E24" s="34"/>
      <c r="F24" s="35"/>
      <c r="G24" s="7" t="s">
        <v>20</v>
      </c>
    </row>
    <row r="25" spans="1:14" ht="19.5" customHeight="1">
      <c r="A25" s="799" t="s">
        <v>5</v>
      </c>
      <c r="B25" s="965" t="s">
        <v>954</v>
      </c>
      <c r="C25" s="965"/>
      <c r="D25" s="965"/>
      <c r="E25" s="965"/>
      <c r="F25" s="25"/>
      <c r="G25" s="799" t="s">
        <v>6</v>
      </c>
      <c r="H25" s="799"/>
      <c r="I25" s="799"/>
      <c r="J25" s="799"/>
      <c r="K25" s="799"/>
      <c r="L25" s="799"/>
      <c r="M25" s="25"/>
      <c r="N25" s="25"/>
    </row>
    <row r="26" spans="1:14" ht="19.5" customHeight="1">
      <c r="A26" s="799"/>
      <c r="B26" s="965"/>
      <c r="C26" s="965"/>
      <c r="D26" s="965"/>
      <c r="E26" s="965"/>
      <c r="F26" s="25"/>
      <c r="G26" s="799" t="s">
        <v>21</v>
      </c>
      <c r="H26" s="799"/>
      <c r="I26" s="799" t="s">
        <v>22</v>
      </c>
      <c r="J26" s="799"/>
      <c r="K26" s="799" t="s">
        <v>23</v>
      </c>
      <c r="L26" s="799"/>
      <c r="M26" s="36"/>
      <c r="N26" s="36"/>
    </row>
    <row r="27" spans="1:14" ht="29.25" customHeight="1">
      <c r="A27" s="799"/>
      <c r="B27" s="966"/>
      <c r="C27" s="966"/>
      <c r="D27" s="966"/>
      <c r="E27" s="966"/>
      <c r="F27" s="25"/>
      <c r="G27" s="967" t="s">
        <v>24</v>
      </c>
      <c r="H27" s="967"/>
      <c r="I27" s="968" t="s">
        <v>25</v>
      </c>
      <c r="J27" s="969"/>
      <c r="K27" s="968" t="s">
        <v>26</v>
      </c>
      <c r="L27" s="968"/>
      <c r="M27" s="37"/>
      <c r="N27" s="37"/>
    </row>
    <row r="28" spans="1:14" s="38" customFormat="1" ht="27" customHeight="1">
      <c r="A28" s="799"/>
      <c r="B28" s="970" t="s">
        <v>27</v>
      </c>
      <c r="C28" s="970"/>
      <c r="D28" s="970"/>
      <c r="E28" s="970"/>
      <c r="F28" s="25"/>
      <c r="G28" s="967"/>
      <c r="H28" s="967"/>
      <c r="I28" s="969"/>
      <c r="J28" s="969"/>
      <c r="K28" s="968"/>
      <c r="L28" s="968"/>
      <c r="M28" s="37"/>
      <c r="N28" s="37"/>
    </row>
    <row r="29" spans="1:14" ht="29.25" customHeight="1">
      <c r="A29" s="39">
        <v>4</v>
      </c>
      <c r="B29" s="777"/>
      <c r="C29" s="777"/>
      <c r="D29" s="777"/>
      <c r="E29" s="777"/>
      <c r="F29" s="40"/>
      <c r="G29" s="39" t="s">
        <v>10</v>
      </c>
      <c r="H29" s="41">
        <f>I18</f>
        <v>0</v>
      </c>
      <c r="I29" s="799">
        <f>IF(H29=1,$I$36,IF(H29=2,$I$37,IF(H29=3,$I$38,0)))</f>
        <v>0</v>
      </c>
      <c r="J29" s="799"/>
      <c r="K29" s="971">
        <f>$B$41*I29</f>
        <v>0</v>
      </c>
      <c r="L29" s="971"/>
      <c r="M29" s="43"/>
      <c r="N29" s="43"/>
    </row>
    <row r="30" spans="1:14" ht="29.25" customHeight="1">
      <c r="A30" s="39">
        <v>5</v>
      </c>
      <c r="B30" s="777"/>
      <c r="C30" s="777"/>
      <c r="D30" s="777"/>
      <c r="E30" s="777"/>
      <c r="F30" s="40"/>
      <c r="G30" s="39" t="s">
        <v>12</v>
      </c>
      <c r="H30" s="41">
        <f>I19</f>
        <v>0</v>
      </c>
      <c r="I30" s="799">
        <f>IF(H30=1,$I$36,IF(H30=2,$I$37,IF(H30=3,$I$38,0)))</f>
        <v>0</v>
      </c>
      <c r="J30" s="799"/>
      <c r="K30" s="971">
        <f>$B$41*I30</f>
        <v>0</v>
      </c>
      <c r="L30" s="971"/>
      <c r="M30" s="43"/>
      <c r="N30" s="43"/>
    </row>
    <row r="31" spans="1:14" ht="29.25" customHeight="1">
      <c r="A31" s="39">
        <v>6</v>
      </c>
      <c r="B31" s="777"/>
      <c r="C31" s="777"/>
      <c r="D31" s="777"/>
      <c r="E31" s="777"/>
      <c r="F31" s="44"/>
      <c r="G31" s="45" t="s">
        <v>28</v>
      </c>
      <c r="H31" s="46"/>
      <c r="I31" s="46"/>
      <c r="J31" s="47"/>
      <c r="K31" s="971">
        <f>SUM(K29:L30)</f>
        <v>0</v>
      </c>
      <c r="L31" s="742"/>
      <c r="M31" s="44"/>
      <c r="N31" s="44"/>
    </row>
    <row r="32" spans="1:14" ht="29.25" customHeight="1">
      <c r="A32" s="39">
        <v>7</v>
      </c>
      <c r="B32" s="777"/>
      <c r="C32" s="777"/>
      <c r="D32" s="777"/>
      <c r="E32" s="777"/>
      <c r="F32" s="44"/>
    </row>
    <row r="33" spans="1:22" ht="29.25" customHeight="1">
      <c r="A33" s="39">
        <v>8</v>
      </c>
      <c r="B33" s="777"/>
      <c r="C33" s="777"/>
      <c r="D33" s="777"/>
      <c r="E33" s="777"/>
      <c r="F33" s="25"/>
      <c r="J33" s="44"/>
      <c r="K33" s="44"/>
      <c r="L33" s="44"/>
      <c r="M33" s="44"/>
      <c r="N33" s="44"/>
      <c r="P33" s="88" t="s">
        <v>22</v>
      </c>
      <c r="Q33" s="88" t="s">
        <v>521</v>
      </c>
      <c r="R33" s="88" t="s">
        <v>528</v>
      </c>
      <c r="S33" s="88" t="s">
        <v>1320</v>
      </c>
      <c r="T33" s="104" t="s">
        <v>1319</v>
      </c>
      <c r="U33" s="88" t="s">
        <v>926</v>
      </c>
      <c r="V33" s="88" t="s">
        <v>927</v>
      </c>
    </row>
    <row r="34" spans="1:22" ht="29.25" customHeight="1">
      <c r="A34" s="39">
        <v>9</v>
      </c>
      <c r="B34" s="777"/>
      <c r="C34" s="777"/>
      <c r="D34" s="777"/>
      <c r="E34" s="777"/>
      <c r="F34" s="25"/>
      <c r="G34" s="48" t="s">
        <v>29</v>
      </c>
      <c r="H34" s="49"/>
      <c r="J34" s="50" t="s">
        <v>30</v>
      </c>
      <c r="K34" s="44"/>
      <c r="L34" s="44"/>
      <c r="M34" s="44"/>
      <c r="N34" s="44"/>
      <c r="P34" s="88" t="s">
        <v>57</v>
      </c>
      <c r="Q34" s="105">
        <v>13100</v>
      </c>
      <c r="R34" s="105">
        <v>13100</v>
      </c>
      <c r="S34" s="105">
        <v>16600</v>
      </c>
      <c r="T34" s="105">
        <v>18800</v>
      </c>
      <c r="U34" s="105">
        <v>12100</v>
      </c>
      <c r="V34" s="105">
        <v>12100</v>
      </c>
    </row>
    <row r="35" spans="1:22" ht="29.25" customHeight="1">
      <c r="A35" s="39">
        <v>10</v>
      </c>
      <c r="B35" s="777"/>
      <c r="C35" s="777"/>
      <c r="D35" s="777"/>
      <c r="E35" s="777"/>
      <c r="F35" s="25"/>
      <c r="G35" s="972" t="s">
        <v>21</v>
      </c>
      <c r="H35" s="972"/>
      <c r="I35" s="972" t="s">
        <v>31</v>
      </c>
      <c r="J35" s="972"/>
      <c r="K35" s="44"/>
      <c r="L35" s="44"/>
      <c r="M35" s="44"/>
      <c r="N35" s="44"/>
      <c r="P35" s="88" t="s">
        <v>59</v>
      </c>
      <c r="Q35" s="105">
        <v>26200</v>
      </c>
      <c r="R35" s="105">
        <v>26200</v>
      </c>
      <c r="S35" s="105">
        <v>33200</v>
      </c>
      <c r="T35" s="105">
        <v>37600</v>
      </c>
      <c r="U35" s="105">
        <v>24200</v>
      </c>
      <c r="V35" s="105">
        <v>24200</v>
      </c>
    </row>
    <row r="36" spans="1:22" ht="29.25" customHeight="1">
      <c r="A36" s="39">
        <v>11</v>
      </c>
      <c r="B36" s="777"/>
      <c r="C36" s="777"/>
      <c r="D36" s="777"/>
      <c r="E36" s="777"/>
      <c r="F36" s="25"/>
      <c r="G36" s="51">
        <v>1</v>
      </c>
      <c r="H36" s="52" t="s">
        <v>32</v>
      </c>
      <c r="I36" s="974" t="e">
        <f>IF($P$38=$Q$33,Q34,IF($P$38=$R$33,R34,IF($P$38=$S$33,S34,IF($P$38=$T$33,T34,IF($P$38=$U$33,U34,IF($P$38=$V$33,V34,""))))))</f>
        <v>#N/A</v>
      </c>
      <c r="J36" s="974"/>
      <c r="K36" s="44"/>
      <c r="L36" s="44"/>
      <c r="M36" s="44"/>
      <c r="N36" s="44"/>
      <c r="P36" s="88" t="s">
        <v>61</v>
      </c>
      <c r="Q36" s="105">
        <v>39300</v>
      </c>
      <c r="R36" s="105">
        <v>39300</v>
      </c>
      <c r="S36" s="105">
        <v>49800</v>
      </c>
      <c r="T36" s="105">
        <v>56400</v>
      </c>
      <c r="U36" s="105">
        <v>36300</v>
      </c>
      <c r="V36" s="105">
        <v>36300</v>
      </c>
    </row>
    <row r="37" spans="1:22" ht="29.25" customHeight="1">
      <c r="A37" s="39">
        <v>12</v>
      </c>
      <c r="B37" s="777"/>
      <c r="C37" s="777"/>
      <c r="D37" s="777"/>
      <c r="E37" s="777"/>
      <c r="F37" s="25"/>
      <c r="G37" s="51">
        <v>2</v>
      </c>
      <c r="H37" s="52" t="s">
        <v>32</v>
      </c>
      <c r="I37" s="974" t="e">
        <f>IF($P$38=$Q$33,Q35,IF($P$38=$R$33,R35,IF($P$38=$S$33,S35,IF($P$38=$T$33,T35,IF($P$38=$U$33,U35,IF($P$38=$V$33,V35,""))))))</f>
        <v>#N/A</v>
      </c>
      <c r="J37" s="974"/>
      <c r="K37" s="44"/>
      <c r="L37" s="44"/>
      <c r="M37" s="44"/>
      <c r="N37" s="44"/>
    </row>
    <row r="38" spans="1:22" ht="29.25" customHeight="1">
      <c r="A38" s="39">
        <v>1</v>
      </c>
      <c r="B38" s="777"/>
      <c r="C38" s="777"/>
      <c r="D38" s="777"/>
      <c r="E38" s="777"/>
      <c r="F38" s="25"/>
      <c r="G38" s="51">
        <v>3</v>
      </c>
      <c r="H38" s="52" t="s">
        <v>32</v>
      </c>
      <c r="I38" s="974" t="e">
        <f>IF($P$38=$Q$33,Q36,IF($P$38=$R$33,R36,IF($P$38=$S$33,S36,IF($P$38=$T$33,T36,IF($P$38=$U$33,U36,IF($P$38=$V$33,V36,""))))))</f>
        <v>#N/A</v>
      </c>
      <c r="J38" s="974"/>
      <c r="K38" s="25"/>
      <c r="L38" s="25"/>
      <c r="M38" s="25"/>
      <c r="N38" s="25"/>
      <c r="P38" s="1" t="e">
        <f>別紙６【要入力】!Z24</f>
        <v>#N/A</v>
      </c>
    </row>
    <row r="39" spans="1:22" ht="29.25" customHeight="1">
      <c r="A39" s="39">
        <v>2</v>
      </c>
      <c r="B39" s="777"/>
      <c r="C39" s="777"/>
      <c r="D39" s="777"/>
      <c r="E39" s="777"/>
      <c r="F39" s="44"/>
      <c r="G39" s="25"/>
      <c r="H39" s="44"/>
      <c r="I39" s="25"/>
      <c r="J39" s="25"/>
      <c r="K39" s="25"/>
      <c r="L39" s="25"/>
      <c r="M39" s="25"/>
      <c r="N39" s="25"/>
    </row>
    <row r="40" spans="1:22" ht="29.25" customHeight="1">
      <c r="A40" s="39">
        <v>3</v>
      </c>
      <c r="B40" s="777"/>
      <c r="C40" s="777"/>
      <c r="D40" s="777"/>
      <c r="E40" s="777"/>
      <c r="F40" s="25"/>
      <c r="G40" s="44"/>
      <c r="H40" s="53"/>
      <c r="I40" s="44"/>
      <c r="J40" s="25"/>
      <c r="K40" s="25"/>
      <c r="L40" s="25"/>
      <c r="M40" s="25"/>
      <c r="N40" s="25"/>
    </row>
    <row r="41" spans="1:22" ht="29.25" customHeight="1">
      <c r="A41" s="39" t="s">
        <v>33</v>
      </c>
      <c r="B41" s="973">
        <f>ROUND(SUM(B29:E40)/12,0)</f>
        <v>0</v>
      </c>
      <c r="C41" s="973"/>
      <c r="D41" s="973"/>
      <c r="E41" s="973"/>
      <c r="F41" s="25"/>
      <c r="G41" s="44"/>
      <c r="H41" s="54"/>
      <c r="I41" s="44"/>
      <c r="J41" s="25"/>
      <c r="K41" s="25"/>
      <c r="L41" s="25"/>
      <c r="M41" s="25"/>
      <c r="N41" s="25"/>
    </row>
    <row r="42" spans="1:22">
      <c r="G42" s="25"/>
      <c r="H42" s="25"/>
      <c r="I42" s="25"/>
      <c r="J42" s="25"/>
      <c r="K42" s="25"/>
      <c r="L42" s="25"/>
      <c r="M42" s="25"/>
      <c r="N42" s="25"/>
    </row>
  </sheetData>
  <sheetProtection password="CCCF" sheet="1" selectLockedCells="1"/>
  <mergeCells count="41">
    <mergeCell ref="G35:H35"/>
    <mergeCell ref="I35:J35"/>
    <mergeCell ref="B40:E40"/>
    <mergeCell ref="B41:E41"/>
    <mergeCell ref="B36:E36"/>
    <mergeCell ref="I36:J36"/>
    <mergeCell ref="B37:E37"/>
    <mergeCell ref="I37:J37"/>
    <mergeCell ref="B38:E38"/>
    <mergeCell ref="I38:J38"/>
    <mergeCell ref="B32:E32"/>
    <mergeCell ref="B33:E33"/>
    <mergeCell ref="B34:E34"/>
    <mergeCell ref="B39:E39"/>
    <mergeCell ref="B35:E35"/>
    <mergeCell ref="B29:E29"/>
    <mergeCell ref="I29:J29"/>
    <mergeCell ref="B31:E31"/>
    <mergeCell ref="K29:L29"/>
    <mergeCell ref="B30:E30"/>
    <mergeCell ref="I30:J30"/>
    <mergeCell ref="K30:L30"/>
    <mergeCell ref="K31:L31"/>
    <mergeCell ref="H20:N20"/>
    <mergeCell ref="A25:A28"/>
    <mergeCell ref="B25:E27"/>
    <mergeCell ref="G25:L25"/>
    <mergeCell ref="G26:H26"/>
    <mergeCell ref="I26:J26"/>
    <mergeCell ref="K26:L26"/>
    <mergeCell ref="G27:H28"/>
    <mergeCell ref="I27:J28"/>
    <mergeCell ref="K27:L28"/>
    <mergeCell ref="B28:E28"/>
    <mergeCell ref="A2:N2"/>
    <mergeCell ref="J3:N3"/>
    <mergeCell ref="Q3:R4"/>
    <mergeCell ref="A6:A8"/>
    <mergeCell ref="B6:F6"/>
    <mergeCell ref="H6:H8"/>
    <mergeCell ref="I6:L6"/>
  </mergeCells>
  <phoneticPr fontId="2"/>
  <conditionalFormatting sqref="B9:F16 B29:E40 B17:B20 E17:F20">
    <cfRule type="containsBlanks" dxfId="10" priority="3">
      <formula>LEN(TRIM(B9))=0</formula>
    </cfRule>
    <cfRule type="cellIs" dxfId="9" priority="4" operator="greaterThanOrEqual">
      <formula>0</formula>
    </cfRule>
  </conditionalFormatting>
  <conditionalFormatting sqref="C17:D20">
    <cfRule type="containsBlanks" dxfId="8" priority="1">
      <formula>LEN(TRIM(C17))=0</formula>
    </cfRule>
    <cfRule type="cellIs" dxfId="7" priority="2" operator="greaterThanOrEqual">
      <formula>0</formula>
    </cfRule>
  </conditionalFormatting>
  <printOptions horizontalCentered="1" verticalCentered="1"/>
  <pageMargins left="0.23622047244094491" right="0.23622047244094491" top="0.74803149606299213" bottom="0.74803149606299213" header="0.31496062992125984" footer="0.31496062992125984"/>
  <pageSetup paperSize="9" scale="60" orientation="portrait" r:id="rId1"/>
  <headerFooter alignWithMargins="0"/>
  <rowBreaks count="1" manualBreakCount="1">
    <brk id="23" max="13" man="1"/>
  </rowBreaks>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tabColor theme="9" tint="0.59999389629810485"/>
  </sheetPr>
  <dimension ref="A1:L25"/>
  <sheetViews>
    <sheetView view="pageBreakPreview" zoomScale="70" zoomScaleNormal="100" zoomScaleSheetLayoutView="70" workbookViewId="0">
      <selection activeCell="B10" sqref="B10"/>
    </sheetView>
  </sheetViews>
  <sheetFormatPr defaultRowHeight="13.5"/>
  <cols>
    <col min="1" max="1" width="5.75" style="1" customWidth="1"/>
    <col min="2" max="12" width="14.625" style="1" customWidth="1"/>
    <col min="13" max="256" width="9" style="1"/>
    <col min="257" max="257" width="3.25" style="1" customWidth="1"/>
    <col min="258" max="258" width="17" style="1" customWidth="1"/>
    <col min="259" max="259" width="19.75" style="1" customWidth="1"/>
    <col min="260" max="260" width="17.625" style="1" customWidth="1"/>
    <col min="261" max="261" width="16.25" style="1" customWidth="1"/>
    <col min="262" max="262" width="17.625" style="1" customWidth="1"/>
    <col min="263" max="263" width="17" style="1" customWidth="1"/>
    <col min="264" max="264" width="18.625" style="1" customWidth="1"/>
    <col min="265" max="265" width="17.625" style="1" customWidth="1"/>
    <col min="266" max="266" width="15" style="1" customWidth="1"/>
    <col min="267" max="267" width="15.375" style="1" customWidth="1"/>
    <col min="268" max="268" width="14.625" style="1" customWidth="1"/>
    <col min="269" max="512" width="9" style="1"/>
    <col min="513" max="513" width="3.25" style="1" customWidth="1"/>
    <col min="514" max="514" width="17" style="1" customWidth="1"/>
    <col min="515" max="515" width="19.75" style="1" customWidth="1"/>
    <col min="516" max="516" width="17.625" style="1" customWidth="1"/>
    <col min="517" max="517" width="16.25" style="1" customWidth="1"/>
    <col min="518" max="518" width="17.625" style="1" customWidth="1"/>
    <col min="519" max="519" width="17" style="1" customWidth="1"/>
    <col min="520" max="520" width="18.625" style="1" customWidth="1"/>
    <col min="521" max="521" width="17.625" style="1" customWidth="1"/>
    <col min="522" max="522" width="15" style="1" customWidth="1"/>
    <col min="523" max="523" width="15.375" style="1" customWidth="1"/>
    <col min="524" max="524" width="14.625" style="1" customWidth="1"/>
    <col min="525" max="768" width="9" style="1"/>
    <col min="769" max="769" width="3.25" style="1" customWidth="1"/>
    <col min="770" max="770" width="17" style="1" customWidth="1"/>
    <col min="771" max="771" width="19.75" style="1" customWidth="1"/>
    <col min="772" max="772" width="17.625" style="1" customWidth="1"/>
    <col min="773" max="773" width="16.25" style="1" customWidth="1"/>
    <col min="774" max="774" width="17.625" style="1" customWidth="1"/>
    <col min="775" max="775" width="17" style="1" customWidth="1"/>
    <col min="776" max="776" width="18.625" style="1" customWidth="1"/>
    <col min="777" max="777" width="17.625" style="1" customWidth="1"/>
    <col min="778" max="778" width="15" style="1" customWidth="1"/>
    <col min="779" max="779" width="15.375" style="1" customWidth="1"/>
    <col min="780" max="780" width="14.625" style="1" customWidth="1"/>
    <col min="781" max="1024" width="9" style="1"/>
    <col min="1025" max="1025" width="3.25" style="1" customWidth="1"/>
    <col min="1026" max="1026" width="17" style="1" customWidth="1"/>
    <col min="1027" max="1027" width="19.75" style="1" customWidth="1"/>
    <col min="1028" max="1028" width="17.625" style="1" customWidth="1"/>
    <col min="1029" max="1029" width="16.25" style="1" customWidth="1"/>
    <col min="1030" max="1030" width="17.625" style="1" customWidth="1"/>
    <col min="1031" max="1031" width="17" style="1" customWidth="1"/>
    <col min="1032" max="1032" width="18.625" style="1" customWidth="1"/>
    <col min="1033" max="1033" width="17.625" style="1" customWidth="1"/>
    <col min="1034" max="1034" width="15" style="1" customWidth="1"/>
    <col min="1035" max="1035" width="15.375" style="1" customWidth="1"/>
    <col min="1036" max="1036" width="14.625" style="1" customWidth="1"/>
    <col min="1037" max="1280" width="9" style="1"/>
    <col min="1281" max="1281" width="3.25" style="1" customWidth="1"/>
    <col min="1282" max="1282" width="17" style="1" customWidth="1"/>
    <col min="1283" max="1283" width="19.75" style="1" customWidth="1"/>
    <col min="1284" max="1284" width="17.625" style="1" customWidth="1"/>
    <col min="1285" max="1285" width="16.25" style="1" customWidth="1"/>
    <col min="1286" max="1286" width="17.625" style="1" customWidth="1"/>
    <col min="1287" max="1287" width="17" style="1" customWidth="1"/>
    <col min="1288" max="1288" width="18.625" style="1" customWidth="1"/>
    <col min="1289" max="1289" width="17.625" style="1" customWidth="1"/>
    <col min="1290" max="1290" width="15" style="1" customWidth="1"/>
    <col min="1291" max="1291" width="15.375" style="1" customWidth="1"/>
    <col min="1292" max="1292" width="14.625" style="1" customWidth="1"/>
    <col min="1293" max="1536" width="9" style="1"/>
    <col min="1537" max="1537" width="3.25" style="1" customWidth="1"/>
    <col min="1538" max="1538" width="17" style="1" customWidth="1"/>
    <col min="1539" max="1539" width="19.75" style="1" customWidth="1"/>
    <col min="1540" max="1540" width="17.625" style="1" customWidth="1"/>
    <col min="1541" max="1541" width="16.25" style="1" customWidth="1"/>
    <col min="1542" max="1542" width="17.625" style="1" customWidth="1"/>
    <col min="1543" max="1543" width="17" style="1" customWidth="1"/>
    <col min="1544" max="1544" width="18.625" style="1" customWidth="1"/>
    <col min="1545" max="1545" width="17.625" style="1" customWidth="1"/>
    <col min="1546" max="1546" width="15" style="1" customWidth="1"/>
    <col min="1547" max="1547" width="15.375" style="1" customWidth="1"/>
    <col min="1548" max="1548" width="14.625" style="1" customWidth="1"/>
    <col min="1549" max="1792" width="9" style="1"/>
    <col min="1793" max="1793" width="3.25" style="1" customWidth="1"/>
    <col min="1794" max="1794" width="17" style="1" customWidth="1"/>
    <col min="1795" max="1795" width="19.75" style="1" customWidth="1"/>
    <col min="1796" max="1796" width="17.625" style="1" customWidth="1"/>
    <col min="1797" max="1797" width="16.25" style="1" customWidth="1"/>
    <col min="1798" max="1798" width="17.625" style="1" customWidth="1"/>
    <col min="1799" max="1799" width="17" style="1" customWidth="1"/>
    <col min="1800" max="1800" width="18.625" style="1" customWidth="1"/>
    <col min="1801" max="1801" width="17.625" style="1" customWidth="1"/>
    <col min="1802" max="1802" width="15" style="1" customWidth="1"/>
    <col min="1803" max="1803" width="15.375" style="1" customWidth="1"/>
    <col min="1804" max="1804" width="14.625" style="1" customWidth="1"/>
    <col min="1805" max="2048" width="9" style="1"/>
    <col min="2049" max="2049" width="3.25" style="1" customWidth="1"/>
    <col min="2050" max="2050" width="17" style="1" customWidth="1"/>
    <col min="2051" max="2051" width="19.75" style="1" customWidth="1"/>
    <col min="2052" max="2052" width="17.625" style="1" customWidth="1"/>
    <col min="2053" max="2053" width="16.25" style="1" customWidth="1"/>
    <col min="2054" max="2054" width="17.625" style="1" customWidth="1"/>
    <col min="2055" max="2055" width="17" style="1" customWidth="1"/>
    <col min="2056" max="2056" width="18.625" style="1" customWidth="1"/>
    <col min="2057" max="2057" width="17.625" style="1" customWidth="1"/>
    <col min="2058" max="2058" width="15" style="1" customWidth="1"/>
    <col min="2059" max="2059" width="15.375" style="1" customWidth="1"/>
    <col min="2060" max="2060" width="14.625" style="1" customWidth="1"/>
    <col min="2061" max="2304" width="9" style="1"/>
    <col min="2305" max="2305" width="3.25" style="1" customWidth="1"/>
    <col min="2306" max="2306" width="17" style="1" customWidth="1"/>
    <col min="2307" max="2307" width="19.75" style="1" customWidth="1"/>
    <col min="2308" max="2308" width="17.625" style="1" customWidth="1"/>
    <col min="2309" max="2309" width="16.25" style="1" customWidth="1"/>
    <col min="2310" max="2310" width="17.625" style="1" customWidth="1"/>
    <col min="2311" max="2311" width="17" style="1" customWidth="1"/>
    <col min="2312" max="2312" width="18.625" style="1" customWidth="1"/>
    <col min="2313" max="2313" width="17.625" style="1" customWidth="1"/>
    <col min="2314" max="2314" width="15" style="1" customWidth="1"/>
    <col min="2315" max="2315" width="15.375" style="1" customWidth="1"/>
    <col min="2316" max="2316" width="14.625" style="1" customWidth="1"/>
    <col min="2317" max="2560" width="9" style="1"/>
    <col min="2561" max="2561" width="3.25" style="1" customWidth="1"/>
    <col min="2562" max="2562" width="17" style="1" customWidth="1"/>
    <col min="2563" max="2563" width="19.75" style="1" customWidth="1"/>
    <col min="2564" max="2564" width="17.625" style="1" customWidth="1"/>
    <col min="2565" max="2565" width="16.25" style="1" customWidth="1"/>
    <col min="2566" max="2566" width="17.625" style="1" customWidth="1"/>
    <col min="2567" max="2567" width="17" style="1" customWidth="1"/>
    <col min="2568" max="2568" width="18.625" style="1" customWidth="1"/>
    <col min="2569" max="2569" width="17.625" style="1" customWidth="1"/>
    <col min="2570" max="2570" width="15" style="1" customWidth="1"/>
    <col min="2571" max="2571" width="15.375" style="1" customWidth="1"/>
    <col min="2572" max="2572" width="14.625" style="1" customWidth="1"/>
    <col min="2573" max="2816" width="9" style="1"/>
    <col min="2817" max="2817" width="3.25" style="1" customWidth="1"/>
    <col min="2818" max="2818" width="17" style="1" customWidth="1"/>
    <col min="2819" max="2819" width="19.75" style="1" customWidth="1"/>
    <col min="2820" max="2820" width="17.625" style="1" customWidth="1"/>
    <col min="2821" max="2821" width="16.25" style="1" customWidth="1"/>
    <col min="2822" max="2822" width="17.625" style="1" customWidth="1"/>
    <col min="2823" max="2823" width="17" style="1" customWidth="1"/>
    <col min="2824" max="2824" width="18.625" style="1" customWidth="1"/>
    <col min="2825" max="2825" width="17.625" style="1" customWidth="1"/>
    <col min="2826" max="2826" width="15" style="1" customWidth="1"/>
    <col min="2827" max="2827" width="15.375" style="1" customWidth="1"/>
    <col min="2828" max="2828" width="14.625" style="1" customWidth="1"/>
    <col min="2829" max="3072" width="9" style="1"/>
    <col min="3073" max="3073" width="3.25" style="1" customWidth="1"/>
    <col min="3074" max="3074" width="17" style="1" customWidth="1"/>
    <col min="3075" max="3075" width="19.75" style="1" customWidth="1"/>
    <col min="3076" max="3076" width="17.625" style="1" customWidth="1"/>
    <col min="3077" max="3077" width="16.25" style="1" customWidth="1"/>
    <col min="3078" max="3078" width="17.625" style="1" customWidth="1"/>
    <col min="3079" max="3079" width="17" style="1" customWidth="1"/>
    <col min="3080" max="3080" width="18.625" style="1" customWidth="1"/>
    <col min="3081" max="3081" width="17.625" style="1" customWidth="1"/>
    <col min="3082" max="3082" width="15" style="1" customWidth="1"/>
    <col min="3083" max="3083" width="15.375" style="1" customWidth="1"/>
    <col min="3084" max="3084" width="14.625" style="1" customWidth="1"/>
    <col min="3085" max="3328" width="9" style="1"/>
    <col min="3329" max="3329" width="3.25" style="1" customWidth="1"/>
    <col min="3330" max="3330" width="17" style="1" customWidth="1"/>
    <col min="3331" max="3331" width="19.75" style="1" customWidth="1"/>
    <col min="3332" max="3332" width="17.625" style="1" customWidth="1"/>
    <col min="3333" max="3333" width="16.25" style="1" customWidth="1"/>
    <col min="3334" max="3334" width="17.625" style="1" customWidth="1"/>
    <col min="3335" max="3335" width="17" style="1" customWidth="1"/>
    <col min="3336" max="3336" width="18.625" style="1" customWidth="1"/>
    <col min="3337" max="3337" width="17.625" style="1" customWidth="1"/>
    <col min="3338" max="3338" width="15" style="1" customWidth="1"/>
    <col min="3339" max="3339" width="15.375" style="1" customWidth="1"/>
    <col min="3340" max="3340" width="14.625" style="1" customWidth="1"/>
    <col min="3341" max="3584" width="9" style="1"/>
    <col min="3585" max="3585" width="3.25" style="1" customWidth="1"/>
    <col min="3586" max="3586" width="17" style="1" customWidth="1"/>
    <col min="3587" max="3587" width="19.75" style="1" customWidth="1"/>
    <col min="3588" max="3588" width="17.625" style="1" customWidth="1"/>
    <col min="3589" max="3589" width="16.25" style="1" customWidth="1"/>
    <col min="3590" max="3590" width="17.625" style="1" customWidth="1"/>
    <col min="3591" max="3591" width="17" style="1" customWidth="1"/>
    <col min="3592" max="3592" width="18.625" style="1" customWidth="1"/>
    <col min="3593" max="3593" width="17.625" style="1" customWidth="1"/>
    <col min="3594" max="3594" width="15" style="1" customWidth="1"/>
    <col min="3595" max="3595" width="15.375" style="1" customWidth="1"/>
    <col min="3596" max="3596" width="14.625" style="1" customWidth="1"/>
    <col min="3597" max="3840" width="9" style="1"/>
    <col min="3841" max="3841" width="3.25" style="1" customWidth="1"/>
    <col min="3842" max="3842" width="17" style="1" customWidth="1"/>
    <col min="3843" max="3843" width="19.75" style="1" customWidth="1"/>
    <col min="3844" max="3844" width="17.625" style="1" customWidth="1"/>
    <col min="3845" max="3845" width="16.25" style="1" customWidth="1"/>
    <col min="3846" max="3846" width="17.625" style="1" customWidth="1"/>
    <col min="3847" max="3847" width="17" style="1" customWidth="1"/>
    <col min="3848" max="3848" width="18.625" style="1" customWidth="1"/>
    <col min="3849" max="3849" width="17.625" style="1" customWidth="1"/>
    <col min="3850" max="3850" width="15" style="1" customWidth="1"/>
    <col min="3851" max="3851" width="15.375" style="1" customWidth="1"/>
    <col min="3852" max="3852" width="14.625" style="1" customWidth="1"/>
    <col min="3853" max="4096" width="9" style="1"/>
    <col min="4097" max="4097" width="3.25" style="1" customWidth="1"/>
    <col min="4098" max="4098" width="17" style="1" customWidth="1"/>
    <col min="4099" max="4099" width="19.75" style="1" customWidth="1"/>
    <col min="4100" max="4100" width="17.625" style="1" customWidth="1"/>
    <col min="4101" max="4101" width="16.25" style="1" customWidth="1"/>
    <col min="4102" max="4102" width="17.625" style="1" customWidth="1"/>
    <col min="4103" max="4103" width="17" style="1" customWidth="1"/>
    <col min="4104" max="4104" width="18.625" style="1" customWidth="1"/>
    <col min="4105" max="4105" width="17.625" style="1" customWidth="1"/>
    <col min="4106" max="4106" width="15" style="1" customWidth="1"/>
    <col min="4107" max="4107" width="15.375" style="1" customWidth="1"/>
    <col min="4108" max="4108" width="14.625" style="1" customWidth="1"/>
    <col min="4109" max="4352" width="9" style="1"/>
    <col min="4353" max="4353" width="3.25" style="1" customWidth="1"/>
    <col min="4354" max="4354" width="17" style="1" customWidth="1"/>
    <col min="4355" max="4355" width="19.75" style="1" customWidth="1"/>
    <col min="4356" max="4356" width="17.625" style="1" customWidth="1"/>
    <col min="4357" max="4357" width="16.25" style="1" customWidth="1"/>
    <col min="4358" max="4358" width="17.625" style="1" customWidth="1"/>
    <col min="4359" max="4359" width="17" style="1" customWidth="1"/>
    <col min="4360" max="4360" width="18.625" style="1" customWidth="1"/>
    <col min="4361" max="4361" width="17.625" style="1" customWidth="1"/>
    <col min="4362" max="4362" width="15" style="1" customWidth="1"/>
    <col min="4363" max="4363" width="15.375" style="1" customWidth="1"/>
    <col min="4364" max="4364" width="14.625" style="1" customWidth="1"/>
    <col min="4365" max="4608" width="9" style="1"/>
    <col min="4609" max="4609" width="3.25" style="1" customWidth="1"/>
    <col min="4610" max="4610" width="17" style="1" customWidth="1"/>
    <col min="4611" max="4611" width="19.75" style="1" customWidth="1"/>
    <col min="4612" max="4612" width="17.625" style="1" customWidth="1"/>
    <col min="4613" max="4613" width="16.25" style="1" customWidth="1"/>
    <col min="4614" max="4614" width="17.625" style="1" customWidth="1"/>
    <col min="4615" max="4615" width="17" style="1" customWidth="1"/>
    <col min="4616" max="4616" width="18.625" style="1" customWidth="1"/>
    <col min="4617" max="4617" width="17.625" style="1" customWidth="1"/>
    <col min="4618" max="4618" width="15" style="1" customWidth="1"/>
    <col min="4619" max="4619" width="15.375" style="1" customWidth="1"/>
    <col min="4620" max="4620" width="14.625" style="1" customWidth="1"/>
    <col min="4621" max="4864" width="9" style="1"/>
    <col min="4865" max="4865" width="3.25" style="1" customWidth="1"/>
    <col min="4866" max="4866" width="17" style="1" customWidth="1"/>
    <col min="4867" max="4867" width="19.75" style="1" customWidth="1"/>
    <col min="4868" max="4868" width="17.625" style="1" customWidth="1"/>
    <col min="4869" max="4869" width="16.25" style="1" customWidth="1"/>
    <col min="4870" max="4870" width="17.625" style="1" customWidth="1"/>
    <col min="4871" max="4871" width="17" style="1" customWidth="1"/>
    <col min="4872" max="4872" width="18.625" style="1" customWidth="1"/>
    <col min="4873" max="4873" width="17.625" style="1" customWidth="1"/>
    <col min="4874" max="4874" width="15" style="1" customWidth="1"/>
    <col min="4875" max="4875" width="15.375" style="1" customWidth="1"/>
    <col min="4876" max="4876" width="14.625" style="1" customWidth="1"/>
    <col min="4877" max="5120" width="9" style="1"/>
    <col min="5121" max="5121" width="3.25" style="1" customWidth="1"/>
    <col min="5122" max="5122" width="17" style="1" customWidth="1"/>
    <col min="5123" max="5123" width="19.75" style="1" customWidth="1"/>
    <col min="5124" max="5124" width="17.625" style="1" customWidth="1"/>
    <col min="5125" max="5125" width="16.25" style="1" customWidth="1"/>
    <col min="5126" max="5126" width="17.625" style="1" customWidth="1"/>
    <col min="5127" max="5127" width="17" style="1" customWidth="1"/>
    <col min="5128" max="5128" width="18.625" style="1" customWidth="1"/>
    <col min="5129" max="5129" width="17.625" style="1" customWidth="1"/>
    <col min="5130" max="5130" width="15" style="1" customWidth="1"/>
    <col min="5131" max="5131" width="15.375" style="1" customWidth="1"/>
    <col min="5132" max="5132" width="14.625" style="1" customWidth="1"/>
    <col min="5133" max="5376" width="9" style="1"/>
    <col min="5377" max="5377" width="3.25" style="1" customWidth="1"/>
    <col min="5378" max="5378" width="17" style="1" customWidth="1"/>
    <col min="5379" max="5379" width="19.75" style="1" customWidth="1"/>
    <col min="5380" max="5380" width="17.625" style="1" customWidth="1"/>
    <col min="5381" max="5381" width="16.25" style="1" customWidth="1"/>
    <col min="5382" max="5382" width="17.625" style="1" customWidth="1"/>
    <col min="5383" max="5383" width="17" style="1" customWidth="1"/>
    <col min="5384" max="5384" width="18.625" style="1" customWidth="1"/>
    <col min="5385" max="5385" width="17.625" style="1" customWidth="1"/>
    <col min="5386" max="5386" width="15" style="1" customWidth="1"/>
    <col min="5387" max="5387" width="15.375" style="1" customWidth="1"/>
    <col min="5388" max="5388" width="14.625" style="1" customWidth="1"/>
    <col min="5389" max="5632" width="9" style="1"/>
    <col min="5633" max="5633" width="3.25" style="1" customWidth="1"/>
    <col min="5634" max="5634" width="17" style="1" customWidth="1"/>
    <col min="5635" max="5635" width="19.75" style="1" customWidth="1"/>
    <col min="5636" max="5636" width="17.625" style="1" customWidth="1"/>
    <col min="5637" max="5637" width="16.25" style="1" customWidth="1"/>
    <col min="5638" max="5638" width="17.625" style="1" customWidth="1"/>
    <col min="5639" max="5639" width="17" style="1" customWidth="1"/>
    <col min="5640" max="5640" width="18.625" style="1" customWidth="1"/>
    <col min="5641" max="5641" width="17.625" style="1" customWidth="1"/>
    <col min="5642" max="5642" width="15" style="1" customWidth="1"/>
    <col min="5643" max="5643" width="15.375" style="1" customWidth="1"/>
    <col min="5644" max="5644" width="14.625" style="1" customWidth="1"/>
    <col min="5645" max="5888" width="9" style="1"/>
    <col min="5889" max="5889" width="3.25" style="1" customWidth="1"/>
    <col min="5890" max="5890" width="17" style="1" customWidth="1"/>
    <col min="5891" max="5891" width="19.75" style="1" customWidth="1"/>
    <col min="5892" max="5892" width="17.625" style="1" customWidth="1"/>
    <col min="5893" max="5893" width="16.25" style="1" customWidth="1"/>
    <col min="5894" max="5894" width="17.625" style="1" customWidth="1"/>
    <col min="5895" max="5895" width="17" style="1" customWidth="1"/>
    <col min="5896" max="5896" width="18.625" style="1" customWidth="1"/>
    <col min="5897" max="5897" width="17.625" style="1" customWidth="1"/>
    <col min="5898" max="5898" width="15" style="1" customWidth="1"/>
    <col min="5899" max="5899" width="15.375" style="1" customWidth="1"/>
    <col min="5900" max="5900" width="14.625" style="1" customWidth="1"/>
    <col min="5901" max="6144" width="9" style="1"/>
    <col min="6145" max="6145" width="3.25" style="1" customWidth="1"/>
    <col min="6146" max="6146" width="17" style="1" customWidth="1"/>
    <col min="6147" max="6147" width="19.75" style="1" customWidth="1"/>
    <col min="6148" max="6148" width="17.625" style="1" customWidth="1"/>
    <col min="6149" max="6149" width="16.25" style="1" customWidth="1"/>
    <col min="6150" max="6150" width="17.625" style="1" customWidth="1"/>
    <col min="6151" max="6151" width="17" style="1" customWidth="1"/>
    <col min="6152" max="6152" width="18.625" style="1" customWidth="1"/>
    <col min="6153" max="6153" width="17.625" style="1" customWidth="1"/>
    <col min="6154" max="6154" width="15" style="1" customWidth="1"/>
    <col min="6155" max="6155" width="15.375" style="1" customWidth="1"/>
    <col min="6156" max="6156" width="14.625" style="1" customWidth="1"/>
    <col min="6157" max="6400" width="9" style="1"/>
    <col min="6401" max="6401" width="3.25" style="1" customWidth="1"/>
    <col min="6402" max="6402" width="17" style="1" customWidth="1"/>
    <col min="6403" max="6403" width="19.75" style="1" customWidth="1"/>
    <col min="6404" max="6404" width="17.625" style="1" customWidth="1"/>
    <col min="6405" max="6405" width="16.25" style="1" customWidth="1"/>
    <col min="6406" max="6406" width="17.625" style="1" customWidth="1"/>
    <col min="6407" max="6407" width="17" style="1" customWidth="1"/>
    <col min="6408" max="6408" width="18.625" style="1" customWidth="1"/>
    <col min="6409" max="6409" width="17.625" style="1" customWidth="1"/>
    <col min="6410" max="6410" width="15" style="1" customWidth="1"/>
    <col min="6411" max="6411" width="15.375" style="1" customWidth="1"/>
    <col min="6412" max="6412" width="14.625" style="1" customWidth="1"/>
    <col min="6413" max="6656" width="9" style="1"/>
    <col min="6657" max="6657" width="3.25" style="1" customWidth="1"/>
    <col min="6658" max="6658" width="17" style="1" customWidth="1"/>
    <col min="6659" max="6659" width="19.75" style="1" customWidth="1"/>
    <col min="6660" max="6660" width="17.625" style="1" customWidth="1"/>
    <col min="6661" max="6661" width="16.25" style="1" customWidth="1"/>
    <col min="6662" max="6662" width="17.625" style="1" customWidth="1"/>
    <col min="6663" max="6663" width="17" style="1" customWidth="1"/>
    <col min="6664" max="6664" width="18.625" style="1" customWidth="1"/>
    <col min="6665" max="6665" width="17.625" style="1" customWidth="1"/>
    <col min="6666" max="6666" width="15" style="1" customWidth="1"/>
    <col min="6667" max="6667" width="15.375" style="1" customWidth="1"/>
    <col min="6668" max="6668" width="14.625" style="1" customWidth="1"/>
    <col min="6669" max="6912" width="9" style="1"/>
    <col min="6913" max="6913" width="3.25" style="1" customWidth="1"/>
    <col min="6914" max="6914" width="17" style="1" customWidth="1"/>
    <col min="6915" max="6915" width="19.75" style="1" customWidth="1"/>
    <col min="6916" max="6916" width="17.625" style="1" customWidth="1"/>
    <col min="6917" max="6917" width="16.25" style="1" customWidth="1"/>
    <col min="6918" max="6918" width="17.625" style="1" customWidth="1"/>
    <col min="6919" max="6919" width="17" style="1" customWidth="1"/>
    <col min="6920" max="6920" width="18.625" style="1" customWidth="1"/>
    <col min="6921" max="6921" width="17.625" style="1" customWidth="1"/>
    <col min="6922" max="6922" width="15" style="1" customWidth="1"/>
    <col min="6923" max="6923" width="15.375" style="1" customWidth="1"/>
    <col min="6924" max="6924" width="14.625" style="1" customWidth="1"/>
    <col min="6925" max="7168" width="9" style="1"/>
    <col min="7169" max="7169" width="3.25" style="1" customWidth="1"/>
    <col min="7170" max="7170" width="17" style="1" customWidth="1"/>
    <col min="7171" max="7171" width="19.75" style="1" customWidth="1"/>
    <col min="7172" max="7172" width="17.625" style="1" customWidth="1"/>
    <col min="7173" max="7173" width="16.25" style="1" customWidth="1"/>
    <col min="7174" max="7174" width="17.625" style="1" customWidth="1"/>
    <col min="7175" max="7175" width="17" style="1" customWidth="1"/>
    <col min="7176" max="7176" width="18.625" style="1" customWidth="1"/>
    <col min="7177" max="7177" width="17.625" style="1" customWidth="1"/>
    <col min="7178" max="7178" width="15" style="1" customWidth="1"/>
    <col min="7179" max="7179" width="15.375" style="1" customWidth="1"/>
    <col min="7180" max="7180" width="14.625" style="1" customWidth="1"/>
    <col min="7181" max="7424" width="9" style="1"/>
    <col min="7425" max="7425" width="3.25" style="1" customWidth="1"/>
    <col min="7426" max="7426" width="17" style="1" customWidth="1"/>
    <col min="7427" max="7427" width="19.75" style="1" customWidth="1"/>
    <col min="7428" max="7428" width="17.625" style="1" customWidth="1"/>
    <col min="7429" max="7429" width="16.25" style="1" customWidth="1"/>
    <col min="7430" max="7430" width="17.625" style="1" customWidth="1"/>
    <col min="7431" max="7431" width="17" style="1" customWidth="1"/>
    <col min="7432" max="7432" width="18.625" style="1" customWidth="1"/>
    <col min="7433" max="7433" width="17.625" style="1" customWidth="1"/>
    <col min="7434" max="7434" width="15" style="1" customWidth="1"/>
    <col min="7435" max="7435" width="15.375" style="1" customWidth="1"/>
    <col min="7436" max="7436" width="14.625" style="1" customWidth="1"/>
    <col min="7437" max="7680" width="9" style="1"/>
    <col min="7681" max="7681" width="3.25" style="1" customWidth="1"/>
    <col min="7682" max="7682" width="17" style="1" customWidth="1"/>
    <col min="7683" max="7683" width="19.75" style="1" customWidth="1"/>
    <col min="7684" max="7684" width="17.625" style="1" customWidth="1"/>
    <col min="7685" max="7685" width="16.25" style="1" customWidth="1"/>
    <col min="7686" max="7686" width="17.625" style="1" customWidth="1"/>
    <col min="7687" max="7687" width="17" style="1" customWidth="1"/>
    <col min="7688" max="7688" width="18.625" style="1" customWidth="1"/>
    <col min="7689" max="7689" width="17.625" style="1" customWidth="1"/>
    <col min="7690" max="7690" width="15" style="1" customWidth="1"/>
    <col min="7691" max="7691" width="15.375" style="1" customWidth="1"/>
    <col min="7692" max="7692" width="14.625" style="1" customWidth="1"/>
    <col min="7693" max="7936" width="9" style="1"/>
    <col min="7937" max="7937" width="3.25" style="1" customWidth="1"/>
    <col min="7938" max="7938" width="17" style="1" customWidth="1"/>
    <col min="7939" max="7939" width="19.75" style="1" customWidth="1"/>
    <col min="7940" max="7940" width="17.625" style="1" customWidth="1"/>
    <col min="7941" max="7941" width="16.25" style="1" customWidth="1"/>
    <col min="7942" max="7942" width="17.625" style="1" customWidth="1"/>
    <col min="7943" max="7943" width="17" style="1" customWidth="1"/>
    <col min="7944" max="7944" width="18.625" style="1" customWidth="1"/>
    <col min="7945" max="7945" width="17.625" style="1" customWidth="1"/>
    <col min="7946" max="7946" width="15" style="1" customWidth="1"/>
    <col min="7947" max="7947" width="15.375" style="1" customWidth="1"/>
    <col min="7948" max="7948" width="14.625" style="1" customWidth="1"/>
    <col min="7949" max="8192" width="9" style="1"/>
    <col min="8193" max="8193" width="3.25" style="1" customWidth="1"/>
    <col min="8194" max="8194" width="17" style="1" customWidth="1"/>
    <col min="8195" max="8195" width="19.75" style="1" customWidth="1"/>
    <col min="8196" max="8196" width="17.625" style="1" customWidth="1"/>
    <col min="8197" max="8197" width="16.25" style="1" customWidth="1"/>
    <col min="8198" max="8198" width="17.625" style="1" customWidth="1"/>
    <col min="8199" max="8199" width="17" style="1" customWidth="1"/>
    <col min="8200" max="8200" width="18.625" style="1" customWidth="1"/>
    <col min="8201" max="8201" width="17.625" style="1" customWidth="1"/>
    <col min="8202" max="8202" width="15" style="1" customWidth="1"/>
    <col min="8203" max="8203" width="15.375" style="1" customWidth="1"/>
    <col min="8204" max="8204" width="14.625" style="1" customWidth="1"/>
    <col min="8205" max="8448" width="9" style="1"/>
    <col min="8449" max="8449" width="3.25" style="1" customWidth="1"/>
    <col min="8450" max="8450" width="17" style="1" customWidth="1"/>
    <col min="8451" max="8451" width="19.75" style="1" customWidth="1"/>
    <col min="8452" max="8452" width="17.625" style="1" customWidth="1"/>
    <col min="8453" max="8453" width="16.25" style="1" customWidth="1"/>
    <col min="8454" max="8454" width="17.625" style="1" customWidth="1"/>
    <col min="8455" max="8455" width="17" style="1" customWidth="1"/>
    <col min="8456" max="8456" width="18.625" style="1" customWidth="1"/>
    <col min="8457" max="8457" width="17.625" style="1" customWidth="1"/>
    <col min="8458" max="8458" width="15" style="1" customWidth="1"/>
    <col min="8459" max="8459" width="15.375" style="1" customWidth="1"/>
    <col min="8460" max="8460" width="14.625" style="1" customWidth="1"/>
    <col min="8461" max="8704" width="9" style="1"/>
    <col min="8705" max="8705" width="3.25" style="1" customWidth="1"/>
    <col min="8706" max="8706" width="17" style="1" customWidth="1"/>
    <col min="8707" max="8707" width="19.75" style="1" customWidth="1"/>
    <col min="8708" max="8708" width="17.625" style="1" customWidth="1"/>
    <col min="8709" max="8709" width="16.25" style="1" customWidth="1"/>
    <col min="8710" max="8710" width="17.625" style="1" customWidth="1"/>
    <col min="8711" max="8711" width="17" style="1" customWidth="1"/>
    <col min="8712" max="8712" width="18.625" style="1" customWidth="1"/>
    <col min="8713" max="8713" width="17.625" style="1" customWidth="1"/>
    <col min="8714" max="8714" width="15" style="1" customWidth="1"/>
    <col min="8715" max="8715" width="15.375" style="1" customWidth="1"/>
    <col min="8716" max="8716" width="14.625" style="1" customWidth="1"/>
    <col min="8717" max="8960" width="9" style="1"/>
    <col min="8961" max="8961" width="3.25" style="1" customWidth="1"/>
    <col min="8962" max="8962" width="17" style="1" customWidth="1"/>
    <col min="8963" max="8963" width="19.75" style="1" customWidth="1"/>
    <col min="8964" max="8964" width="17.625" style="1" customWidth="1"/>
    <col min="8965" max="8965" width="16.25" style="1" customWidth="1"/>
    <col min="8966" max="8966" width="17.625" style="1" customWidth="1"/>
    <col min="8967" max="8967" width="17" style="1" customWidth="1"/>
    <col min="8968" max="8968" width="18.625" style="1" customWidth="1"/>
    <col min="8969" max="8969" width="17.625" style="1" customWidth="1"/>
    <col min="8970" max="8970" width="15" style="1" customWidth="1"/>
    <col min="8971" max="8971" width="15.375" style="1" customWidth="1"/>
    <col min="8972" max="8972" width="14.625" style="1" customWidth="1"/>
    <col min="8973" max="9216" width="9" style="1"/>
    <col min="9217" max="9217" width="3.25" style="1" customWidth="1"/>
    <col min="9218" max="9218" width="17" style="1" customWidth="1"/>
    <col min="9219" max="9219" width="19.75" style="1" customWidth="1"/>
    <col min="9220" max="9220" width="17.625" style="1" customWidth="1"/>
    <col min="9221" max="9221" width="16.25" style="1" customWidth="1"/>
    <col min="9222" max="9222" width="17.625" style="1" customWidth="1"/>
    <col min="9223" max="9223" width="17" style="1" customWidth="1"/>
    <col min="9224" max="9224" width="18.625" style="1" customWidth="1"/>
    <col min="9225" max="9225" width="17.625" style="1" customWidth="1"/>
    <col min="9226" max="9226" width="15" style="1" customWidth="1"/>
    <col min="9227" max="9227" width="15.375" style="1" customWidth="1"/>
    <col min="9228" max="9228" width="14.625" style="1" customWidth="1"/>
    <col min="9229" max="9472" width="9" style="1"/>
    <col min="9473" max="9473" width="3.25" style="1" customWidth="1"/>
    <col min="9474" max="9474" width="17" style="1" customWidth="1"/>
    <col min="9475" max="9475" width="19.75" style="1" customWidth="1"/>
    <col min="9476" max="9476" width="17.625" style="1" customWidth="1"/>
    <col min="9477" max="9477" width="16.25" style="1" customWidth="1"/>
    <col min="9478" max="9478" width="17.625" style="1" customWidth="1"/>
    <col min="9479" max="9479" width="17" style="1" customWidth="1"/>
    <col min="9480" max="9480" width="18.625" style="1" customWidth="1"/>
    <col min="9481" max="9481" width="17.625" style="1" customWidth="1"/>
    <col min="9482" max="9482" width="15" style="1" customWidth="1"/>
    <col min="9483" max="9483" width="15.375" style="1" customWidth="1"/>
    <col min="9484" max="9484" width="14.625" style="1" customWidth="1"/>
    <col min="9485" max="9728" width="9" style="1"/>
    <col min="9729" max="9729" width="3.25" style="1" customWidth="1"/>
    <col min="9730" max="9730" width="17" style="1" customWidth="1"/>
    <col min="9731" max="9731" width="19.75" style="1" customWidth="1"/>
    <col min="9732" max="9732" width="17.625" style="1" customWidth="1"/>
    <col min="9733" max="9733" width="16.25" style="1" customWidth="1"/>
    <col min="9734" max="9734" width="17.625" style="1" customWidth="1"/>
    <col min="9735" max="9735" width="17" style="1" customWidth="1"/>
    <col min="9736" max="9736" width="18.625" style="1" customWidth="1"/>
    <col min="9737" max="9737" width="17.625" style="1" customWidth="1"/>
    <col min="9738" max="9738" width="15" style="1" customWidth="1"/>
    <col min="9739" max="9739" width="15.375" style="1" customWidth="1"/>
    <col min="9740" max="9740" width="14.625" style="1" customWidth="1"/>
    <col min="9741" max="9984" width="9" style="1"/>
    <col min="9985" max="9985" width="3.25" style="1" customWidth="1"/>
    <col min="9986" max="9986" width="17" style="1" customWidth="1"/>
    <col min="9987" max="9987" width="19.75" style="1" customWidth="1"/>
    <col min="9988" max="9988" width="17.625" style="1" customWidth="1"/>
    <col min="9989" max="9989" width="16.25" style="1" customWidth="1"/>
    <col min="9990" max="9990" width="17.625" style="1" customWidth="1"/>
    <col min="9991" max="9991" width="17" style="1" customWidth="1"/>
    <col min="9992" max="9992" width="18.625" style="1" customWidth="1"/>
    <col min="9993" max="9993" width="17.625" style="1" customWidth="1"/>
    <col min="9994" max="9994" width="15" style="1" customWidth="1"/>
    <col min="9995" max="9995" width="15.375" style="1" customWidth="1"/>
    <col min="9996" max="9996" width="14.625" style="1" customWidth="1"/>
    <col min="9997" max="10240" width="9" style="1"/>
    <col min="10241" max="10241" width="3.25" style="1" customWidth="1"/>
    <col min="10242" max="10242" width="17" style="1" customWidth="1"/>
    <col min="10243" max="10243" width="19.75" style="1" customWidth="1"/>
    <col min="10244" max="10244" width="17.625" style="1" customWidth="1"/>
    <col min="10245" max="10245" width="16.25" style="1" customWidth="1"/>
    <col min="10246" max="10246" width="17.625" style="1" customWidth="1"/>
    <col min="10247" max="10247" width="17" style="1" customWidth="1"/>
    <col min="10248" max="10248" width="18.625" style="1" customWidth="1"/>
    <col min="10249" max="10249" width="17.625" style="1" customWidth="1"/>
    <col min="10250" max="10250" width="15" style="1" customWidth="1"/>
    <col min="10251" max="10251" width="15.375" style="1" customWidth="1"/>
    <col min="10252" max="10252" width="14.625" style="1" customWidth="1"/>
    <col min="10253" max="10496" width="9" style="1"/>
    <col min="10497" max="10497" width="3.25" style="1" customWidth="1"/>
    <col min="10498" max="10498" width="17" style="1" customWidth="1"/>
    <col min="10499" max="10499" width="19.75" style="1" customWidth="1"/>
    <col min="10500" max="10500" width="17.625" style="1" customWidth="1"/>
    <col min="10501" max="10501" width="16.25" style="1" customWidth="1"/>
    <col min="10502" max="10502" width="17.625" style="1" customWidth="1"/>
    <col min="10503" max="10503" width="17" style="1" customWidth="1"/>
    <col min="10504" max="10504" width="18.625" style="1" customWidth="1"/>
    <col min="10505" max="10505" width="17.625" style="1" customWidth="1"/>
    <col min="10506" max="10506" width="15" style="1" customWidth="1"/>
    <col min="10507" max="10507" width="15.375" style="1" customWidth="1"/>
    <col min="10508" max="10508" width="14.625" style="1" customWidth="1"/>
    <col min="10509" max="10752" width="9" style="1"/>
    <col min="10753" max="10753" width="3.25" style="1" customWidth="1"/>
    <col min="10754" max="10754" width="17" style="1" customWidth="1"/>
    <col min="10755" max="10755" width="19.75" style="1" customWidth="1"/>
    <col min="10756" max="10756" width="17.625" style="1" customWidth="1"/>
    <col min="10757" max="10757" width="16.25" style="1" customWidth="1"/>
    <col min="10758" max="10758" width="17.625" style="1" customWidth="1"/>
    <col min="10759" max="10759" width="17" style="1" customWidth="1"/>
    <col min="10760" max="10760" width="18.625" style="1" customWidth="1"/>
    <col min="10761" max="10761" width="17.625" style="1" customWidth="1"/>
    <col min="10762" max="10762" width="15" style="1" customWidth="1"/>
    <col min="10763" max="10763" width="15.375" style="1" customWidth="1"/>
    <col min="10764" max="10764" width="14.625" style="1" customWidth="1"/>
    <col min="10765" max="11008" width="9" style="1"/>
    <col min="11009" max="11009" width="3.25" style="1" customWidth="1"/>
    <col min="11010" max="11010" width="17" style="1" customWidth="1"/>
    <col min="11011" max="11011" width="19.75" style="1" customWidth="1"/>
    <col min="11012" max="11012" width="17.625" style="1" customWidth="1"/>
    <col min="11013" max="11013" width="16.25" style="1" customWidth="1"/>
    <col min="11014" max="11014" width="17.625" style="1" customWidth="1"/>
    <col min="11015" max="11015" width="17" style="1" customWidth="1"/>
    <col min="11016" max="11016" width="18.625" style="1" customWidth="1"/>
    <col min="11017" max="11017" width="17.625" style="1" customWidth="1"/>
    <col min="11018" max="11018" width="15" style="1" customWidth="1"/>
    <col min="11019" max="11019" width="15.375" style="1" customWidth="1"/>
    <col min="11020" max="11020" width="14.625" style="1" customWidth="1"/>
    <col min="11021" max="11264" width="9" style="1"/>
    <col min="11265" max="11265" width="3.25" style="1" customWidth="1"/>
    <col min="11266" max="11266" width="17" style="1" customWidth="1"/>
    <col min="11267" max="11267" width="19.75" style="1" customWidth="1"/>
    <col min="11268" max="11268" width="17.625" style="1" customWidth="1"/>
    <col min="11269" max="11269" width="16.25" style="1" customWidth="1"/>
    <col min="11270" max="11270" width="17.625" style="1" customWidth="1"/>
    <col min="11271" max="11271" width="17" style="1" customWidth="1"/>
    <col min="11272" max="11272" width="18.625" style="1" customWidth="1"/>
    <col min="11273" max="11273" width="17.625" style="1" customWidth="1"/>
    <col min="11274" max="11274" width="15" style="1" customWidth="1"/>
    <col min="11275" max="11275" width="15.375" style="1" customWidth="1"/>
    <col min="11276" max="11276" width="14.625" style="1" customWidth="1"/>
    <col min="11277" max="11520" width="9" style="1"/>
    <col min="11521" max="11521" width="3.25" style="1" customWidth="1"/>
    <col min="11522" max="11522" width="17" style="1" customWidth="1"/>
    <col min="11523" max="11523" width="19.75" style="1" customWidth="1"/>
    <col min="11524" max="11524" width="17.625" style="1" customWidth="1"/>
    <col min="11525" max="11525" width="16.25" style="1" customWidth="1"/>
    <col min="11526" max="11526" width="17.625" style="1" customWidth="1"/>
    <col min="11527" max="11527" width="17" style="1" customWidth="1"/>
    <col min="11528" max="11528" width="18.625" style="1" customWidth="1"/>
    <col min="11529" max="11529" width="17.625" style="1" customWidth="1"/>
    <col min="11530" max="11530" width="15" style="1" customWidth="1"/>
    <col min="11531" max="11531" width="15.375" style="1" customWidth="1"/>
    <col min="11532" max="11532" width="14.625" style="1" customWidth="1"/>
    <col min="11533" max="11776" width="9" style="1"/>
    <col min="11777" max="11777" width="3.25" style="1" customWidth="1"/>
    <col min="11778" max="11778" width="17" style="1" customWidth="1"/>
    <col min="11779" max="11779" width="19.75" style="1" customWidth="1"/>
    <col min="11780" max="11780" width="17.625" style="1" customWidth="1"/>
    <col min="11781" max="11781" width="16.25" style="1" customWidth="1"/>
    <col min="11782" max="11782" width="17.625" style="1" customWidth="1"/>
    <col min="11783" max="11783" width="17" style="1" customWidth="1"/>
    <col min="11784" max="11784" width="18.625" style="1" customWidth="1"/>
    <col min="11785" max="11785" width="17.625" style="1" customWidth="1"/>
    <col min="11786" max="11786" width="15" style="1" customWidth="1"/>
    <col min="11787" max="11787" width="15.375" style="1" customWidth="1"/>
    <col min="11788" max="11788" width="14.625" style="1" customWidth="1"/>
    <col min="11789" max="12032" width="9" style="1"/>
    <col min="12033" max="12033" width="3.25" style="1" customWidth="1"/>
    <col min="12034" max="12034" width="17" style="1" customWidth="1"/>
    <col min="12035" max="12035" width="19.75" style="1" customWidth="1"/>
    <col min="12036" max="12036" width="17.625" style="1" customWidth="1"/>
    <col min="12037" max="12037" width="16.25" style="1" customWidth="1"/>
    <col min="12038" max="12038" width="17.625" style="1" customWidth="1"/>
    <col min="12039" max="12039" width="17" style="1" customWidth="1"/>
    <col min="12040" max="12040" width="18.625" style="1" customWidth="1"/>
    <col min="12041" max="12041" width="17.625" style="1" customWidth="1"/>
    <col min="12042" max="12042" width="15" style="1" customWidth="1"/>
    <col min="12043" max="12043" width="15.375" style="1" customWidth="1"/>
    <col min="12044" max="12044" width="14.625" style="1" customWidth="1"/>
    <col min="12045" max="12288" width="9" style="1"/>
    <col min="12289" max="12289" width="3.25" style="1" customWidth="1"/>
    <col min="12290" max="12290" width="17" style="1" customWidth="1"/>
    <col min="12291" max="12291" width="19.75" style="1" customWidth="1"/>
    <col min="12292" max="12292" width="17.625" style="1" customWidth="1"/>
    <col min="12293" max="12293" width="16.25" style="1" customWidth="1"/>
    <col min="12294" max="12294" width="17.625" style="1" customWidth="1"/>
    <col min="12295" max="12295" width="17" style="1" customWidth="1"/>
    <col min="12296" max="12296" width="18.625" style="1" customWidth="1"/>
    <col min="12297" max="12297" width="17.625" style="1" customWidth="1"/>
    <col min="12298" max="12298" width="15" style="1" customWidth="1"/>
    <col min="12299" max="12299" width="15.375" style="1" customWidth="1"/>
    <col min="12300" max="12300" width="14.625" style="1" customWidth="1"/>
    <col min="12301" max="12544" width="9" style="1"/>
    <col min="12545" max="12545" width="3.25" style="1" customWidth="1"/>
    <col min="12546" max="12546" width="17" style="1" customWidth="1"/>
    <col min="12547" max="12547" width="19.75" style="1" customWidth="1"/>
    <col min="12548" max="12548" width="17.625" style="1" customWidth="1"/>
    <col min="12549" max="12549" width="16.25" style="1" customWidth="1"/>
    <col min="12550" max="12550" width="17.625" style="1" customWidth="1"/>
    <col min="12551" max="12551" width="17" style="1" customWidth="1"/>
    <col min="12552" max="12552" width="18.625" style="1" customWidth="1"/>
    <col min="12553" max="12553" width="17.625" style="1" customWidth="1"/>
    <col min="12554" max="12554" width="15" style="1" customWidth="1"/>
    <col min="12555" max="12555" width="15.375" style="1" customWidth="1"/>
    <col min="12556" max="12556" width="14.625" style="1" customWidth="1"/>
    <col min="12557" max="12800" width="9" style="1"/>
    <col min="12801" max="12801" width="3.25" style="1" customWidth="1"/>
    <col min="12802" max="12802" width="17" style="1" customWidth="1"/>
    <col min="12803" max="12803" width="19.75" style="1" customWidth="1"/>
    <col min="12804" max="12804" width="17.625" style="1" customWidth="1"/>
    <col min="12805" max="12805" width="16.25" style="1" customWidth="1"/>
    <col min="12806" max="12806" width="17.625" style="1" customWidth="1"/>
    <col min="12807" max="12807" width="17" style="1" customWidth="1"/>
    <col min="12808" max="12808" width="18.625" style="1" customWidth="1"/>
    <col min="12809" max="12809" width="17.625" style="1" customWidth="1"/>
    <col min="12810" max="12810" width="15" style="1" customWidth="1"/>
    <col min="12811" max="12811" width="15.375" style="1" customWidth="1"/>
    <col min="12812" max="12812" width="14.625" style="1" customWidth="1"/>
    <col min="12813" max="13056" width="9" style="1"/>
    <col min="13057" max="13057" width="3.25" style="1" customWidth="1"/>
    <col min="13058" max="13058" width="17" style="1" customWidth="1"/>
    <col min="13059" max="13059" width="19.75" style="1" customWidth="1"/>
    <col min="13060" max="13060" width="17.625" style="1" customWidth="1"/>
    <col min="13061" max="13061" width="16.25" style="1" customWidth="1"/>
    <col min="13062" max="13062" width="17.625" style="1" customWidth="1"/>
    <col min="13063" max="13063" width="17" style="1" customWidth="1"/>
    <col min="13064" max="13064" width="18.625" style="1" customWidth="1"/>
    <col min="13065" max="13065" width="17.625" style="1" customWidth="1"/>
    <col min="13066" max="13066" width="15" style="1" customWidth="1"/>
    <col min="13067" max="13067" width="15.375" style="1" customWidth="1"/>
    <col min="13068" max="13068" width="14.625" style="1" customWidth="1"/>
    <col min="13069" max="13312" width="9" style="1"/>
    <col min="13313" max="13313" width="3.25" style="1" customWidth="1"/>
    <col min="13314" max="13314" width="17" style="1" customWidth="1"/>
    <col min="13315" max="13315" width="19.75" style="1" customWidth="1"/>
    <col min="13316" max="13316" width="17.625" style="1" customWidth="1"/>
    <col min="13317" max="13317" width="16.25" style="1" customWidth="1"/>
    <col min="13318" max="13318" width="17.625" style="1" customWidth="1"/>
    <col min="13319" max="13319" width="17" style="1" customWidth="1"/>
    <col min="13320" max="13320" width="18.625" style="1" customWidth="1"/>
    <col min="13321" max="13321" width="17.625" style="1" customWidth="1"/>
    <col min="13322" max="13322" width="15" style="1" customWidth="1"/>
    <col min="13323" max="13323" width="15.375" style="1" customWidth="1"/>
    <col min="13324" max="13324" width="14.625" style="1" customWidth="1"/>
    <col min="13325" max="13568" width="9" style="1"/>
    <col min="13569" max="13569" width="3.25" style="1" customWidth="1"/>
    <col min="13570" max="13570" width="17" style="1" customWidth="1"/>
    <col min="13571" max="13571" width="19.75" style="1" customWidth="1"/>
    <col min="13572" max="13572" width="17.625" style="1" customWidth="1"/>
    <col min="13573" max="13573" width="16.25" style="1" customWidth="1"/>
    <col min="13574" max="13574" width="17.625" style="1" customWidth="1"/>
    <col min="13575" max="13575" width="17" style="1" customWidth="1"/>
    <col min="13576" max="13576" width="18.625" style="1" customWidth="1"/>
    <col min="13577" max="13577" width="17.625" style="1" customWidth="1"/>
    <col min="13578" max="13578" width="15" style="1" customWidth="1"/>
    <col min="13579" max="13579" width="15.375" style="1" customWidth="1"/>
    <col min="13580" max="13580" width="14.625" style="1" customWidth="1"/>
    <col min="13581" max="13824" width="9" style="1"/>
    <col min="13825" max="13825" width="3.25" style="1" customWidth="1"/>
    <col min="13826" max="13826" width="17" style="1" customWidth="1"/>
    <col min="13827" max="13827" width="19.75" style="1" customWidth="1"/>
    <col min="13828" max="13828" width="17.625" style="1" customWidth="1"/>
    <col min="13829" max="13829" width="16.25" style="1" customWidth="1"/>
    <col min="13830" max="13830" width="17.625" style="1" customWidth="1"/>
    <col min="13831" max="13831" width="17" style="1" customWidth="1"/>
    <col min="13832" max="13832" width="18.625" style="1" customWidth="1"/>
    <col min="13833" max="13833" width="17.625" style="1" customWidth="1"/>
    <col min="13834" max="13834" width="15" style="1" customWidth="1"/>
    <col min="13835" max="13835" width="15.375" style="1" customWidth="1"/>
    <col min="13836" max="13836" width="14.625" style="1" customWidth="1"/>
    <col min="13837" max="14080" width="9" style="1"/>
    <col min="14081" max="14081" width="3.25" style="1" customWidth="1"/>
    <col min="14082" max="14082" width="17" style="1" customWidth="1"/>
    <col min="14083" max="14083" width="19.75" style="1" customWidth="1"/>
    <col min="14084" max="14084" width="17.625" style="1" customWidth="1"/>
    <col min="14085" max="14085" width="16.25" style="1" customWidth="1"/>
    <col min="14086" max="14086" width="17.625" style="1" customWidth="1"/>
    <col min="14087" max="14087" width="17" style="1" customWidth="1"/>
    <col min="14088" max="14088" width="18.625" style="1" customWidth="1"/>
    <col min="14089" max="14089" width="17.625" style="1" customWidth="1"/>
    <col min="14090" max="14090" width="15" style="1" customWidth="1"/>
    <col min="14091" max="14091" width="15.375" style="1" customWidth="1"/>
    <col min="14092" max="14092" width="14.625" style="1" customWidth="1"/>
    <col min="14093" max="14336" width="9" style="1"/>
    <col min="14337" max="14337" width="3.25" style="1" customWidth="1"/>
    <col min="14338" max="14338" width="17" style="1" customWidth="1"/>
    <col min="14339" max="14339" width="19.75" style="1" customWidth="1"/>
    <col min="14340" max="14340" width="17.625" style="1" customWidth="1"/>
    <col min="14341" max="14341" width="16.25" style="1" customWidth="1"/>
    <col min="14342" max="14342" width="17.625" style="1" customWidth="1"/>
    <col min="14343" max="14343" width="17" style="1" customWidth="1"/>
    <col min="14344" max="14344" width="18.625" style="1" customWidth="1"/>
    <col min="14345" max="14345" width="17.625" style="1" customWidth="1"/>
    <col min="14346" max="14346" width="15" style="1" customWidth="1"/>
    <col min="14347" max="14347" width="15.375" style="1" customWidth="1"/>
    <col min="14348" max="14348" width="14.625" style="1" customWidth="1"/>
    <col min="14349" max="14592" width="9" style="1"/>
    <col min="14593" max="14593" width="3.25" style="1" customWidth="1"/>
    <col min="14594" max="14594" width="17" style="1" customWidth="1"/>
    <col min="14595" max="14595" width="19.75" style="1" customWidth="1"/>
    <col min="14596" max="14596" width="17.625" style="1" customWidth="1"/>
    <col min="14597" max="14597" width="16.25" style="1" customWidth="1"/>
    <col min="14598" max="14598" width="17.625" style="1" customWidth="1"/>
    <col min="14599" max="14599" width="17" style="1" customWidth="1"/>
    <col min="14600" max="14600" width="18.625" style="1" customWidth="1"/>
    <col min="14601" max="14601" width="17.625" style="1" customWidth="1"/>
    <col min="14602" max="14602" width="15" style="1" customWidth="1"/>
    <col min="14603" max="14603" width="15.375" style="1" customWidth="1"/>
    <col min="14604" max="14604" width="14.625" style="1" customWidth="1"/>
    <col min="14605" max="14848" width="9" style="1"/>
    <col min="14849" max="14849" width="3.25" style="1" customWidth="1"/>
    <col min="14850" max="14850" width="17" style="1" customWidth="1"/>
    <col min="14851" max="14851" width="19.75" style="1" customWidth="1"/>
    <col min="14852" max="14852" width="17.625" style="1" customWidth="1"/>
    <col min="14853" max="14853" width="16.25" style="1" customWidth="1"/>
    <col min="14854" max="14854" width="17.625" style="1" customWidth="1"/>
    <col min="14855" max="14855" width="17" style="1" customWidth="1"/>
    <col min="14856" max="14856" width="18.625" style="1" customWidth="1"/>
    <col min="14857" max="14857" width="17.625" style="1" customWidth="1"/>
    <col min="14858" max="14858" width="15" style="1" customWidth="1"/>
    <col min="14859" max="14859" width="15.375" style="1" customWidth="1"/>
    <col min="14860" max="14860" width="14.625" style="1" customWidth="1"/>
    <col min="14861" max="15104" width="9" style="1"/>
    <col min="15105" max="15105" width="3.25" style="1" customWidth="1"/>
    <col min="15106" max="15106" width="17" style="1" customWidth="1"/>
    <col min="15107" max="15107" width="19.75" style="1" customWidth="1"/>
    <col min="15108" max="15108" width="17.625" style="1" customWidth="1"/>
    <col min="15109" max="15109" width="16.25" style="1" customWidth="1"/>
    <col min="15110" max="15110" width="17.625" style="1" customWidth="1"/>
    <col min="15111" max="15111" width="17" style="1" customWidth="1"/>
    <col min="15112" max="15112" width="18.625" style="1" customWidth="1"/>
    <col min="15113" max="15113" width="17.625" style="1" customWidth="1"/>
    <col min="15114" max="15114" width="15" style="1" customWidth="1"/>
    <col min="15115" max="15115" width="15.375" style="1" customWidth="1"/>
    <col min="15116" max="15116" width="14.625" style="1" customWidth="1"/>
    <col min="15117" max="15360" width="9" style="1"/>
    <col min="15361" max="15361" width="3.25" style="1" customWidth="1"/>
    <col min="15362" max="15362" width="17" style="1" customWidth="1"/>
    <col min="15363" max="15363" width="19.75" style="1" customWidth="1"/>
    <col min="15364" max="15364" width="17.625" style="1" customWidth="1"/>
    <col min="15365" max="15365" width="16.25" style="1" customWidth="1"/>
    <col min="15366" max="15366" width="17.625" style="1" customWidth="1"/>
    <col min="15367" max="15367" width="17" style="1" customWidth="1"/>
    <col min="15368" max="15368" width="18.625" style="1" customWidth="1"/>
    <col min="15369" max="15369" width="17.625" style="1" customWidth="1"/>
    <col min="15370" max="15370" width="15" style="1" customWidth="1"/>
    <col min="15371" max="15371" width="15.375" style="1" customWidth="1"/>
    <col min="15372" max="15372" width="14.625" style="1" customWidth="1"/>
    <col min="15373" max="15616" width="9" style="1"/>
    <col min="15617" max="15617" width="3.25" style="1" customWidth="1"/>
    <col min="15618" max="15618" width="17" style="1" customWidth="1"/>
    <col min="15619" max="15619" width="19.75" style="1" customWidth="1"/>
    <col min="15620" max="15620" width="17.625" style="1" customWidth="1"/>
    <col min="15621" max="15621" width="16.25" style="1" customWidth="1"/>
    <col min="15622" max="15622" width="17.625" style="1" customWidth="1"/>
    <col min="15623" max="15623" width="17" style="1" customWidth="1"/>
    <col min="15624" max="15624" width="18.625" style="1" customWidth="1"/>
    <col min="15625" max="15625" width="17.625" style="1" customWidth="1"/>
    <col min="15626" max="15626" width="15" style="1" customWidth="1"/>
    <col min="15627" max="15627" width="15.375" style="1" customWidth="1"/>
    <col min="15628" max="15628" width="14.625" style="1" customWidth="1"/>
    <col min="15629" max="15872" width="9" style="1"/>
    <col min="15873" max="15873" width="3.25" style="1" customWidth="1"/>
    <col min="15874" max="15874" width="17" style="1" customWidth="1"/>
    <col min="15875" max="15875" width="19.75" style="1" customWidth="1"/>
    <col min="15876" max="15876" width="17.625" style="1" customWidth="1"/>
    <col min="15877" max="15877" width="16.25" style="1" customWidth="1"/>
    <col min="15878" max="15878" width="17.625" style="1" customWidth="1"/>
    <col min="15879" max="15879" width="17" style="1" customWidth="1"/>
    <col min="15880" max="15880" width="18.625" style="1" customWidth="1"/>
    <col min="15881" max="15881" width="17.625" style="1" customWidth="1"/>
    <col min="15882" max="15882" width="15" style="1" customWidth="1"/>
    <col min="15883" max="15883" width="15.375" style="1" customWidth="1"/>
    <col min="15884" max="15884" width="14.625" style="1" customWidth="1"/>
    <col min="15885" max="16128" width="9" style="1"/>
    <col min="16129" max="16129" width="3.25" style="1" customWidth="1"/>
    <col min="16130" max="16130" width="17" style="1" customWidth="1"/>
    <col min="16131" max="16131" width="19.75" style="1" customWidth="1"/>
    <col min="16132" max="16132" width="17.625" style="1" customWidth="1"/>
    <col min="16133" max="16133" width="16.25" style="1" customWidth="1"/>
    <col min="16134" max="16134" width="17.625" style="1" customWidth="1"/>
    <col min="16135" max="16135" width="17" style="1" customWidth="1"/>
    <col min="16136" max="16136" width="18.625" style="1" customWidth="1"/>
    <col min="16137" max="16137" width="17.625" style="1" customWidth="1"/>
    <col min="16138" max="16138" width="15" style="1" customWidth="1"/>
    <col min="16139" max="16139" width="15.375" style="1" customWidth="1"/>
    <col min="16140" max="16140" width="14.625" style="1" customWidth="1"/>
    <col min="16141" max="16384" width="9" style="1"/>
  </cols>
  <sheetData>
    <row r="1" spans="1:12" ht="19.5" customHeight="1">
      <c r="A1" s="1" t="s">
        <v>78</v>
      </c>
      <c r="L1" s="1" t="e">
        <f>別紙５【要入力】!BK1</f>
        <v>#N/A</v>
      </c>
    </row>
    <row r="2" spans="1:12" s="2" customFormat="1" ht="34.5" customHeight="1">
      <c r="A2" s="800" t="s">
        <v>79</v>
      </c>
      <c r="B2" s="800"/>
      <c r="C2" s="800"/>
      <c r="D2" s="800"/>
      <c r="E2" s="800"/>
      <c r="F2" s="800"/>
      <c r="G2" s="800"/>
      <c r="H2" s="800"/>
      <c r="I2" s="800"/>
      <c r="J2" s="800"/>
      <c r="K2" s="800"/>
      <c r="L2" s="800"/>
    </row>
    <row r="3" spans="1:12" s="8" customFormat="1" ht="29.25" customHeight="1">
      <c r="A3" s="3" t="str">
        <f>別紙５【要入力】!B3</f>
        <v>令和５年度</v>
      </c>
      <c r="B3" s="5"/>
      <c r="C3" s="5"/>
      <c r="D3" s="5"/>
      <c r="E3" s="77" t="s">
        <v>91</v>
      </c>
      <c r="F3" s="853" t="e">
        <f>別紙５【要入力】!Y3</f>
        <v>#N/A</v>
      </c>
      <c r="G3" s="853"/>
      <c r="H3" s="77" t="s">
        <v>2</v>
      </c>
      <c r="I3" s="853" t="e">
        <f>別紙５【要入力】!AT3</f>
        <v>#N/A</v>
      </c>
      <c r="J3" s="853"/>
      <c r="K3" s="853"/>
      <c r="L3" s="853"/>
    </row>
    <row r="4" spans="1:12" s="8" customFormat="1" ht="258" customHeight="1" thickBot="1">
      <c r="K4" s="97"/>
      <c r="L4" s="432" t="s">
        <v>949</v>
      </c>
    </row>
    <row r="5" spans="1:12" s="98" customFormat="1" ht="24.75" customHeight="1">
      <c r="A5" s="983" t="s">
        <v>5</v>
      </c>
      <c r="B5" s="986" t="s">
        <v>35</v>
      </c>
      <c r="C5" s="986"/>
      <c r="D5" s="986"/>
      <c r="E5" s="986"/>
      <c r="F5" s="986"/>
      <c r="G5" s="986" t="s">
        <v>6</v>
      </c>
      <c r="H5" s="986"/>
      <c r="I5" s="986"/>
      <c r="J5" s="986"/>
      <c r="K5" s="987"/>
      <c r="L5" s="988" t="s">
        <v>80</v>
      </c>
    </row>
    <row r="6" spans="1:12" s="98" customFormat="1" ht="18.75" customHeight="1">
      <c r="A6" s="984"/>
      <c r="B6" s="977" t="s">
        <v>81</v>
      </c>
      <c r="C6" s="977"/>
      <c r="D6" s="977"/>
      <c r="E6" s="977" t="s">
        <v>82</v>
      </c>
      <c r="F6" s="977" t="s">
        <v>83</v>
      </c>
      <c r="G6" s="977" t="s">
        <v>81</v>
      </c>
      <c r="H6" s="977"/>
      <c r="I6" s="977"/>
      <c r="J6" s="977" t="s">
        <v>82</v>
      </c>
      <c r="K6" s="979" t="s">
        <v>83</v>
      </c>
      <c r="L6" s="989"/>
    </row>
    <row r="7" spans="1:12" s="98" customFormat="1" ht="24.75" customHeight="1">
      <c r="A7" s="984"/>
      <c r="B7" s="377" t="s">
        <v>84</v>
      </c>
      <c r="C7" s="377" t="s">
        <v>85</v>
      </c>
      <c r="D7" s="377" t="s">
        <v>15</v>
      </c>
      <c r="E7" s="978"/>
      <c r="F7" s="978"/>
      <c r="G7" s="377" t="s">
        <v>84</v>
      </c>
      <c r="H7" s="377" t="s">
        <v>85</v>
      </c>
      <c r="I7" s="377" t="s">
        <v>15</v>
      </c>
      <c r="J7" s="978"/>
      <c r="K7" s="980"/>
      <c r="L7" s="989"/>
    </row>
    <row r="8" spans="1:12" s="98" customFormat="1" ht="36.75" customHeight="1">
      <c r="A8" s="984"/>
      <c r="B8" s="99"/>
      <c r="C8" s="100" t="s">
        <v>86</v>
      </c>
      <c r="D8" s="101" t="s">
        <v>931</v>
      </c>
      <c r="E8" s="102" t="s">
        <v>87</v>
      </c>
      <c r="F8" s="102" t="s">
        <v>1129</v>
      </c>
      <c r="G8" s="99"/>
      <c r="H8" s="100" t="s">
        <v>88</v>
      </c>
      <c r="I8" s="101" t="s">
        <v>932</v>
      </c>
      <c r="J8" s="102" t="s">
        <v>89</v>
      </c>
      <c r="K8" s="103" t="s">
        <v>1130</v>
      </c>
      <c r="L8" s="989"/>
    </row>
    <row r="9" spans="1:12" s="38" customFormat="1" ht="26.25" customHeight="1" thickBot="1">
      <c r="A9" s="985"/>
      <c r="B9" s="399" t="s">
        <v>128</v>
      </c>
      <c r="C9" s="399" t="s">
        <v>129</v>
      </c>
      <c r="D9" s="399" t="s">
        <v>130</v>
      </c>
      <c r="E9" s="399" t="s">
        <v>131</v>
      </c>
      <c r="F9" s="399" t="s">
        <v>132</v>
      </c>
      <c r="G9" s="399" t="s">
        <v>133</v>
      </c>
      <c r="H9" s="399" t="s">
        <v>134</v>
      </c>
      <c r="I9" s="399" t="s">
        <v>135</v>
      </c>
      <c r="J9" s="399" t="s">
        <v>136</v>
      </c>
      <c r="K9" s="400" t="s">
        <v>137</v>
      </c>
      <c r="L9" s="401" t="s">
        <v>138</v>
      </c>
    </row>
    <row r="10" spans="1:12" ht="25.5" customHeight="1" thickTop="1">
      <c r="A10" s="353" t="s">
        <v>914</v>
      </c>
      <c r="B10" s="440"/>
      <c r="C10" s="373">
        <f>別紙５【要入力】!BI9+'別紙５（４）【要入力】 '!BJ10</f>
        <v>0</v>
      </c>
      <c r="D10" s="981"/>
      <c r="E10" s="981"/>
      <c r="F10" s="981"/>
      <c r="G10" s="440"/>
      <c r="H10" s="373">
        <f>'別紙５（２）【要入力】'!AW9+'別紙５（５）【要入力】'!BJ10</f>
        <v>0</v>
      </c>
      <c r="I10" s="981"/>
      <c r="J10" s="981"/>
      <c r="K10" s="975"/>
      <c r="L10" s="975"/>
    </row>
    <row r="11" spans="1:12" ht="25.5" customHeight="1">
      <c r="A11" s="354" t="s">
        <v>915</v>
      </c>
      <c r="B11" s="440"/>
      <c r="C11" s="373">
        <f>別紙５【要入力】!BI10+'別紙５（４）【要入力】 '!BJ11</f>
        <v>0</v>
      </c>
      <c r="D11" s="982"/>
      <c r="E11" s="982"/>
      <c r="F11" s="982"/>
      <c r="G11" s="440"/>
      <c r="H11" s="373">
        <f>'別紙５（２）【要入力】'!AW10+'別紙５（５）【要入力】'!BJ11</f>
        <v>0</v>
      </c>
      <c r="I11" s="982"/>
      <c r="J11" s="982"/>
      <c r="K11" s="976"/>
      <c r="L11" s="976"/>
    </row>
    <row r="12" spans="1:12" ht="25.5" customHeight="1">
      <c r="A12" s="354" t="s">
        <v>916</v>
      </c>
      <c r="B12" s="440"/>
      <c r="C12" s="373">
        <f>別紙５【要入力】!BI11+'別紙５（４）【要入力】 '!BJ12</f>
        <v>0</v>
      </c>
      <c r="D12" s="982"/>
      <c r="E12" s="982"/>
      <c r="F12" s="982"/>
      <c r="G12" s="440"/>
      <c r="H12" s="373">
        <f>'別紙５（２）【要入力】'!AW11+'別紙５（５）【要入力】'!BJ12</f>
        <v>0</v>
      </c>
      <c r="I12" s="982"/>
      <c r="J12" s="982"/>
      <c r="K12" s="976"/>
      <c r="L12" s="976"/>
    </row>
    <row r="13" spans="1:12" ht="25.5" customHeight="1">
      <c r="A13" s="354" t="s">
        <v>917</v>
      </c>
      <c r="B13" s="440"/>
      <c r="C13" s="373">
        <f>別紙５【要入力】!BI12+'別紙５（４）【要入力】 '!BJ13</f>
        <v>0</v>
      </c>
      <c r="D13" s="982"/>
      <c r="E13" s="982"/>
      <c r="F13" s="982"/>
      <c r="G13" s="440"/>
      <c r="H13" s="373">
        <f>'別紙５（２）【要入力】'!AW12+'別紙５（５）【要入力】'!BJ13</f>
        <v>0</v>
      </c>
      <c r="I13" s="982"/>
      <c r="J13" s="982"/>
      <c r="K13" s="976"/>
      <c r="L13" s="976"/>
    </row>
    <row r="14" spans="1:12" ht="25.5" customHeight="1">
      <c r="A14" s="354" t="s">
        <v>918</v>
      </c>
      <c r="B14" s="440"/>
      <c r="C14" s="373">
        <f>別紙５【要入力】!BI13+'別紙５（４）【要入力】 '!BJ14</f>
        <v>0</v>
      </c>
      <c r="D14" s="982"/>
      <c r="E14" s="982"/>
      <c r="F14" s="982"/>
      <c r="G14" s="440"/>
      <c r="H14" s="373">
        <f>'別紙５（２）【要入力】'!AW13+'別紙５（５）【要入力】'!BJ14</f>
        <v>0</v>
      </c>
      <c r="I14" s="982"/>
      <c r="J14" s="982"/>
      <c r="K14" s="976"/>
      <c r="L14" s="976"/>
    </row>
    <row r="15" spans="1:12" ht="25.5" customHeight="1">
      <c r="A15" s="354" t="s">
        <v>919</v>
      </c>
      <c r="B15" s="440"/>
      <c r="C15" s="373">
        <f>別紙５【要入力】!BI14+'別紙５（４）【要入力】 '!BJ15</f>
        <v>0</v>
      </c>
      <c r="D15" s="982"/>
      <c r="E15" s="982"/>
      <c r="F15" s="982"/>
      <c r="G15" s="440"/>
      <c r="H15" s="373">
        <f>'別紙５（２）【要入力】'!AW14+'別紙５（５）【要入力】'!BJ15</f>
        <v>0</v>
      </c>
      <c r="I15" s="982"/>
      <c r="J15" s="982"/>
      <c r="K15" s="976"/>
      <c r="L15" s="976"/>
    </row>
    <row r="16" spans="1:12" ht="25.5" customHeight="1">
      <c r="A16" s="354" t="s">
        <v>920</v>
      </c>
      <c r="B16" s="440"/>
      <c r="C16" s="373">
        <f>別紙５【要入力】!BI15+'別紙５（４）【要入力】 '!BJ16</f>
        <v>0</v>
      </c>
      <c r="D16" s="982"/>
      <c r="E16" s="982"/>
      <c r="F16" s="982"/>
      <c r="G16" s="440"/>
      <c r="H16" s="373">
        <f>'別紙５（２）【要入力】'!AW15+'別紙５（５）【要入力】'!BJ16</f>
        <v>0</v>
      </c>
      <c r="I16" s="982"/>
      <c r="J16" s="982"/>
      <c r="K16" s="976"/>
      <c r="L16" s="976"/>
    </row>
    <row r="17" spans="1:12" ht="25.5" customHeight="1">
      <c r="A17" s="354" t="s">
        <v>921</v>
      </c>
      <c r="B17" s="440"/>
      <c r="C17" s="373">
        <f>別紙５【要入力】!BI16+'別紙５（４）【要入力】 '!BJ17</f>
        <v>0</v>
      </c>
      <c r="D17" s="982"/>
      <c r="E17" s="982"/>
      <c r="F17" s="982"/>
      <c r="G17" s="440"/>
      <c r="H17" s="373">
        <f>'別紙５（２）【要入力】'!AW16+'別紙５（５）【要入力】'!BJ17</f>
        <v>0</v>
      </c>
      <c r="I17" s="982"/>
      <c r="J17" s="982"/>
      <c r="K17" s="976"/>
      <c r="L17" s="976"/>
    </row>
    <row r="18" spans="1:12" ht="25.5" customHeight="1">
      <c r="A18" s="354" t="s">
        <v>922</v>
      </c>
      <c r="B18" s="440"/>
      <c r="C18" s="373">
        <f>別紙５【要入力】!BI17+'別紙５（４）【要入力】 '!BJ18</f>
        <v>0</v>
      </c>
      <c r="D18" s="982"/>
      <c r="E18" s="982"/>
      <c r="F18" s="982"/>
      <c r="G18" s="440"/>
      <c r="H18" s="373">
        <f>'別紙５（２）【要入力】'!AW17+'別紙５（５）【要入力】'!BJ18</f>
        <v>0</v>
      </c>
      <c r="I18" s="982"/>
      <c r="J18" s="982"/>
      <c r="K18" s="976"/>
      <c r="L18" s="976"/>
    </row>
    <row r="19" spans="1:12" ht="25.5" customHeight="1">
      <c r="A19" s="354" t="s">
        <v>923</v>
      </c>
      <c r="B19" s="440"/>
      <c r="C19" s="373">
        <f>別紙５【要入力】!BI18+'別紙５（４）【要入力】 '!BJ19</f>
        <v>0</v>
      </c>
      <c r="D19" s="982"/>
      <c r="E19" s="982"/>
      <c r="F19" s="982"/>
      <c r="G19" s="440"/>
      <c r="H19" s="373">
        <f>'別紙５（２）【要入力】'!AW18+'別紙５（５）【要入力】'!BJ19</f>
        <v>0</v>
      </c>
      <c r="I19" s="982"/>
      <c r="J19" s="982"/>
      <c r="K19" s="976"/>
      <c r="L19" s="976"/>
    </row>
    <row r="20" spans="1:12" ht="25.5" customHeight="1">
      <c r="A20" s="354" t="s">
        <v>924</v>
      </c>
      <c r="B20" s="440"/>
      <c r="C20" s="373">
        <f>別紙５【要入力】!BI19+'別紙５（４）【要入力】 '!BJ20</f>
        <v>0</v>
      </c>
      <c r="D20" s="982"/>
      <c r="E20" s="982"/>
      <c r="F20" s="982"/>
      <c r="G20" s="440"/>
      <c r="H20" s="373">
        <f>'別紙５（２）【要入力】'!AW19+'別紙５（５）【要入力】'!BJ20</f>
        <v>0</v>
      </c>
      <c r="I20" s="982"/>
      <c r="J20" s="982"/>
      <c r="K20" s="976"/>
      <c r="L20" s="976"/>
    </row>
    <row r="21" spans="1:12" ht="25.5" customHeight="1">
      <c r="A21" s="354" t="s">
        <v>925</v>
      </c>
      <c r="B21" s="440"/>
      <c r="C21" s="373">
        <f>別紙５【要入力】!BI20+'別紙５（４）【要入力】 '!BJ21</f>
        <v>0</v>
      </c>
      <c r="D21" s="982"/>
      <c r="E21" s="982"/>
      <c r="F21" s="982"/>
      <c r="G21" s="440"/>
      <c r="H21" s="373">
        <f>'別紙５（２）【要入力】'!AW20+'別紙５（５）【要入力】'!BJ21</f>
        <v>0</v>
      </c>
      <c r="I21" s="982"/>
      <c r="J21" s="982"/>
      <c r="K21" s="976"/>
      <c r="L21" s="976"/>
    </row>
    <row r="22" spans="1:12" ht="25.5" customHeight="1" thickBot="1">
      <c r="A22" s="26" t="s">
        <v>15</v>
      </c>
      <c r="B22" s="374">
        <f>SUM(B10:B21)</f>
        <v>0</v>
      </c>
      <c r="C22" s="374">
        <f>SUM(C10:C21)</f>
        <v>0</v>
      </c>
      <c r="D22" s="374">
        <f>IF(B22-C22&gt;0,B22-C22,0)</f>
        <v>0</v>
      </c>
      <c r="E22" s="374" t="e">
        <f>別紙６【要入力】!S27</f>
        <v>#N/A</v>
      </c>
      <c r="F22" s="375" t="e">
        <f>MIN(D22,E22)</f>
        <v>#N/A</v>
      </c>
      <c r="G22" s="374">
        <f>SUM(G10:G21)</f>
        <v>0</v>
      </c>
      <c r="H22" s="374">
        <f>SUM(H10:H21)</f>
        <v>0</v>
      </c>
      <c r="I22" s="374">
        <f>IF(G22-H22&gt;0,G22-H22,0)</f>
        <v>0</v>
      </c>
      <c r="J22" s="374">
        <f>'別紙６（２）【要入力】'!K31</f>
        <v>0</v>
      </c>
      <c r="K22" s="376">
        <f>MIN(I22,J22)</f>
        <v>0</v>
      </c>
      <c r="L22" s="376" t="e">
        <f>F22+K22</f>
        <v>#N/A</v>
      </c>
    </row>
    <row r="23" spans="1:12">
      <c r="B23" s="1" t="s">
        <v>90</v>
      </c>
      <c r="J23" s="611" t="s">
        <v>1327</v>
      </c>
      <c r="K23" s="611" t="s">
        <v>1328</v>
      </c>
      <c r="L23" s="611" t="s">
        <v>1329</v>
      </c>
    </row>
    <row r="24" spans="1:12">
      <c r="J24" s="611"/>
      <c r="K24" s="611">
        <f>'説明（入力箇所有　必ずお読みください）'!C22</f>
        <v>0</v>
      </c>
      <c r="L24" s="611">
        <f>'説明（入力箇所有　必ずお読みください）'!C24</f>
        <v>0</v>
      </c>
    </row>
    <row r="25" spans="1:12" ht="22.5" customHeight="1"/>
  </sheetData>
  <sheetProtection password="CCCF" sheet="1" selectLockedCells="1"/>
  <mergeCells count="20">
    <mergeCell ref="A2:L2"/>
    <mergeCell ref="F3:G3"/>
    <mergeCell ref="I3:L3"/>
    <mergeCell ref="A5:A9"/>
    <mergeCell ref="B5:F5"/>
    <mergeCell ref="G5:K5"/>
    <mergeCell ref="L5:L8"/>
    <mergeCell ref="B6:D6"/>
    <mergeCell ref="E6:E7"/>
    <mergeCell ref="F6:F7"/>
    <mergeCell ref="L10:L21"/>
    <mergeCell ref="G6:I6"/>
    <mergeCell ref="J6:J7"/>
    <mergeCell ref="K6:K7"/>
    <mergeCell ref="D10:D21"/>
    <mergeCell ref="E10:E21"/>
    <mergeCell ref="F10:F21"/>
    <mergeCell ref="I10:I21"/>
    <mergeCell ref="J10:J21"/>
    <mergeCell ref="K10:K21"/>
  </mergeCells>
  <phoneticPr fontId="2"/>
  <conditionalFormatting sqref="B10:B21 G10:G21">
    <cfRule type="containsBlanks" dxfId="6" priority="1">
      <formula>LEN(TRIM(B10))=0</formula>
    </cfRule>
    <cfRule type="cellIs" dxfId="5" priority="2" operator="greaterThanOrEqual">
      <formula>0</formula>
    </cfRule>
  </conditionalFormatting>
  <printOptions horizontalCentered="1" verticalCentered="1"/>
  <pageMargins left="0.39370078740157483" right="0.39370078740157483" top="0.39370078740157483" bottom="0.19685039370078741" header="0.51181102362204722" footer="0.51181102362204722"/>
  <pageSetup paperSize="9" scale="72" fitToHeight="0" orientation="landscape" r:id="rId1"/>
  <headerFooter alignWithMargins="0"/>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A1E887-006B-4A8B-8802-94AC3CD995AA}">
  <sheetPr codeName="Sheet13">
    <tabColor rgb="FFFFFF00"/>
  </sheetPr>
  <dimension ref="A1:AP34"/>
  <sheetViews>
    <sheetView view="pageBreakPreview" zoomScaleNormal="100" zoomScaleSheetLayoutView="100" workbookViewId="0">
      <selection activeCell="AC17" sqref="AC17:AD17"/>
    </sheetView>
  </sheetViews>
  <sheetFormatPr defaultRowHeight="14.25"/>
  <cols>
    <col min="1" max="1" width="1.625" style="5" customWidth="1"/>
    <col min="2" max="35" width="2.25" style="5" customWidth="1"/>
    <col min="36" max="39" width="2.375" style="5" customWidth="1"/>
    <col min="40" max="40" width="9" style="106"/>
    <col min="41" max="16384" width="9" style="5"/>
  </cols>
  <sheetData>
    <row r="1" spans="1:42" ht="20.25" customHeight="1">
      <c r="A1" s="215" t="s">
        <v>743</v>
      </c>
      <c r="B1" s="215"/>
      <c r="C1" s="215"/>
      <c r="D1" s="215"/>
      <c r="E1" s="215"/>
      <c r="F1" s="215"/>
      <c r="G1" s="215"/>
      <c r="H1" s="215"/>
      <c r="I1" s="215"/>
      <c r="J1" s="215"/>
      <c r="K1" s="215"/>
      <c r="L1" s="215"/>
      <c r="M1" s="215"/>
      <c r="N1" s="215"/>
      <c r="O1" s="215"/>
      <c r="P1" s="215"/>
      <c r="Q1" s="215"/>
      <c r="R1" s="215"/>
      <c r="S1" s="215"/>
      <c r="T1" s="215"/>
      <c r="U1" s="215"/>
      <c r="V1" s="215"/>
      <c r="W1" s="215"/>
      <c r="X1" s="215"/>
      <c r="Y1" s="215"/>
      <c r="Z1" s="215"/>
      <c r="AA1" s="215"/>
      <c r="AB1" s="215"/>
      <c r="AC1" s="215"/>
      <c r="AD1" s="215"/>
      <c r="AE1" s="215"/>
      <c r="AF1" s="215"/>
      <c r="AG1" s="215"/>
      <c r="AH1" s="990" t="e">
        <f>VLOOKUP('説明（入力箇所有　必ずお読みください）'!C20,施設情報!$A$4:$AP$78,2,0)</f>
        <v>#N/A</v>
      </c>
      <c r="AI1" s="990"/>
      <c r="AN1" s="216" t="e">
        <f>AH1</f>
        <v>#N/A</v>
      </c>
    </row>
    <row r="2" spans="1:42" ht="20.25" customHeight="1">
      <c r="A2" s="215"/>
      <c r="B2" s="215"/>
      <c r="C2" s="215"/>
      <c r="D2" s="215"/>
      <c r="E2" s="215"/>
      <c r="F2" s="215"/>
      <c r="G2" s="215"/>
      <c r="H2" s="215"/>
      <c r="I2" s="215"/>
      <c r="J2" s="215"/>
      <c r="K2" s="215"/>
      <c r="L2" s="215"/>
      <c r="M2" s="215"/>
      <c r="N2" s="215"/>
      <c r="O2" s="215"/>
      <c r="P2" s="215"/>
      <c r="Q2" s="215"/>
      <c r="R2" s="215"/>
      <c r="S2" s="215"/>
      <c r="T2" s="215"/>
      <c r="U2" s="215"/>
      <c r="V2" s="215"/>
      <c r="W2" s="215"/>
      <c r="X2" s="215"/>
      <c r="Y2" s="991">
        <v>45382</v>
      </c>
      <c r="Z2" s="992"/>
      <c r="AA2" s="992"/>
      <c r="AB2" s="992"/>
      <c r="AC2" s="992"/>
      <c r="AD2" s="992"/>
      <c r="AE2" s="992"/>
      <c r="AF2" s="992"/>
      <c r="AG2" s="992"/>
      <c r="AH2" s="992"/>
      <c r="AI2" s="992"/>
      <c r="AN2" s="217"/>
    </row>
    <row r="3" spans="1:42" ht="20.25" customHeight="1">
      <c r="A3" s="215"/>
      <c r="B3" s="215"/>
      <c r="C3" s="215"/>
      <c r="D3" s="215"/>
      <c r="E3" s="215"/>
      <c r="F3" s="215"/>
      <c r="G3" s="215"/>
      <c r="H3" s="215"/>
      <c r="I3" s="215"/>
      <c r="J3" s="215"/>
      <c r="K3" s="215"/>
      <c r="L3" s="215"/>
      <c r="M3" s="215"/>
      <c r="N3" s="215"/>
      <c r="O3" s="215"/>
      <c r="P3" s="215"/>
      <c r="Q3" s="215"/>
      <c r="R3" s="215"/>
      <c r="S3" s="215"/>
      <c r="T3" s="215"/>
      <c r="U3" s="215"/>
      <c r="V3" s="215"/>
      <c r="W3" s="215"/>
      <c r="X3" s="215"/>
      <c r="Y3" s="215"/>
      <c r="Z3" s="215"/>
      <c r="AA3" s="215"/>
      <c r="AB3" s="215"/>
      <c r="AC3" s="215"/>
      <c r="AD3" s="215"/>
      <c r="AE3" s="215"/>
      <c r="AF3" s="215"/>
      <c r="AG3" s="215"/>
      <c r="AH3" s="215"/>
      <c r="AI3" s="215"/>
    </row>
    <row r="4" spans="1:42" ht="20.25" customHeight="1">
      <c r="A4" s="218"/>
      <c r="B4" s="218"/>
      <c r="C4" s="218"/>
      <c r="D4" s="218"/>
      <c r="E4" s="218"/>
      <c r="F4" s="218"/>
      <c r="G4" s="218"/>
      <c r="H4" s="218"/>
      <c r="K4" s="993" t="s">
        <v>744</v>
      </c>
      <c r="L4" s="993"/>
      <c r="M4" s="993"/>
      <c r="N4" s="993"/>
      <c r="O4" s="993"/>
      <c r="P4" s="993"/>
      <c r="Q4" s="993"/>
      <c r="R4" s="993"/>
      <c r="S4" s="993"/>
      <c r="T4" s="993"/>
      <c r="U4" s="993"/>
      <c r="V4" s="993"/>
      <c r="W4" s="993"/>
      <c r="X4" s="993"/>
      <c r="Y4" s="993"/>
      <c r="Z4" s="993"/>
      <c r="AA4" s="993"/>
      <c r="AB4" s="218"/>
      <c r="AC4" s="218"/>
      <c r="AD4" s="218"/>
      <c r="AE4" s="218"/>
      <c r="AF4" s="218"/>
      <c r="AG4" s="218"/>
      <c r="AH4" s="218"/>
      <c r="AI4" s="218"/>
      <c r="AN4" s="106" t="e">
        <f>VLOOKUP('説明（入力箇所有　必ずお読みください）'!C20,施設情報!$A$4:$AP$78,38,0)</f>
        <v>#N/A</v>
      </c>
      <c r="AO4" s="5" t="str">
        <f>IF(F26=0,"不要",IF(AN4=0,"必要","不要"))</f>
        <v>不要</v>
      </c>
      <c r="AP4" s="5" t="s">
        <v>1433</v>
      </c>
    </row>
    <row r="5" spans="1:42" ht="20.25" customHeight="1">
      <c r="A5" s="218"/>
      <c r="B5" s="218"/>
      <c r="C5" s="218"/>
      <c r="D5" s="218"/>
      <c r="E5" s="218"/>
      <c r="F5" s="218"/>
      <c r="G5" s="218"/>
      <c r="H5" s="218"/>
      <c r="K5" s="993" t="s">
        <v>745</v>
      </c>
      <c r="L5" s="993"/>
      <c r="M5" s="993"/>
      <c r="N5" s="993"/>
      <c r="O5" s="993"/>
      <c r="P5" s="993"/>
      <c r="Q5" s="993"/>
      <c r="R5" s="993"/>
      <c r="S5" s="993"/>
      <c r="T5" s="993"/>
      <c r="U5" s="993"/>
      <c r="V5" s="993"/>
      <c r="W5" s="993"/>
      <c r="X5" s="993"/>
      <c r="Y5" s="993"/>
      <c r="Z5" s="993"/>
      <c r="AA5" s="993"/>
      <c r="AB5" s="218"/>
      <c r="AC5" s="218"/>
      <c r="AD5" s="218"/>
      <c r="AE5" s="218"/>
      <c r="AF5" s="218"/>
      <c r="AG5" s="218"/>
      <c r="AH5" s="218"/>
      <c r="AI5" s="218"/>
      <c r="AO5" s="5" t="e">
        <f>VLOOKUP(AH1,'債権者情報（最新情報を貼付）'!$A$4:$AV$76,43,0)</f>
        <v>#N/A</v>
      </c>
      <c r="AP5" s="5" t="s">
        <v>1413</v>
      </c>
    </row>
    <row r="6" spans="1:42" ht="20.25" customHeight="1">
      <c r="A6" s="218"/>
      <c r="B6" s="218"/>
      <c r="C6" s="218"/>
      <c r="D6" s="218"/>
      <c r="E6" s="218"/>
      <c r="F6" s="218"/>
      <c r="G6" s="218"/>
      <c r="H6" s="218"/>
      <c r="I6" s="219"/>
      <c r="J6" s="219"/>
      <c r="K6" s="219"/>
      <c r="L6" s="996" t="s">
        <v>1412</v>
      </c>
      <c r="M6" s="996"/>
      <c r="N6" s="996"/>
      <c r="O6" s="996"/>
      <c r="P6" s="996"/>
      <c r="Q6" s="996"/>
      <c r="R6" s="996"/>
      <c r="S6" s="996"/>
      <c r="T6" s="996"/>
      <c r="U6" s="996"/>
      <c r="V6" s="996"/>
      <c r="W6" s="996"/>
      <c r="X6" s="996"/>
      <c r="Y6" s="996"/>
      <c r="Z6" s="996"/>
      <c r="AA6" s="218"/>
      <c r="AB6" s="218"/>
      <c r="AC6" s="218"/>
      <c r="AD6" s="218"/>
      <c r="AE6" s="218"/>
      <c r="AF6" s="218"/>
      <c r="AG6" s="218"/>
      <c r="AH6" s="218"/>
      <c r="AI6" s="218"/>
    </row>
    <row r="7" spans="1:42" ht="20.25" customHeight="1">
      <c r="A7" s="215"/>
      <c r="B7" s="215" t="s">
        <v>746</v>
      </c>
      <c r="C7" s="215"/>
      <c r="D7" s="215"/>
      <c r="E7" s="215"/>
      <c r="F7" s="215"/>
      <c r="G7" s="215"/>
      <c r="H7" s="215"/>
      <c r="I7" s="215"/>
      <c r="J7" s="215"/>
      <c r="K7" s="215"/>
      <c r="L7" s="996"/>
      <c r="M7" s="996"/>
      <c r="N7" s="996"/>
      <c r="O7" s="996"/>
      <c r="P7" s="996"/>
      <c r="Q7" s="996"/>
      <c r="R7" s="996"/>
      <c r="S7" s="996"/>
      <c r="T7" s="996"/>
      <c r="U7" s="996"/>
      <c r="V7" s="996"/>
      <c r="W7" s="996"/>
      <c r="X7" s="996"/>
      <c r="Y7" s="996"/>
      <c r="Z7" s="996"/>
      <c r="AA7" s="215"/>
      <c r="AB7" s="215"/>
      <c r="AC7" s="215"/>
      <c r="AD7" s="215"/>
      <c r="AE7" s="215"/>
      <c r="AF7" s="215"/>
      <c r="AG7" s="215"/>
      <c r="AH7" s="215"/>
      <c r="AI7" s="215"/>
    </row>
    <row r="8" spans="1:42" ht="14.25" customHeight="1">
      <c r="A8" s="215"/>
      <c r="B8" s="215"/>
      <c r="C8" s="215"/>
      <c r="D8" s="215"/>
      <c r="E8" s="220"/>
      <c r="F8" s="220"/>
      <c r="G8" s="215"/>
      <c r="H8" s="215"/>
      <c r="I8" s="215"/>
      <c r="J8" s="215"/>
      <c r="K8" s="215"/>
      <c r="L8" s="215"/>
      <c r="M8" s="215"/>
      <c r="N8" s="215"/>
      <c r="O8" s="215"/>
      <c r="P8" s="215"/>
      <c r="Q8" s="994" t="s">
        <v>96</v>
      </c>
      <c r="R8" s="994"/>
      <c r="S8" s="994"/>
      <c r="T8" s="994"/>
      <c r="U8" s="994"/>
      <c r="V8" s="995" t="e">
        <f>IF(AO5=0,VLOOKUP('説明（入力箇所有　必ずお読みください）'!C20,施設情報!$A$4:$AP$78,7,0),VLOOKUP(AH1,'債権者情報（最新情報を貼付）'!$A$4:$AV$76,48,0))</f>
        <v>#N/A</v>
      </c>
      <c r="W8" s="995"/>
      <c r="X8" s="995"/>
      <c r="Y8" s="995"/>
      <c r="Z8" s="995"/>
      <c r="AA8" s="995"/>
      <c r="AB8" s="995"/>
      <c r="AC8" s="995"/>
      <c r="AD8" s="995"/>
      <c r="AE8" s="995"/>
      <c r="AF8" s="995"/>
      <c r="AG8" s="995"/>
      <c r="AH8" s="995"/>
      <c r="AI8" s="995"/>
    </row>
    <row r="9" spans="1:42" ht="36" customHeight="1">
      <c r="A9" s="215"/>
      <c r="B9" s="221"/>
      <c r="C9" s="215"/>
      <c r="D9" s="220"/>
      <c r="E9" s="220"/>
      <c r="F9" s="220"/>
      <c r="G9" s="215"/>
      <c r="H9" s="215"/>
      <c r="I9" s="215"/>
      <c r="J9" s="215"/>
      <c r="K9" s="215"/>
      <c r="L9" s="215"/>
      <c r="M9" s="215"/>
      <c r="N9" s="215"/>
      <c r="O9" s="215"/>
      <c r="P9" s="215"/>
      <c r="Q9" s="994"/>
      <c r="R9" s="994"/>
      <c r="S9" s="994"/>
      <c r="T9" s="994"/>
      <c r="U9" s="994"/>
      <c r="V9" s="995"/>
      <c r="W9" s="995"/>
      <c r="X9" s="995"/>
      <c r="Y9" s="995"/>
      <c r="Z9" s="995"/>
      <c r="AA9" s="995"/>
      <c r="AB9" s="995"/>
      <c r="AC9" s="995"/>
      <c r="AD9" s="995"/>
      <c r="AE9" s="995"/>
      <c r="AF9" s="995"/>
      <c r="AG9" s="995"/>
      <c r="AH9" s="995"/>
      <c r="AI9" s="995"/>
      <c r="AN9" s="438" t="str">
        <f>IF('説明（入力箇所有　必ずお読みください）'!C20="JSA45898","〇","")</f>
        <v/>
      </c>
      <c r="AO9" s="5">
        <v>1</v>
      </c>
    </row>
    <row r="10" spans="1:42" ht="20.25" customHeight="1">
      <c r="A10" s="215"/>
      <c r="B10" s="215"/>
      <c r="C10" s="215"/>
      <c r="D10" s="215"/>
      <c r="E10" s="215"/>
      <c r="F10" s="215"/>
      <c r="G10" s="215"/>
      <c r="H10" s="215"/>
      <c r="I10" s="215"/>
      <c r="J10" s="215"/>
      <c r="K10" s="215"/>
      <c r="L10" s="215"/>
      <c r="M10" s="215"/>
      <c r="N10" s="215"/>
      <c r="O10" s="215"/>
      <c r="P10" s="215"/>
      <c r="Q10" s="994" t="s">
        <v>97</v>
      </c>
      <c r="R10" s="994"/>
      <c r="S10" s="994"/>
      <c r="T10" s="994"/>
      <c r="U10" s="994"/>
      <c r="V10" s="997" t="e">
        <f>VLOOKUP('説明（入力箇所有　必ずお読みください）'!C20,施設情報!$A$4:$AP$78,4,0)</f>
        <v>#N/A</v>
      </c>
      <c r="W10" s="997"/>
      <c r="X10" s="997"/>
      <c r="Y10" s="997"/>
      <c r="Z10" s="997"/>
      <c r="AA10" s="997"/>
      <c r="AB10" s="997"/>
      <c r="AC10" s="997"/>
      <c r="AD10" s="997"/>
      <c r="AE10" s="997"/>
      <c r="AF10" s="997"/>
      <c r="AG10" s="997"/>
      <c r="AH10" s="997"/>
      <c r="AI10" s="997"/>
    </row>
    <row r="11" spans="1:42" ht="20.25" customHeight="1">
      <c r="A11" s="215"/>
      <c r="B11" s="215"/>
      <c r="C11" s="215"/>
      <c r="D11" s="215"/>
      <c r="E11" s="215"/>
      <c r="F11" s="215"/>
      <c r="G11" s="215"/>
      <c r="H11" s="215"/>
      <c r="I11" s="215"/>
      <c r="J11" s="215"/>
      <c r="K11" s="215"/>
      <c r="L11" s="215"/>
      <c r="M11" s="215"/>
      <c r="N11" s="215"/>
      <c r="O11" s="215"/>
      <c r="P11" s="215"/>
      <c r="Q11" s="994" t="s">
        <v>747</v>
      </c>
      <c r="R11" s="994"/>
      <c r="S11" s="994"/>
      <c r="T11" s="994"/>
      <c r="U11" s="994"/>
      <c r="V11" s="998" t="e">
        <f>IF(AO5=0,VLOOKUP('説明（入力箇所有　必ずお読みください）'!C20,施設情報!$A$4:$AP$78,5,0),VLOOKUP(AH1,'債権者情報（最新情報を貼付）'!$A$4:$AV$76,46,0))</f>
        <v>#N/A</v>
      </c>
      <c r="W11" s="998"/>
      <c r="X11" s="998"/>
      <c r="Y11" s="998"/>
      <c r="Z11" s="998"/>
      <c r="AA11" s="998"/>
      <c r="AB11" s="997" t="e">
        <f>IF(AO5=0,VLOOKUP('説明（入力箇所有　必ずお読みください）'!C20,施設情報!$A$4:$AP$78,6,0),VLOOKUP(AH1,'債権者情報（最新情報を貼付）'!$A$4:$AV$76,47,0))</f>
        <v>#N/A</v>
      </c>
      <c r="AC11" s="997"/>
      <c r="AD11" s="997"/>
      <c r="AE11" s="997"/>
      <c r="AF11" s="997"/>
      <c r="AG11" s="997"/>
      <c r="AH11" s="999" t="s">
        <v>748</v>
      </c>
      <c r="AI11" s="999"/>
    </row>
    <row r="12" spans="1:42" ht="20.25" customHeight="1">
      <c r="A12" s="215"/>
      <c r="B12" s="215"/>
      <c r="C12" s="215"/>
      <c r="D12" s="215"/>
      <c r="E12" s="215"/>
      <c r="F12" s="215"/>
      <c r="G12" s="215"/>
      <c r="H12" s="215"/>
      <c r="I12" s="215"/>
      <c r="J12" s="215"/>
      <c r="K12" s="215"/>
      <c r="L12" s="215"/>
      <c r="M12" s="215"/>
      <c r="N12" s="215"/>
      <c r="O12" s="215"/>
      <c r="P12" s="215"/>
      <c r="Q12" s="994" t="s">
        <v>749</v>
      </c>
      <c r="R12" s="994"/>
      <c r="S12" s="994"/>
      <c r="T12" s="994"/>
      <c r="U12" s="994"/>
      <c r="V12" s="997" t="e">
        <f>VLOOKUP('説明（入力箇所有　必ずお読みください）'!C20,施設情報!$A$4:$AP$78,3,0)</f>
        <v>#N/A</v>
      </c>
      <c r="W12" s="997"/>
      <c r="X12" s="997"/>
      <c r="Y12" s="997"/>
      <c r="Z12" s="997"/>
      <c r="AA12" s="997"/>
      <c r="AB12" s="997"/>
      <c r="AC12" s="997"/>
      <c r="AD12" s="997"/>
      <c r="AE12" s="997"/>
      <c r="AF12" s="997"/>
      <c r="AG12" s="997"/>
      <c r="AH12" s="997"/>
      <c r="AI12" s="997"/>
    </row>
    <row r="13" spans="1:42" ht="9.75" customHeight="1">
      <c r="A13" s="215"/>
      <c r="B13" s="215"/>
      <c r="C13" s="215"/>
      <c r="D13" s="215"/>
      <c r="E13" s="215"/>
      <c r="F13" s="215"/>
      <c r="G13" s="215"/>
      <c r="H13" s="215"/>
      <c r="I13" s="215"/>
      <c r="J13" s="215"/>
      <c r="K13" s="215"/>
      <c r="L13" s="215"/>
      <c r="M13" s="215"/>
      <c r="N13" s="215"/>
      <c r="O13" s="215"/>
      <c r="P13" s="215"/>
      <c r="Q13" s="215"/>
      <c r="R13" s="215"/>
      <c r="S13" s="215"/>
      <c r="T13" s="215"/>
      <c r="U13" s="215"/>
      <c r="V13" s="215"/>
      <c r="W13" s="215"/>
      <c r="X13" s="215"/>
      <c r="Y13" s="215"/>
      <c r="Z13" s="215"/>
      <c r="AA13" s="215"/>
      <c r="AB13" s="215"/>
      <c r="AC13" s="215"/>
      <c r="AD13" s="215"/>
      <c r="AE13" s="215"/>
      <c r="AF13" s="215"/>
      <c r="AG13" s="215"/>
      <c r="AH13" s="215"/>
      <c r="AI13" s="215"/>
    </row>
    <row r="14" spans="1:42" ht="16.5" customHeight="1">
      <c r="A14" s="1000" t="s">
        <v>1224</v>
      </c>
      <c r="B14" s="1000"/>
      <c r="C14" s="1000"/>
      <c r="D14" s="1000"/>
      <c r="E14" s="1000"/>
      <c r="F14" s="1000"/>
      <c r="G14" s="1000"/>
      <c r="H14" s="1000"/>
      <c r="I14" s="1000"/>
      <c r="J14" s="1000"/>
      <c r="K14" s="1000"/>
      <c r="L14" s="1000"/>
      <c r="M14" s="1000"/>
      <c r="N14" s="1000"/>
      <c r="O14" s="1000"/>
      <c r="P14" s="1000"/>
      <c r="Q14" s="1000"/>
      <c r="R14" s="1000"/>
      <c r="S14" s="1000"/>
      <c r="T14" s="1000"/>
      <c r="U14" s="1000"/>
      <c r="V14" s="1000"/>
      <c r="W14" s="1000"/>
      <c r="X14" s="1000"/>
      <c r="Y14" s="1000"/>
      <c r="Z14" s="1000"/>
      <c r="AA14" s="1000"/>
      <c r="AB14" s="1000"/>
      <c r="AC14" s="1000"/>
      <c r="AD14" s="1000"/>
      <c r="AE14" s="1000"/>
      <c r="AF14" s="1000"/>
      <c r="AG14" s="1000"/>
      <c r="AH14" s="1000"/>
      <c r="AI14" s="1000"/>
    </row>
    <row r="15" spans="1:42" ht="16.5" customHeight="1" thickBot="1">
      <c r="A15" s="1000"/>
      <c r="B15" s="1000"/>
      <c r="C15" s="1000"/>
      <c r="D15" s="1000"/>
      <c r="E15" s="1000"/>
      <c r="F15" s="1000"/>
      <c r="G15" s="1000"/>
      <c r="H15" s="1000"/>
      <c r="I15" s="1000"/>
      <c r="J15" s="1000"/>
      <c r="K15" s="1000"/>
      <c r="L15" s="1000"/>
      <c r="M15" s="1000"/>
      <c r="N15" s="1000"/>
      <c r="O15" s="1000"/>
      <c r="P15" s="1000"/>
      <c r="Q15" s="1000"/>
      <c r="R15" s="1000"/>
      <c r="S15" s="1000"/>
      <c r="T15" s="1000"/>
      <c r="U15" s="1000"/>
      <c r="V15" s="1000"/>
      <c r="W15" s="1000"/>
      <c r="X15" s="1000"/>
      <c r="Y15" s="1000"/>
      <c r="Z15" s="1000"/>
      <c r="AA15" s="1000"/>
      <c r="AB15" s="1000"/>
      <c r="AC15" s="1000"/>
      <c r="AD15" s="1000"/>
      <c r="AE15" s="1000"/>
      <c r="AF15" s="1000"/>
      <c r="AG15" s="1000"/>
      <c r="AH15" s="1000"/>
      <c r="AI15" s="1000"/>
    </row>
    <row r="16" spans="1:42" ht="24" customHeight="1">
      <c r="A16" s="1001" t="s">
        <v>750</v>
      </c>
      <c r="B16" s="1002"/>
      <c r="C16" s="1002"/>
      <c r="D16" s="1002"/>
      <c r="E16" s="1002"/>
      <c r="F16" s="1002"/>
      <c r="G16" s="1002"/>
      <c r="H16" s="1002"/>
      <c r="I16" s="1002"/>
      <c r="J16" s="1002"/>
      <c r="K16" s="1002"/>
      <c r="L16" s="1002"/>
      <c r="M16" s="1003"/>
      <c r="N16" s="222"/>
      <c r="O16" s="223"/>
      <c r="P16" s="1004" t="e">
        <f>VLOOKUP('説明（入力箇所有　必ずお読みください）'!C20,施設情報!$A$4:$AP$78,12,0)</f>
        <v>#N/A</v>
      </c>
      <c r="Q16" s="1004"/>
      <c r="R16" s="1002" t="s">
        <v>751</v>
      </c>
      <c r="S16" s="1002"/>
      <c r="T16" s="1004" t="e">
        <f>VLOOKUP('説明（入力箇所有　必ずお読みください）'!C20,施設情報!$A$4:$AP$78,13,0)</f>
        <v>#N/A</v>
      </c>
      <c r="U16" s="1004"/>
      <c r="V16" s="1002" t="s">
        <v>752</v>
      </c>
      <c r="W16" s="1002"/>
      <c r="X16" s="1002"/>
      <c r="Y16" s="1004" t="e">
        <f>VLOOKUP('説明（入力箇所有　必ずお読みください）'!C20,施設情報!$A$4:$AP$78,15,0)</f>
        <v>#N/A</v>
      </c>
      <c r="Z16" s="1004"/>
      <c r="AA16" s="1002" t="s">
        <v>751</v>
      </c>
      <c r="AB16" s="1002"/>
      <c r="AC16" s="1004" t="e">
        <f>VLOOKUP('説明（入力箇所有　必ずお読みください）'!C20,施設情報!$A$4:$AP$78,16,0)</f>
        <v>#N/A</v>
      </c>
      <c r="AD16" s="1004"/>
      <c r="AE16" s="1002" t="s">
        <v>753</v>
      </c>
      <c r="AF16" s="1002"/>
      <c r="AG16" s="1005"/>
      <c r="AH16" s="224"/>
      <c r="AI16" s="224"/>
    </row>
    <row r="17" spans="1:40" ht="25.5" customHeight="1" thickBot="1">
      <c r="A17" s="1006" t="s">
        <v>754</v>
      </c>
      <c r="B17" s="1007"/>
      <c r="C17" s="1007"/>
      <c r="D17" s="1007"/>
      <c r="E17" s="1007"/>
      <c r="F17" s="1007"/>
      <c r="G17" s="1007"/>
      <c r="H17" s="1007"/>
      <c r="I17" s="1007"/>
      <c r="J17" s="1007"/>
      <c r="K17" s="1007"/>
      <c r="L17" s="1007"/>
      <c r="M17" s="1008"/>
      <c r="N17" s="225"/>
      <c r="O17" s="226"/>
      <c r="P17" s="1009" t="e">
        <f>VLOOKUP('説明（入力箇所有　必ずお読みください）'!C20,施設情報!$A$4:$AP$78,17,0)</f>
        <v>#N/A</v>
      </c>
      <c r="Q17" s="1009"/>
      <c r="R17" s="1007" t="s">
        <v>751</v>
      </c>
      <c r="S17" s="1007"/>
      <c r="T17" s="1009" t="e">
        <f>VLOOKUP('説明（入力箇所有　必ずお読みください）'!C20,施設情報!$A$4:$AP$78,18,0)</f>
        <v>#N/A</v>
      </c>
      <c r="U17" s="1009"/>
      <c r="V17" s="1007" t="s">
        <v>752</v>
      </c>
      <c r="W17" s="1007"/>
      <c r="X17" s="1007"/>
      <c r="Y17" s="1009" t="e">
        <f>VLOOKUP('説明（入力箇所有　必ずお読みください）'!C20,施設情報!$A$4:$AP$78,20,0)</f>
        <v>#N/A</v>
      </c>
      <c r="Z17" s="1009"/>
      <c r="AA17" s="1007" t="s">
        <v>751</v>
      </c>
      <c r="AB17" s="1007"/>
      <c r="AC17" s="1009" t="e">
        <f>VLOOKUP('説明（入力箇所有　必ずお読みください）'!C20,施設情報!$A$4:$AP$78,21,0)</f>
        <v>#N/A</v>
      </c>
      <c r="AD17" s="1009"/>
      <c r="AE17" s="1007" t="s">
        <v>753</v>
      </c>
      <c r="AF17" s="1007"/>
      <c r="AG17" s="1010"/>
      <c r="AH17" s="224"/>
      <c r="AI17" s="224"/>
    </row>
    <row r="18" spans="1:40" ht="20.25" customHeight="1" thickTop="1">
      <c r="A18" s="1011" t="s">
        <v>755</v>
      </c>
      <c r="B18" s="1012"/>
      <c r="C18" s="1012"/>
      <c r="D18" s="1012"/>
      <c r="E18" s="1012"/>
      <c r="F18" s="1012"/>
      <c r="G18" s="1012"/>
      <c r="H18" s="1012"/>
      <c r="I18" s="1012"/>
      <c r="J18" s="1012"/>
      <c r="K18" s="1012"/>
      <c r="L18" s="1012"/>
      <c r="M18" s="1013"/>
      <c r="N18" s="1017" t="s">
        <v>756</v>
      </c>
      <c r="O18" s="1018"/>
      <c r="P18" s="1019"/>
      <c r="Q18" s="1019"/>
      <c r="R18" s="1012" t="s">
        <v>751</v>
      </c>
      <c r="S18" s="1012"/>
      <c r="T18" s="1020"/>
      <c r="U18" s="1020"/>
      <c r="V18" s="1012" t="s">
        <v>752</v>
      </c>
      <c r="W18" s="1012"/>
      <c r="X18" s="1012"/>
      <c r="Y18" s="1019"/>
      <c r="Z18" s="1019"/>
      <c r="AA18" s="1012" t="s">
        <v>751</v>
      </c>
      <c r="AB18" s="1012"/>
      <c r="AC18" s="1020"/>
      <c r="AD18" s="1020"/>
      <c r="AE18" s="1012" t="s">
        <v>753</v>
      </c>
      <c r="AF18" s="1012"/>
      <c r="AG18" s="1021"/>
      <c r="AH18" s="224"/>
      <c r="AI18" s="224"/>
    </row>
    <row r="19" spans="1:40" ht="20.25" customHeight="1">
      <c r="A19" s="1014"/>
      <c r="B19" s="1015"/>
      <c r="C19" s="1015"/>
      <c r="D19" s="1015"/>
      <c r="E19" s="1015"/>
      <c r="F19" s="1015"/>
      <c r="G19" s="1015"/>
      <c r="H19" s="1015"/>
      <c r="I19" s="1015"/>
      <c r="J19" s="1015"/>
      <c r="K19" s="1015"/>
      <c r="L19" s="1015"/>
      <c r="M19" s="1016"/>
      <c r="N19" s="1022" t="s">
        <v>757</v>
      </c>
      <c r="O19" s="1023"/>
      <c r="P19" s="1024" t="e">
        <f>VLOOKUP('説明（入力箇所有　必ずお読みください）'!C20,施設情報!$A$4:$AP$78,22,0)</f>
        <v>#N/A</v>
      </c>
      <c r="Q19" s="1024"/>
      <c r="R19" s="1015" t="s">
        <v>751</v>
      </c>
      <c r="S19" s="1015"/>
      <c r="T19" s="1024" t="e">
        <f>VLOOKUP('説明（入力箇所有　必ずお読みください）'!C20,施設情報!$A$4:$AP$78,23,0)</f>
        <v>#N/A</v>
      </c>
      <c r="U19" s="1024"/>
      <c r="V19" s="1015" t="s">
        <v>752</v>
      </c>
      <c r="W19" s="1015"/>
      <c r="X19" s="1015"/>
      <c r="Y19" s="1024" t="e">
        <f>VLOOKUP('説明（入力箇所有　必ずお読みください）'!C20,施設情報!$A$4:$AP$78,25,0)</f>
        <v>#N/A</v>
      </c>
      <c r="Z19" s="1024"/>
      <c r="AA19" s="1015" t="s">
        <v>751</v>
      </c>
      <c r="AB19" s="1015"/>
      <c r="AC19" s="1024" t="e">
        <f>VLOOKUP('説明（入力箇所有　必ずお読みください）'!C20,施設情報!$A$4:$AP$78,26,0)</f>
        <v>#N/A</v>
      </c>
      <c r="AD19" s="1024"/>
      <c r="AE19" s="1015" t="s">
        <v>753</v>
      </c>
      <c r="AF19" s="1015"/>
      <c r="AG19" s="1028"/>
      <c r="AH19" s="224"/>
      <c r="AI19" s="224"/>
    </row>
    <row r="20" spans="1:40" ht="20.25" customHeight="1">
      <c r="A20" s="1036" t="s">
        <v>758</v>
      </c>
      <c r="B20" s="1030"/>
      <c r="C20" s="1030"/>
      <c r="D20" s="1030"/>
      <c r="E20" s="1030"/>
      <c r="F20" s="1030"/>
      <c r="G20" s="1030"/>
      <c r="H20" s="1030"/>
      <c r="I20" s="1030"/>
      <c r="J20" s="1030"/>
      <c r="K20" s="1030"/>
      <c r="L20" s="1030"/>
      <c r="M20" s="1037"/>
      <c r="N20" s="1040" t="s">
        <v>756</v>
      </c>
      <c r="O20" s="1041"/>
      <c r="P20" s="1029" t="e">
        <f>VLOOKUP('説明（入力箇所有　必ずお読みください）'!C20,施設情報!$A$4:$AP$78,27,0)</f>
        <v>#N/A</v>
      </c>
      <c r="Q20" s="1029"/>
      <c r="R20" s="1030" t="s">
        <v>751</v>
      </c>
      <c r="S20" s="1030"/>
      <c r="T20" s="1029" t="e">
        <f>VLOOKUP('説明（入力箇所有　必ずお読みください）'!C20,施設情報!$A$4:$AP$78,28,0)</f>
        <v>#N/A</v>
      </c>
      <c r="U20" s="1029"/>
      <c r="V20" s="1030" t="s">
        <v>752</v>
      </c>
      <c r="W20" s="1030"/>
      <c r="X20" s="1030"/>
      <c r="Y20" s="1029" t="e">
        <f>VLOOKUP('説明（入力箇所有　必ずお読みください）'!C20,施設情報!$A$4:$AP$78,30,0)</f>
        <v>#N/A</v>
      </c>
      <c r="Z20" s="1029"/>
      <c r="AA20" s="1030" t="s">
        <v>751</v>
      </c>
      <c r="AB20" s="1030"/>
      <c r="AC20" s="1029" t="e">
        <f>VLOOKUP('説明（入力箇所有　必ずお読みください）'!C20,施設情報!$A$4:$AP$78,31,0)</f>
        <v>#N/A</v>
      </c>
      <c r="AD20" s="1029"/>
      <c r="AE20" s="1030" t="s">
        <v>753</v>
      </c>
      <c r="AF20" s="1030"/>
      <c r="AG20" s="1031"/>
      <c r="AH20" s="224"/>
      <c r="AI20" s="224"/>
    </row>
    <row r="21" spans="1:40" ht="20.25" customHeight="1" thickBot="1">
      <c r="A21" s="1038"/>
      <c r="B21" s="1026"/>
      <c r="C21" s="1026"/>
      <c r="D21" s="1026"/>
      <c r="E21" s="1026"/>
      <c r="F21" s="1026"/>
      <c r="G21" s="1026"/>
      <c r="H21" s="1026"/>
      <c r="I21" s="1026"/>
      <c r="J21" s="1026"/>
      <c r="K21" s="1026"/>
      <c r="L21" s="1026"/>
      <c r="M21" s="1039"/>
      <c r="N21" s="1042" t="s">
        <v>757</v>
      </c>
      <c r="O21" s="1043"/>
      <c r="P21" s="1025" t="e">
        <f>VLOOKUP('説明（入力箇所有　必ずお読みください）'!C20,施設情報!$A$4:$AP$78,32,0)</f>
        <v>#N/A</v>
      </c>
      <c r="Q21" s="1025"/>
      <c r="R21" s="1026" t="s">
        <v>751</v>
      </c>
      <c r="S21" s="1026"/>
      <c r="T21" s="1025" t="e">
        <f>VLOOKUP('説明（入力箇所有　必ずお読みください）'!C20,施設情報!$A$4:$AP$78,33,0)</f>
        <v>#N/A</v>
      </c>
      <c r="U21" s="1025"/>
      <c r="V21" s="1026" t="s">
        <v>752</v>
      </c>
      <c r="W21" s="1026"/>
      <c r="X21" s="1026"/>
      <c r="Y21" s="1025" t="e">
        <f>VLOOKUP('説明（入力箇所有　必ずお読みください）'!C20,施設情報!$A$4:$AP$78,35,0)</f>
        <v>#N/A</v>
      </c>
      <c r="Z21" s="1025"/>
      <c r="AA21" s="1026" t="s">
        <v>751</v>
      </c>
      <c r="AB21" s="1026"/>
      <c r="AC21" s="1025" t="e">
        <f>VLOOKUP('説明（入力箇所有　必ずお読みください）'!C20,施設情報!$A$4:$AP$78,36,0)</f>
        <v>#N/A</v>
      </c>
      <c r="AD21" s="1025"/>
      <c r="AE21" s="1026" t="s">
        <v>753</v>
      </c>
      <c r="AF21" s="1026"/>
      <c r="AG21" s="1027"/>
      <c r="AH21" s="224"/>
      <c r="AI21" s="224"/>
    </row>
    <row r="22" spans="1:40" ht="27.75" customHeight="1">
      <c r="A22" s="224"/>
      <c r="B22" s="224"/>
      <c r="C22" s="224"/>
      <c r="D22" s="224"/>
      <c r="E22" s="224"/>
      <c r="F22" s="224"/>
      <c r="G22" s="224"/>
      <c r="H22" s="224"/>
      <c r="I22" s="224"/>
      <c r="J22" s="224"/>
      <c r="K22" s="224"/>
      <c r="L22" s="224"/>
      <c r="M22" s="224"/>
      <c r="N22" s="224"/>
      <c r="O22" s="224"/>
      <c r="P22" s="224"/>
      <c r="Q22" s="224"/>
      <c r="R22" s="224"/>
      <c r="S22" s="224"/>
      <c r="T22" s="224"/>
      <c r="U22" s="224"/>
      <c r="V22" s="224"/>
      <c r="W22" s="224"/>
      <c r="X22" s="224"/>
      <c r="Y22" s="224"/>
      <c r="Z22" s="224"/>
      <c r="AA22" s="224"/>
      <c r="AB22" s="224"/>
      <c r="AC22" s="224"/>
      <c r="AD22" s="224"/>
      <c r="AE22" s="224"/>
      <c r="AF22" s="224"/>
      <c r="AG22" s="224"/>
      <c r="AH22" s="224"/>
      <c r="AI22" s="224"/>
    </row>
    <row r="23" spans="1:40" ht="20.25" customHeight="1">
      <c r="A23" s="1032" t="s">
        <v>1225</v>
      </c>
      <c r="B23" s="1033"/>
      <c r="C23" s="1033"/>
      <c r="D23" s="1033"/>
      <c r="E23" s="1033"/>
      <c r="F23" s="1033"/>
      <c r="G23" s="1033"/>
      <c r="H23" s="1033"/>
      <c r="I23" s="1033"/>
      <c r="J23" s="1033"/>
      <c r="K23" s="1033"/>
      <c r="L23" s="1033"/>
      <c r="M23" s="1033"/>
      <c r="N23" s="1033"/>
      <c r="O23" s="1033"/>
      <c r="P23" s="1033"/>
      <c r="Q23" s="1033"/>
      <c r="R23" s="1033"/>
      <c r="S23" s="1033"/>
      <c r="T23" s="1033"/>
      <c r="U23" s="1033"/>
      <c r="V23" s="1033"/>
      <c r="W23" s="1033"/>
      <c r="X23" s="1033"/>
      <c r="Y23" s="1033"/>
      <c r="Z23" s="1033"/>
      <c r="AA23" s="1033"/>
      <c r="AB23" s="1033"/>
      <c r="AC23" s="1033"/>
      <c r="AD23" s="1033"/>
      <c r="AE23" s="1033"/>
      <c r="AF23" s="1033"/>
      <c r="AG23" s="1033"/>
      <c r="AH23" s="1033"/>
      <c r="AI23" s="224"/>
    </row>
    <row r="24" spans="1:40" ht="20.25" customHeight="1">
      <c r="A24" s="1033"/>
      <c r="B24" s="1033"/>
      <c r="C24" s="1033"/>
      <c r="D24" s="1033"/>
      <c r="E24" s="1033"/>
      <c r="F24" s="1033"/>
      <c r="G24" s="1033"/>
      <c r="H24" s="1033"/>
      <c r="I24" s="1033"/>
      <c r="J24" s="1033"/>
      <c r="K24" s="1033"/>
      <c r="L24" s="1033"/>
      <c r="M24" s="1033"/>
      <c r="N24" s="1033"/>
      <c r="O24" s="1033"/>
      <c r="P24" s="1033"/>
      <c r="Q24" s="1033"/>
      <c r="R24" s="1033"/>
      <c r="S24" s="1033"/>
      <c r="T24" s="1033"/>
      <c r="U24" s="1033"/>
      <c r="V24" s="1033"/>
      <c r="W24" s="1033"/>
      <c r="X24" s="1033"/>
      <c r="Y24" s="1033"/>
      <c r="Z24" s="1033"/>
      <c r="AA24" s="1033"/>
      <c r="AB24" s="1033"/>
      <c r="AC24" s="1033"/>
      <c r="AD24" s="1033"/>
      <c r="AE24" s="1033"/>
      <c r="AF24" s="1033"/>
      <c r="AG24" s="1033"/>
      <c r="AH24" s="1033"/>
      <c r="AI24" s="224"/>
    </row>
    <row r="25" spans="1:40" ht="20.25" customHeight="1">
      <c r="A25" s="227"/>
      <c r="B25" s="227"/>
      <c r="C25" s="227"/>
      <c r="D25" s="224"/>
      <c r="E25" s="224"/>
      <c r="F25" s="224"/>
      <c r="G25" s="224"/>
      <c r="H25" s="224"/>
      <c r="I25" s="224"/>
      <c r="J25" s="224"/>
      <c r="K25" s="224"/>
      <c r="L25" s="224"/>
      <c r="M25" s="224"/>
      <c r="N25" s="224"/>
      <c r="O25" s="224"/>
      <c r="P25" s="224"/>
      <c r="Q25" s="224"/>
      <c r="R25" s="224"/>
      <c r="S25" s="224"/>
      <c r="T25" s="224"/>
      <c r="U25" s="224"/>
      <c r="V25" s="224"/>
      <c r="W25" s="224"/>
      <c r="X25" s="224"/>
      <c r="Y25" s="224"/>
      <c r="Z25" s="224"/>
      <c r="AA25" s="224"/>
      <c r="AB25" s="224"/>
      <c r="AC25" s="224"/>
      <c r="AD25" s="224"/>
      <c r="AE25" s="224"/>
      <c r="AF25" s="224"/>
      <c r="AG25" s="224"/>
      <c r="AH25" s="224"/>
      <c r="AI25" s="224"/>
    </row>
    <row r="26" spans="1:40" ht="20.25" customHeight="1" thickBot="1">
      <c r="A26" s="1034" t="s">
        <v>759</v>
      </c>
      <c r="B26" s="1034"/>
      <c r="C26" s="1034"/>
      <c r="D26" s="1034"/>
      <c r="E26" s="1034"/>
      <c r="F26" s="1035">
        <f>IFERROR(別紙７【要入力】!L22,0)</f>
        <v>0</v>
      </c>
      <c r="G26" s="1035"/>
      <c r="H26" s="1035"/>
      <c r="I26" s="1035"/>
      <c r="J26" s="1035"/>
      <c r="K26" s="1035"/>
      <c r="L26" s="1035"/>
      <c r="M26" s="1035"/>
      <c r="N26" s="1035"/>
      <c r="O26" s="1035"/>
      <c r="P26" s="1035"/>
      <c r="Q26" s="1035"/>
      <c r="R26" s="1035"/>
      <c r="S26" s="1035"/>
      <c r="T26" s="1035"/>
      <c r="U26" s="1035"/>
      <c r="V26" s="1035"/>
      <c r="W26" s="1035"/>
      <c r="X26" s="1035"/>
      <c r="Y26" s="228" t="s">
        <v>102</v>
      </c>
      <c r="Z26" s="229"/>
      <c r="AA26" s="230"/>
      <c r="AB26" s="230"/>
      <c r="AC26" s="230"/>
      <c r="AD26" s="230"/>
      <c r="AE26" s="218"/>
      <c r="AF26" s="218"/>
      <c r="AG26" s="230"/>
      <c r="AH26" s="230"/>
      <c r="AI26" s="230"/>
    </row>
    <row r="27" spans="1:40" ht="20.25" customHeight="1">
      <c r="A27" s="231"/>
      <c r="B27" s="231"/>
      <c r="C27" s="231"/>
      <c r="D27" s="231"/>
      <c r="E27" s="231"/>
      <c r="F27" s="232"/>
      <c r="G27" s="232"/>
      <c r="H27" s="232"/>
      <c r="I27" s="232"/>
      <c r="J27" s="224"/>
      <c r="K27" s="224"/>
      <c r="L27" s="224"/>
      <c r="M27" s="224"/>
      <c r="N27" s="224"/>
      <c r="O27" s="224"/>
      <c r="P27" s="224"/>
      <c r="Q27" s="224"/>
      <c r="R27" s="224"/>
      <c r="S27" s="224"/>
      <c r="T27" s="224"/>
      <c r="U27" s="224"/>
      <c r="V27" s="224"/>
      <c r="W27" s="224"/>
      <c r="X27" s="224"/>
      <c r="Y27" s="224"/>
      <c r="Z27" s="224"/>
      <c r="AA27" s="224"/>
      <c r="AB27" s="224"/>
      <c r="AC27" s="224"/>
      <c r="AD27" s="224"/>
      <c r="AE27" s="224"/>
      <c r="AF27" s="224"/>
      <c r="AG27" s="224"/>
      <c r="AH27" s="224"/>
      <c r="AI27" s="224"/>
    </row>
    <row r="28" spans="1:40" s="3" customFormat="1" ht="20.25" customHeight="1">
      <c r="A28" s="233" t="s">
        <v>760</v>
      </c>
      <c r="B28" s="234"/>
      <c r="C28" s="233"/>
      <c r="D28" s="233"/>
      <c r="E28" s="233"/>
      <c r="F28" s="232" t="s">
        <v>761</v>
      </c>
      <c r="G28" s="232"/>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N28" s="189"/>
    </row>
    <row r="29" spans="1:40" s="3" customFormat="1" ht="20.25" customHeight="1">
      <c r="A29" s="232"/>
      <c r="B29" s="234"/>
      <c r="C29" s="232"/>
      <c r="D29" s="232"/>
      <c r="E29" s="232"/>
      <c r="F29" s="232"/>
      <c r="G29" s="232"/>
      <c r="H29" s="232"/>
      <c r="I29" s="232"/>
      <c r="J29" s="232"/>
      <c r="K29" s="232"/>
      <c r="L29" s="232"/>
      <c r="M29" s="232"/>
      <c r="N29" s="232"/>
      <c r="O29" s="232"/>
      <c r="P29" s="232"/>
      <c r="Q29" s="232"/>
      <c r="R29" s="232"/>
      <c r="S29" s="232"/>
      <c r="T29" s="232"/>
      <c r="U29" s="232"/>
      <c r="V29" s="232"/>
      <c r="W29" s="232"/>
      <c r="X29" s="232"/>
      <c r="Y29" s="232"/>
      <c r="Z29" s="232"/>
      <c r="AA29" s="232"/>
      <c r="AB29" s="232"/>
      <c r="AC29" s="232"/>
      <c r="AD29" s="232"/>
      <c r="AE29" s="232"/>
      <c r="AF29" s="232"/>
      <c r="AG29" s="232"/>
      <c r="AH29" s="232"/>
      <c r="AI29" s="232"/>
      <c r="AN29" s="189"/>
    </row>
    <row r="30" spans="1:40" s="3" customFormat="1" ht="20.25" customHeight="1">
      <c r="A30" s="232"/>
      <c r="B30" s="234"/>
      <c r="C30" s="232"/>
      <c r="D30" s="232"/>
      <c r="E30" s="232"/>
      <c r="F30" s="232"/>
      <c r="G30" s="232"/>
      <c r="H30" s="232"/>
      <c r="I30" s="232"/>
      <c r="J30" s="232"/>
      <c r="K30" s="232"/>
      <c r="L30" s="232"/>
      <c r="M30" s="232"/>
      <c r="N30" s="232"/>
      <c r="O30" s="232"/>
      <c r="P30" s="232"/>
      <c r="Q30" s="232"/>
      <c r="R30" s="232"/>
      <c r="S30" s="232"/>
      <c r="T30" s="232"/>
      <c r="U30" s="232"/>
      <c r="V30" s="232"/>
      <c r="W30" s="232"/>
      <c r="X30" s="232"/>
      <c r="Y30" s="232"/>
      <c r="Z30" s="232"/>
      <c r="AA30" s="232"/>
      <c r="AB30" s="232"/>
      <c r="AC30" s="232"/>
      <c r="AD30" s="232"/>
      <c r="AE30" s="232"/>
      <c r="AF30" s="232"/>
      <c r="AG30" s="232"/>
      <c r="AH30" s="232"/>
      <c r="AI30" s="232"/>
      <c r="AN30" s="189"/>
    </row>
    <row r="31" spans="1:40" ht="19.5" customHeight="1">
      <c r="A31" s="235"/>
      <c r="B31" s="235"/>
      <c r="C31" s="235"/>
      <c r="D31" s="235"/>
      <c r="E31" s="235"/>
      <c r="F31" s="106"/>
      <c r="G31" s="106"/>
      <c r="H31" s="106"/>
      <c r="I31" s="106"/>
      <c r="J31" s="106"/>
      <c r="K31" s="106"/>
      <c r="L31" s="106"/>
      <c r="M31" s="106"/>
      <c r="N31" s="106"/>
      <c r="O31" s="106"/>
      <c r="P31" s="106"/>
      <c r="Q31" s="106"/>
      <c r="R31" s="106"/>
      <c r="S31" s="106"/>
      <c r="T31" s="106"/>
      <c r="U31" s="106"/>
      <c r="V31" s="106"/>
      <c r="W31" s="106"/>
      <c r="X31" s="106"/>
      <c r="Y31" s="106"/>
      <c r="Z31" s="106"/>
      <c r="AA31" s="106"/>
      <c r="AB31" s="106"/>
      <c r="AC31" s="106"/>
      <c r="AD31" s="106"/>
      <c r="AE31" s="106"/>
      <c r="AF31" s="106"/>
      <c r="AG31" s="106"/>
      <c r="AH31" s="106"/>
      <c r="AI31" s="106"/>
    </row>
    <row r="32" spans="1:40" ht="19.5" customHeight="1">
      <c r="A32" s="236"/>
      <c r="B32" s="236"/>
      <c r="C32" s="236"/>
      <c r="D32" s="236"/>
      <c r="E32" s="236"/>
      <c r="F32" s="106"/>
      <c r="G32" s="106"/>
      <c r="H32" s="106"/>
      <c r="I32" s="106"/>
      <c r="J32" s="106"/>
      <c r="K32" s="106"/>
      <c r="L32" s="106"/>
      <c r="M32" s="106"/>
      <c r="N32" s="106"/>
      <c r="O32" s="106"/>
      <c r="P32" s="106"/>
      <c r="Q32" s="106"/>
      <c r="R32" s="106"/>
      <c r="S32" s="106"/>
      <c r="T32" s="106"/>
      <c r="U32" s="106"/>
      <c r="V32" s="106"/>
      <c r="W32" s="106"/>
      <c r="X32" s="106"/>
      <c r="Y32" s="106"/>
      <c r="Z32" s="106"/>
      <c r="AA32" s="106"/>
      <c r="AB32" s="106"/>
      <c r="AC32" s="106"/>
      <c r="AD32" s="106"/>
      <c r="AE32" s="106"/>
      <c r="AF32" s="106"/>
      <c r="AG32" s="106"/>
      <c r="AH32" s="106"/>
      <c r="AI32" s="106"/>
    </row>
    <row r="33" spans="1:35" ht="19.5" customHeight="1">
      <c r="A33" s="237"/>
      <c r="B33" s="237"/>
      <c r="C33" s="237"/>
      <c r="D33" s="237"/>
      <c r="E33" s="237"/>
      <c r="F33" s="106"/>
      <c r="G33" s="106"/>
      <c r="H33" s="106"/>
      <c r="I33" s="106"/>
      <c r="J33" s="106"/>
      <c r="K33" s="106"/>
      <c r="L33" s="106"/>
      <c r="M33" s="106"/>
      <c r="N33" s="106"/>
      <c r="O33" s="106"/>
      <c r="P33" s="106"/>
      <c r="Q33" s="106"/>
      <c r="R33" s="106"/>
      <c r="S33" s="106"/>
      <c r="T33" s="106"/>
      <c r="U33" s="106"/>
      <c r="V33" s="106"/>
      <c r="W33" s="106"/>
      <c r="X33" s="106"/>
      <c r="Y33" s="106"/>
      <c r="Z33" s="106"/>
      <c r="AA33" s="106"/>
      <c r="AB33" s="106"/>
      <c r="AC33" s="106"/>
      <c r="AD33" s="106"/>
      <c r="AE33" s="106"/>
      <c r="AF33" s="106"/>
      <c r="AG33" s="106"/>
      <c r="AH33" s="106"/>
      <c r="AI33" s="106"/>
    </row>
    <row r="34" spans="1:35" ht="24.95" customHeight="1"/>
  </sheetData>
  <sheetProtection sheet="1" selectLockedCells="1"/>
  <protectedRanges>
    <protectedRange sqref="AN1" name="範囲4"/>
    <protectedRange sqref="AN1" name="範囲2"/>
    <protectedRange sqref="A2" name="範囲1"/>
    <protectedRange sqref="AN1" name="範囲3"/>
  </protectedRanges>
  <mergeCells count="75">
    <mergeCell ref="A23:AH24"/>
    <mergeCell ref="A26:E26"/>
    <mergeCell ref="F26:X26"/>
    <mergeCell ref="A20:M21"/>
    <mergeCell ref="Y21:Z21"/>
    <mergeCell ref="N20:O20"/>
    <mergeCell ref="P20:Q20"/>
    <mergeCell ref="R20:S20"/>
    <mergeCell ref="T20:U20"/>
    <mergeCell ref="V20:X20"/>
    <mergeCell ref="N21:O21"/>
    <mergeCell ref="P21:Q21"/>
    <mergeCell ref="R21:S21"/>
    <mergeCell ref="T21:U21"/>
    <mergeCell ref="V21:X21"/>
    <mergeCell ref="AA21:AB21"/>
    <mergeCell ref="AC21:AD21"/>
    <mergeCell ref="AE21:AG21"/>
    <mergeCell ref="R19:S19"/>
    <mergeCell ref="T19:U19"/>
    <mergeCell ref="V19:X19"/>
    <mergeCell ref="Y19:Z19"/>
    <mergeCell ref="AA19:AB19"/>
    <mergeCell ref="AC19:AD19"/>
    <mergeCell ref="AE19:AG19"/>
    <mergeCell ref="Y20:Z20"/>
    <mergeCell ref="AA20:AB20"/>
    <mergeCell ref="AC20:AD20"/>
    <mergeCell ref="AE20:AG20"/>
    <mergeCell ref="Y17:Z17"/>
    <mergeCell ref="AA17:AB17"/>
    <mergeCell ref="AC17:AD17"/>
    <mergeCell ref="AE17:AG17"/>
    <mergeCell ref="A18:M19"/>
    <mergeCell ref="N18:O18"/>
    <mergeCell ref="P18:Q18"/>
    <mergeCell ref="R18:S18"/>
    <mergeCell ref="T18:U18"/>
    <mergeCell ref="V18:X18"/>
    <mergeCell ref="Y18:Z18"/>
    <mergeCell ref="AA18:AB18"/>
    <mergeCell ref="AC18:AD18"/>
    <mergeCell ref="AE18:AG18"/>
    <mergeCell ref="N19:O19"/>
    <mergeCell ref="P19:Q19"/>
    <mergeCell ref="A17:M17"/>
    <mergeCell ref="P17:Q17"/>
    <mergeCell ref="R17:S17"/>
    <mergeCell ref="T17:U17"/>
    <mergeCell ref="V17:X17"/>
    <mergeCell ref="Q12:U12"/>
    <mergeCell ref="V12:AI12"/>
    <mergeCell ref="A14:AI15"/>
    <mergeCell ref="A16:M16"/>
    <mergeCell ref="P16:Q16"/>
    <mergeCell ref="R16:S16"/>
    <mergeCell ref="T16:U16"/>
    <mergeCell ref="V16:X16"/>
    <mergeCell ref="Y16:Z16"/>
    <mergeCell ref="AA16:AB16"/>
    <mergeCell ref="AC16:AD16"/>
    <mergeCell ref="AE16:AG16"/>
    <mergeCell ref="Q10:U10"/>
    <mergeCell ref="V10:AI10"/>
    <mergeCell ref="Q11:U11"/>
    <mergeCell ref="V11:AA11"/>
    <mergeCell ref="AB11:AG11"/>
    <mergeCell ref="AH11:AI11"/>
    <mergeCell ref="AH1:AI1"/>
    <mergeCell ref="Y2:AI2"/>
    <mergeCell ref="K4:AA4"/>
    <mergeCell ref="K5:AA5"/>
    <mergeCell ref="Q8:U9"/>
    <mergeCell ref="V8:AI9"/>
    <mergeCell ref="L6:Z7"/>
  </mergeCells>
  <phoneticPr fontId="2"/>
  <conditionalFormatting sqref="A4:AI12">
    <cfRule type="expression" dxfId="4" priority="1">
      <formula>$AO$4="不要"</formula>
    </cfRule>
  </conditionalFormatting>
  <printOptions horizontalCentered="1" verticalCentered="1"/>
  <pageMargins left="0.59055118110236227" right="0.59055118110236227" top="0" bottom="0" header="0" footer="0"/>
  <pageSetup paperSize="9" scale="117"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FBA584-3119-4D6C-A7D5-3036EF7F863F}">
  <sheetPr codeName="Sheet27" filterMode="1">
    <tabColor theme="1"/>
    <pageSetUpPr fitToPage="1"/>
  </sheetPr>
  <dimension ref="A1:AU81"/>
  <sheetViews>
    <sheetView view="pageBreakPreview" zoomScale="70" zoomScaleNormal="80" zoomScaleSheetLayoutView="70" workbookViewId="0">
      <pane xSplit="3" ySplit="3" topLeftCell="D57" activePane="bottomRight" state="frozen"/>
      <selection pane="topRight" activeCell="D1" sqref="D1"/>
      <selection pane="bottomLeft" activeCell="A4" sqref="A4"/>
      <selection pane="bottomRight" activeCell="C4" sqref="C4:D76"/>
    </sheetView>
  </sheetViews>
  <sheetFormatPr defaultRowHeight="13.5"/>
  <cols>
    <col min="1" max="1" width="17.25" style="594" customWidth="1"/>
    <col min="2" max="2" width="5.125" style="564" customWidth="1"/>
    <col min="3" max="3" width="27.25" style="595" customWidth="1"/>
    <col min="4" max="4" width="26.875" style="596" customWidth="1"/>
    <col min="5" max="5" width="15.75" style="596" customWidth="1"/>
    <col min="6" max="6" width="13.875" style="596" customWidth="1"/>
    <col min="7" max="7" width="37.5" style="595" customWidth="1"/>
    <col min="8" max="8" width="11.625" style="564" customWidth="1"/>
    <col min="9" max="9" width="2.75" style="564" customWidth="1"/>
    <col min="10" max="10" width="23.875" style="564" customWidth="1"/>
    <col min="11" max="11" width="13.875" style="564" customWidth="1"/>
    <col min="12" max="13" width="5.125" style="564" customWidth="1"/>
    <col min="14" max="14" width="5" style="564" customWidth="1"/>
    <col min="15" max="18" width="5.125" style="564" customWidth="1"/>
    <col min="19" max="19" width="5" style="564" customWidth="1"/>
    <col min="20" max="21" width="5.125" style="564" customWidth="1"/>
    <col min="22" max="24" width="5" style="564" customWidth="1"/>
    <col min="25" max="26" width="5.125" style="564" customWidth="1"/>
    <col min="27" max="36" width="5" style="564" customWidth="1"/>
    <col min="37" max="37" width="10.25" style="564" customWidth="1"/>
    <col min="38" max="38" width="12.75" style="564" customWidth="1"/>
    <col min="39" max="39" width="13.5" style="564" customWidth="1"/>
    <col min="40" max="42" width="12.75" style="564" customWidth="1"/>
    <col min="43" max="45" width="14.125" style="596" customWidth="1"/>
    <col min="46" max="46" width="22.75" style="596" customWidth="1"/>
    <col min="47" max="16384" width="9" style="564"/>
  </cols>
  <sheetData>
    <row r="1" spans="1:46" ht="26.25" customHeight="1">
      <c r="A1" s="561" t="s">
        <v>1401</v>
      </c>
      <c r="B1" s="561"/>
      <c r="C1" s="562">
        <v>3</v>
      </c>
      <c r="D1" s="563">
        <v>4</v>
      </c>
      <c r="E1" s="562">
        <v>5</v>
      </c>
      <c r="F1" s="563">
        <v>6</v>
      </c>
      <c r="G1" s="562">
        <v>7</v>
      </c>
      <c r="H1" s="563">
        <v>8</v>
      </c>
      <c r="I1" s="562">
        <v>9</v>
      </c>
      <c r="J1" s="563">
        <v>10</v>
      </c>
      <c r="K1" s="562">
        <v>11</v>
      </c>
      <c r="L1" s="563">
        <v>12</v>
      </c>
      <c r="M1" s="562">
        <v>13</v>
      </c>
      <c r="N1" s="563">
        <v>14</v>
      </c>
      <c r="O1" s="562">
        <v>15</v>
      </c>
      <c r="P1" s="563">
        <v>16</v>
      </c>
      <c r="Q1" s="562">
        <v>17</v>
      </c>
      <c r="R1" s="563">
        <v>18</v>
      </c>
      <c r="S1" s="562">
        <v>19</v>
      </c>
      <c r="T1" s="563">
        <v>20</v>
      </c>
      <c r="U1" s="562">
        <v>21</v>
      </c>
      <c r="V1" s="563">
        <v>22</v>
      </c>
      <c r="W1" s="562">
        <v>23</v>
      </c>
      <c r="X1" s="563">
        <v>24</v>
      </c>
      <c r="Y1" s="562">
        <v>25</v>
      </c>
      <c r="Z1" s="563">
        <v>26</v>
      </c>
      <c r="AA1" s="562">
        <v>27</v>
      </c>
      <c r="AB1" s="563">
        <v>28</v>
      </c>
      <c r="AC1" s="562">
        <v>29</v>
      </c>
      <c r="AD1" s="563">
        <v>30</v>
      </c>
      <c r="AE1" s="562">
        <v>31</v>
      </c>
      <c r="AF1" s="563">
        <v>32</v>
      </c>
      <c r="AG1" s="562">
        <v>33</v>
      </c>
      <c r="AH1" s="563">
        <v>34</v>
      </c>
      <c r="AI1" s="562">
        <v>35</v>
      </c>
      <c r="AJ1" s="563">
        <v>36</v>
      </c>
      <c r="AK1" s="562">
        <v>37</v>
      </c>
      <c r="AL1" s="563">
        <v>38</v>
      </c>
      <c r="AM1" s="562">
        <v>39</v>
      </c>
      <c r="AN1" s="563">
        <v>40</v>
      </c>
      <c r="AO1" s="562">
        <v>41</v>
      </c>
      <c r="AP1" s="563">
        <v>42</v>
      </c>
      <c r="AQ1" s="562">
        <v>43</v>
      </c>
      <c r="AR1" s="563">
        <v>44</v>
      </c>
      <c r="AS1" s="562">
        <v>45</v>
      </c>
      <c r="AT1" s="563">
        <v>46</v>
      </c>
    </row>
    <row r="2" spans="1:46" s="623" customFormat="1" ht="33" customHeight="1">
      <c r="A2" s="615" t="s">
        <v>499</v>
      </c>
      <c r="B2" s="616" t="s">
        <v>500</v>
      </c>
      <c r="C2" s="616" t="s">
        <v>501</v>
      </c>
      <c r="D2" s="616" t="s">
        <v>502</v>
      </c>
      <c r="E2" s="616" t="s">
        <v>503</v>
      </c>
      <c r="F2" s="615" t="s">
        <v>504</v>
      </c>
      <c r="G2" s="615" t="s">
        <v>505</v>
      </c>
      <c r="H2" s="616" t="s">
        <v>506</v>
      </c>
      <c r="I2" s="616" t="s">
        <v>507</v>
      </c>
      <c r="J2" s="616" t="s">
        <v>508</v>
      </c>
      <c r="K2" s="616" t="s">
        <v>509</v>
      </c>
      <c r="L2" s="617" t="s">
        <v>510</v>
      </c>
      <c r="M2" s="567"/>
      <c r="N2" s="567"/>
      <c r="O2" s="567"/>
      <c r="P2" s="618"/>
      <c r="Q2" s="617" t="s">
        <v>511</v>
      </c>
      <c r="R2" s="567"/>
      <c r="S2" s="567"/>
      <c r="T2" s="567"/>
      <c r="U2" s="618"/>
      <c r="V2" s="617" t="s">
        <v>512</v>
      </c>
      <c r="W2" s="567"/>
      <c r="X2" s="567"/>
      <c r="Y2" s="567"/>
      <c r="Z2" s="618"/>
      <c r="AA2" s="617" t="s">
        <v>513</v>
      </c>
      <c r="AB2" s="567"/>
      <c r="AC2" s="567"/>
      <c r="AD2" s="567"/>
      <c r="AE2" s="618"/>
      <c r="AF2" s="643" t="s">
        <v>514</v>
      </c>
      <c r="AG2" s="644"/>
      <c r="AH2" s="644"/>
      <c r="AI2" s="644"/>
      <c r="AJ2" s="645"/>
      <c r="AK2" s="619" t="s">
        <v>515</v>
      </c>
      <c r="AL2" s="616" t="s">
        <v>977</v>
      </c>
      <c r="AM2" s="616" t="s">
        <v>978</v>
      </c>
      <c r="AN2" s="616" t="s">
        <v>516</v>
      </c>
      <c r="AO2" s="620" t="s">
        <v>517</v>
      </c>
      <c r="AP2" s="616" t="s">
        <v>979</v>
      </c>
      <c r="AQ2" s="621"/>
      <c r="AR2" s="622" t="s">
        <v>1123</v>
      </c>
      <c r="AS2" s="622" t="s">
        <v>1125</v>
      </c>
      <c r="AT2" s="622" t="s">
        <v>1124</v>
      </c>
    </row>
    <row r="3" spans="1:46" s="623" customFormat="1" ht="18.75" customHeight="1">
      <c r="A3" s="624"/>
      <c r="B3" s="625"/>
      <c r="C3" s="625"/>
      <c r="D3" s="625">
        <v>3</v>
      </c>
      <c r="E3" s="625">
        <v>37</v>
      </c>
      <c r="F3" s="624">
        <v>38</v>
      </c>
      <c r="G3" s="624">
        <v>39</v>
      </c>
      <c r="H3" s="625">
        <v>44</v>
      </c>
      <c r="I3" s="625">
        <v>45</v>
      </c>
      <c r="J3" s="625"/>
      <c r="K3" s="625"/>
      <c r="L3" s="626"/>
      <c r="M3" s="627"/>
      <c r="N3" s="628"/>
      <c r="O3" s="627"/>
      <c r="P3" s="629"/>
      <c r="Q3" s="626"/>
      <c r="R3" s="627"/>
      <c r="S3" s="628"/>
      <c r="T3" s="627"/>
      <c r="U3" s="629"/>
      <c r="V3" s="626"/>
      <c r="W3" s="627"/>
      <c r="X3" s="628"/>
      <c r="Y3" s="627"/>
      <c r="Z3" s="629"/>
      <c r="AA3" s="626"/>
      <c r="AB3" s="627"/>
      <c r="AC3" s="628"/>
      <c r="AD3" s="627"/>
      <c r="AE3" s="629"/>
      <c r="AF3" s="630"/>
      <c r="AG3" s="631"/>
      <c r="AH3" s="632"/>
      <c r="AI3" s="631"/>
      <c r="AJ3" s="633"/>
      <c r="AK3" s="633"/>
      <c r="AL3" s="625"/>
      <c r="AM3" s="625"/>
      <c r="AN3" s="625"/>
      <c r="AO3" s="630"/>
      <c r="AP3" s="625"/>
      <c r="AQ3" s="621"/>
      <c r="AR3" s="634"/>
      <c r="AS3" s="634"/>
      <c r="AT3" s="634"/>
    </row>
    <row r="4" spans="1:46" s="579" customFormat="1" ht="22.5" customHeight="1">
      <c r="A4" s="565" t="s">
        <v>1276</v>
      </c>
      <c r="B4" s="566">
        <v>1</v>
      </c>
      <c r="C4" s="569" t="s">
        <v>676</v>
      </c>
      <c r="D4" s="566" t="str">
        <f>VLOOKUP($B4,'債権者情報（最新情報を貼付）'!$A$4:$AV$76,D$3,FALSE)</f>
        <v>（株）青葉の森保育館</v>
      </c>
      <c r="E4" s="566" t="str">
        <f>VLOOKUP($B4,'債権者情報（最新情報を貼付）'!$A$4:$AV$76,E$3,FALSE)</f>
        <v>代表取締役</v>
      </c>
      <c r="F4" s="565" t="str">
        <f>VLOOKUP($B4,'債権者情報（最新情報を貼付）'!$A$4:$AV$76,F$3,FALSE)</f>
        <v>井村　淳</v>
      </c>
      <c r="G4" s="570" t="str">
        <f>VLOOKUP($B4,'債権者情報（最新情報を貼付）'!$A$4:$AV$76,G$3,FALSE)</f>
        <v>千葉市中央区千葉寺町1210-7</v>
      </c>
      <c r="H4" s="566">
        <f>VLOOKUP($B4,'債権者情報（最新情報を貼付）'!$A$4:$AV$76,H$3,FALSE)</f>
        <v>1059658</v>
      </c>
      <c r="I4" s="566">
        <f>VLOOKUP($B4,'債権者情報（最新情報を貼付）'!$A$4:$AV$76,I$3,FALSE)</f>
        <v>0</v>
      </c>
      <c r="J4" s="566" t="s">
        <v>521</v>
      </c>
      <c r="K4" s="566" t="s">
        <v>1228</v>
      </c>
      <c r="L4" s="571" t="s">
        <v>1132</v>
      </c>
      <c r="M4" s="572" t="s">
        <v>523</v>
      </c>
      <c r="N4" s="573" t="s">
        <v>1133</v>
      </c>
      <c r="O4" s="574" t="s">
        <v>522</v>
      </c>
      <c r="P4" s="575" t="s">
        <v>523</v>
      </c>
      <c r="Q4" s="571" t="s">
        <v>524</v>
      </c>
      <c r="R4" s="575" t="s">
        <v>523</v>
      </c>
      <c r="S4" s="573" t="s">
        <v>1133</v>
      </c>
      <c r="T4" s="571" t="s">
        <v>525</v>
      </c>
      <c r="U4" s="575" t="s">
        <v>523</v>
      </c>
      <c r="V4" s="571" t="s">
        <v>522</v>
      </c>
      <c r="W4" s="575" t="s">
        <v>523</v>
      </c>
      <c r="X4" s="573" t="s">
        <v>1133</v>
      </c>
      <c r="Y4" s="571" t="s">
        <v>526</v>
      </c>
      <c r="Z4" s="575" t="s">
        <v>523</v>
      </c>
      <c r="AA4" s="571" t="s">
        <v>1132</v>
      </c>
      <c r="AB4" s="575" t="s">
        <v>523</v>
      </c>
      <c r="AC4" s="573" t="s">
        <v>1133</v>
      </c>
      <c r="AD4" s="571" t="s">
        <v>524</v>
      </c>
      <c r="AE4" s="575" t="s">
        <v>523</v>
      </c>
      <c r="AF4" s="571" t="s">
        <v>525</v>
      </c>
      <c r="AG4" s="575" t="s">
        <v>523</v>
      </c>
      <c r="AH4" s="573" t="s">
        <v>1133</v>
      </c>
      <c r="AI4" s="571" t="s">
        <v>526</v>
      </c>
      <c r="AJ4" s="575" t="s">
        <v>523</v>
      </c>
      <c r="AK4" s="576">
        <v>31000</v>
      </c>
      <c r="AL4" s="566" t="s">
        <v>1246</v>
      </c>
      <c r="AM4" s="566"/>
      <c r="AN4" s="566"/>
      <c r="AO4" s="568"/>
      <c r="AP4" s="566">
        <v>63468</v>
      </c>
      <c r="AQ4" s="577" t="s">
        <v>1274</v>
      </c>
      <c r="AR4" s="635" t="s">
        <v>1407</v>
      </c>
      <c r="AS4" s="578">
        <v>0</v>
      </c>
      <c r="AT4" s="635"/>
    </row>
    <row r="5" spans="1:46" s="579" customFormat="1" ht="22.5" customHeight="1">
      <c r="A5" s="565" t="s">
        <v>980</v>
      </c>
      <c r="B5" s="566">
        <v>2</v>
      </c>
      <c r="C5" s="569" t="s">
        <v>1335</v>
      </c>
      <c r="D5" s="566" t="str">
        <f>VLOOKUP($B5,'債権者情報（最新情報を貼付）'!$A$4:$AV$76,D$3,FALSE)</f>
        <v>トレンディワールド（株）</v>
      </c>
      <c r="E5" s="566" t="str">
        <f>VLOOKUP($B5,'債権者情報（最新情報を貼付）'!$A$4:$AV$76,E$3,FALSE)</f>
        <v>代表取締役</v>
      </c>
      <c r="F5" s="565" t="str">
        <f>VLOOKUP($B5,'債権者情報（最新情報を貼付）'!$A$4:$AV$76,F$3,FALSE)</f>
        <v>斉藤　玄樹</v>
      </c>
      <c r="G5" s="570" t="str">
        <f>VLOOKUP($B5,'債権者情報（最新情報を貼付）'!$A$4:$AV$76,G$3,FALSE)</f>
        <v>千葉市中央区院内2丁目17番25号</v>
      </c>
      <c r="H5" s="566">
        <f>VLOOKUP($B5,'債権者情報（最新情報を貼付）'!$A$4:$AV$76,H$3,FALSE)</f>
        <v>1060109</v>
      </c>
      <c r="I5" s="566">
        <f>VLOOKUP($B5,'債権者情報（最新情報を貼付）'!$A$4:$AV$76,I$3,FALSE)</f>
        <v>0</v>
      </c>
      <c r="J5" s="566" t="s">
        <v>528</v>
      </c>
      <c r="K5" s="566" t="s">
        <v>1228</v>
      </c>
      <c r="L5" s="571" t="s">
        <v>1132</v>
      </c>
      <c r="M5" s="572" t="s">
        <v>523</v>
      </c>
      <c r="N5" s="580" t="s">
        <v>1133</v>
      </c>
      <c r="O5" s="574" t="s">
        <v>522</v>
      </c>
      <c r="P5" s="575" t="s">
        <v>523</v>
      </c>
      <c r="Q5" s="571" t="s">
        <v>524</v>
      </c>
      <c r="R5" s="575" t="s">
        <v>523</v>
      </c>
      <c r="S5" s="580" t="s">
        <v>1133</v>
      </c>
      <c r="T5" s="571" t="s">
        <v>525</v>
      </c>
      <c r="U5" s="575" t="s">
        <v>523</v>
      </c>
      <c r="V5" s="571" t="s">
        <v>522</v>
      </c>
      <c r="W5" s="575" t="s">
        <v>523</v>
      </c>
      <c r="X5" s="580" t="s">
        <v>1133</v>
      </c>
      <c r="Y5" s="571" t="s">
        <v>1134</v>
      </c>
      <c r="Z5" s="575" t="s">
        <v>523</v>
      </c>
      <c r="AA5" s="571" t="s">
        <v>1132</v>
      </c>
      <c r="AB5" s="575" t="s">
        <v>523</v>
      </c>
      <c r="AC5" s="580" t="s">
        <v>1133</v>
      </c>
      <c r="AD5" s="571" t="s">
        <v>524</v>
      </c>
      <c r="AE5" s="575" t="s">
        <v>523</v>
      </c>
      <c r="AF5" s="571" t="s">
        <v>525</v>
      </c>
      <c r="AG5" s="575" t="s">
        <v>523</v>
      </c>
      <c r="AH5" s="580" t="s">
        <v>1133</v>
      </c>
      <c r="AI5" s="571" t="s">
        <v>1134</v>
      </c>
      <c r="AJ5" s="575" t="s">
        <v>523</v>
      </c>
      <c r="AK5" s="576">
        <v>235000</v>
      </c>
      <c r="AL5" s="566" t="s">
        <v>1247</v>
      </c>
      <c r="AM5" s="566"/>
      <c r="AN5" s="566"/>
      <c r="AO5" s="568"/>
      <c r="AP5" s="566">
        <v>470796</v>
      </c>
      <c r="AQ5" s="577" t="s">
        <v>1274</v>
      </c>
      <c r="AR5" s="635" t="s">
        <v>1407</v>
      </c>
      <c r="AS5" s="578">
        <v>235000</v>
      </c>
      <c r="AT5" s="635" t="s">
        <v>1416</v>
      </c>
    </row>
    <row r="6" spans="1:46" s="579" customFormat="1" ht="22.5" customHeight="1">
      <c r="A6" s="565" t="s">
        <v>529</v>
      </c>
      <c r="B6" s="566">
        <v>3</v>
      </c>
      <c r="C6" s="569" t="s">
        <v>1336</v>
      </c>
      <c r="D6" s="566" t="str">
        <f>VLOOKUP($B6,'債権者情報（最新情報を貼付）'!$A$4:$AV$76,D$3,FALSE)</f>
        <v>トレンディワールド（株）</v>
      </c>
      <c r="E6" s="566" t="str">
        <f>VLOOKUP($B6,'債権者情報（最新情報を貼付）'!$A$4:$AV$76,E$3,FALSE)</f>
        <v>代表取締役</v>
      </c>
      <c r="F6" s="565" t="str">
        <f>VLOOKUP($B6,'債権者情報（最新情報を貼付）'!$A$4:$AV$76,F$3,FALSE)</f>
        <v>斉藤　玄樹</v>
      </c>
      <c r="G6" s="570" t="str">
        <f>VLOOKUP($B6,'債権者情報（最新情報を貼付）'!$A$4:$AV$76,G$3,FALSE)</f>
        <v>千葉市中央区院内2丁目17番25号</v>
      </c>
      <c r="H6" s="566">
        <f>VLOOKUP($B6,'債権者情報（最新情報を貼付）'!$A$4:$AV$76,H$3,FALSE)</f>
        <v>1055570</v>
      </c>
      <c r="I6" s="566">
        <f>VLOOKUP($B6,'債権者情報（最新情報を貼付）'!$A$4:$AV$76,I$3,FALSE)</f>
        <v>0</v>
      </c>
      <c r="J6" s="566" t="s">
        <v>528</v>
      </c>
      <c r="K6" s="566" t="s">
        <v>1228</v>
      </c>
      <c r="L6" s="571" t="s">
        <v>1132</v>
      </c>
      <c r="M6" s="572" t="s">
        <v>523</v>
      </c>
      <c r="N6" s="580" t="s">
        <v>1133</v>
      </c>
      <c r="O6" s="574" t="s">
        <v>522</v>
      </c>
      <c r="P6" s="575" t="s">
        <v>523</v>
      </c>
      <c r="Q6" s="571" t="s">
        <v>524</v>
      </c>
      <c r="R6" s="575" t="s">
        <v>523</v>
      </c>
      <c r="S6" s="580" t="s">
        <v>1133</v>
      </c>
      <c r="T6" s="571" t="s">
        <v>525</v>
      </c>
      <c r="U6" s="575" t="s">
        <v>523</v>
      </c>
      <c r="V6" s="571" t="s">
        <v>522</v>
      </c>
      <c r="W6" s="575" t="s">
        <v>523</v>
      </c>
      <c r="X6" s="580" t="s">
        <v>1133</v>
      </c>
      <c r="Y6" s="571" t="s">
        <v>1135</v>
      </c>
      <c r="Z6" s="575" t="s">
        <v>523</v>
      </c>
      <c r="AA6" s="571" t="s">
        <v>1132</v>
      </c>
      <c r="AB6" s="575" t="s">
        <v>523</v>
      </c>
      <c r="AC6" s="580" t="s">
        <v>1133</v>
      </c>
      <c r="AD6" s="571" t="s">
        <v>524</v>
      </c>
      <c r="AE6" s="575" t="s">
        <v>523</v>
      </c>
      <c r="AF6" s="571" t="s">
        <v>525</v>
      </c>
      <c r="AG6" s="575" t="s">
        <v>523</v>
      </c>
      <c r="AH6" s="580" t="s">
        <v>1133</v>
      </c>
      <c r="AI6" s="571" t="s">
        <v>1135</v>
      </c>
      <c r="AJ6" s="575" t="s">
        <v>523</v>
      </c>
      <c r="AK6" s="576">
        <v>239000</v>
      </c>
      <c r="AL6" s="566" t="s">
        <v>1248</v>
      </c>
      <c r="AM6" s="566"/>
      <c r="AN6" s="566"/>
      <c r="AO6" s="568"/>
      <c r="AP6" s="566">
        <v>479000</v>
      </c>
      <c r="AQ6" s="577" t="s">
        <v>1274</v>
      </c>
      <c r="AR6" s="635" t="s">
        <v>1407</v>
      </c>
      <c r="AS6" s="578">
        <v>239000</v>
      </c>
      <c r="AT6" s="635" t="s">
        <v>1416</v>
      </c>
    </row>
    <row r="7" spans="1:46" s="579" customFormat="1" ht="22.5" customHeight="1">
      <c r="A7" s="565" t="s">
        <v>981</v>
      </c>
      <c r="B7" s="566">
        <v>4</v>
      </c>
      <c r="C7" s="569" t="s">
        <v>677</v>
      </c>
      <c r="D7" s="566" t="str">
        <f>VLOOKUP($B7,'債権者情報（最新情報を貼付）'!$A$4:$AV$76,D$3,FALSE)</f>
        <v>（株）ハイフライヤーズ</v>
      </c>
      <c r="E7" s="566" t="str">
        <f>VLOOKUP($B7,'債権者情報（最新情報を貼付）'!$A$4:$AV$76,E$3,FALSE)</f>
        <v>代表取締役</v>
      </c>
      <c r="F7" s="565" t="str">
        <f>VLOOKUP($B7,'債権者情報（最新情報を貼付）'!$A$4:$AV$76,F$3,FALSE)</f>
        <v>日向　高志</v>
      </c>
      <c r="G7" s="570" t="str">
        <f>VLOOKUP($B7,'債権者情報（最新情報を貼付）'!$A$4:$AV$76,G$3,FALSE)</f>
        <v>千葉市中央区登戸1-26-1朝日生命千葉登戸ビル１０階</v>
      </c>
      <c r="H7" s="566">
        <f>VLOOKUP($B7,'債権者情報（最新情報を貼付）'!$A$4:$AV$76,H$3,FALSE)</f>
        <v>1059676</v>
      </c>
      <c r="I7" s="566">
        <f>VLOOKUP($B7,'債権者情報（最新情報を貼付）'!$A$4:$AV$76,I$3,FALSE)</f>
        <v>0</v>
      </c>
      <c r="J7" s="566" t="s">
        <v>521</v>
      </c>
      <c r="K7" s="566" t="s">
        <v>1228</v>
      </c>
      <c r="L7" s="571" t="s">
        <v>1132</v>
      </c>
      <c r="M7" s="572" t="s">
        <v>523</v>
      </c>
      <c r="N7" s="580" t="s">
        <v>1133</v>
      </c>
      <c r="O7" s="574" t="s">
        <v>522</v>
      </c>
      <c r="P7" s="575" t="s">
        <v>523</v>
      </c>
      <c r="Q7" s="571" t="s">
        <v>524</v>
      </c>
      <c r="R7" s="575" t="s">
        <v>523</v>
      </c>
      <c r="S7" s="580" t="s">
        <v>1133</v>
      </c>
      <c r="T7" s="571" t="s">
        <v>525</v>
      </c>
      <c r="U7" s="575" t="s">
        <v>523</v>
      </c>
      <c r="V7" s="571" t="s">
        <v>522</v>
      </c>
      <c r="W7" s="575" t="s">
        <v>523</v>
      </c>
      <c r="X7" s="580" t="s">
        <v>1133</v>
      </c>
      <c r="Y7" s="571" t="s">
        <v>1135</v>
      </c>
      <c r="Z7" s="575" t="s">
        <v>523</v>
      </c>
      <c r="AA7" s="571" t="s">
        <v>1132</v>
      </c>
      <c r="AB7" s="575" t="s">
        <v>523</v>
      </c>
      <c r="AC7" s="580" t="s">
        <v>1133</v>
      </c>
      <c r="AD7" s="571" t="s">
        <v>524</v>
      </c>
      <c r="AE7" s="575" t="s">
        <v>523</v>
      </c>
      <c r="AF7" s="571" t="s">
        <v>525</v>
      </c>
      <c r="AG7" s="575" t="s">
        <v>523</v>
      </c>
      <c r="AH7" s="580" t="s">
        <v>1133</v>
      </c>
      <c r="AI7" s="571" t="s">
        <v>1135</v>
      </c>
      <c r="AJ7" s="575" t="s">
        <v>523</v>
      </c>
      <c r="AK7" s="576">
        <v>0</v>
      </c>
      <c r="AL7" s="566"/>
      <c r="AM7" s="566"/>
      <c r="AN7" s="566"/>
      <c r="AO7" s="568"/>
      <c r="AP7" s="566">
        <v>0</v>
      </c>
      <c r="AQ7" s="577">
        <v>0</v>
      </c>
      <c r="AR7" s="635"/>
      <c r="AS7" s="578">
        <v>0</v>
      </c>
      <c r="AT7" s="636"/>
    </row>
    <row r="8" spans="1:46" s="579" customFormat="1" ht="22.5" customHeight="1">
      <c r="A8" s="565" t="s">
        <v>982</v>
      </c>
      <c r="B8" s="566">
        <v>5</v>
      </c>
      <c r="C8" s="569" t="s">
        <v>678</v>
      </c>
      <c r="D8" s="566" t="str">
        <f>VLOOKUP($B8,'債権者情報（最新情報を貼付）'!$A$4:$AV$76,D$3,FALSE)</f>
        <v>（株）森のおうちコッコロ</v>
      </c>
      <c r="E8" s="566" t="str">
        <f>VLOOKUP($B8,'債権者情報（最新情報を貼付）'!$A$4:$AV$76,E$3,FALSE)</f>
        <v>代表取締役</v>
      </c>
      <c r="F8" s="565" t="str">
        <f>VLOOKUP($B8,'債権者情報（最新情報を貼付）'!$A$4:$AV$76,F$3,FALSE)</f>
        <v>藤平　博美</v>
      </c>
      <c r="G8" s="570" t="str">
        <f>VLOOKUP($B8,'債権者情報（最新情報を貼付）'!$A$4:$AV$76,G$3,FALSE)</f>
        <v>千葉市緑区あすみが丘8-1-1</v>
      </c>
      <c r="H8" s="566">
        <f>VLOOKUP($B8,'債権者情報（最新情報を貼付）'!$A$4:$AV$76,H$3,FALSE)</f>
        <v>1059827</v>
      </c>
      <c r="I8" s="566">
        <f>VLOOKUP($B8,'債権者情報（最新情報を貼付）'!$A$4:$AV$76,I$3,FALSE)</f>
        <v>0</v>
      </c>
      <c r="J8" s="566" t="s">
        <v>521</v>
      </c>
      <c r="K8" s="566" t="s">
        <v>1228</v>
      </c>
      <c r="L8" s="571" t="s">
        <v>1132</v>
      </c>
      <c r="M8" s="572" t="s">
        <v>523</v>
      </c>
      <c r="N8" s="580" t="s">
        <v>1133</v>
      </c>
      <c r="O8" s="574" t="s">
        <v>522</v>
      </c>
      <c r="P8" s="575" t="s">
        <v>523</v>
      </c>
      <c r="Q8" s="571" t="s">
        <v>524</v>
      </c>
      <c r="R8" s="575" t="s">
        <v>523</v>
      </c>
      <c r="S8" s="580" t="s">
        <v>1133</v>
      </c>
      <c r="T8" s="571" t="s">
        <v>525</v>
      </c>
      <c r="U8" s="575" t="s">
        <v>523</v>
      </c>
      <c r="V8" s="571" t="s">
        <v>522</v>
      </c>
      <c r="W8" s="575" t="s">
        <v>523</v>
      </c>
      <c r="X8" s="580" t="s">
        <v>1133</v>
      </c>
      <c r="Y8" s="571" t="s">
        <v>1135</v>
      </c>
      <c r="Z8" s="575" t="s">
        <v>523</v>
      </c>
      <c r="AA8" s="571" t="s">
        <v>1132</v>
      </c>
      <c r="AB8" s="575" t="s">
        <v>523</v>
      </c>
      <c r="AC8" s="580" t="s">
        <v>1133</v>
      </c>
      <c r="AD8" s="571" t="s">
        <v>524</v>
      </c>
      <c r="AE8" s="575" t="s">
        <v>523</v>
      </c>
      <c r="AF8" s="571" t="s">
        <v>525</v>
      </c>
      <c r="AG8" s="575" t="s">
        <v>523</v>
      </c>
      <c r="AH8" s="580" t="s">
        <v>1133</v>
      </c>
      <c r="AI8" s="571" t="s">
        <v>1135</v>
      </c>
      <c r="AJ8" s="575" t="s">
        <v>523</v>
      </c>
      <c r="AK8" s="576">
        <v>329000</v>
      </c>
      <c r="AL8" s="566" t="s">
        <v>1249</v>
      </c>
      <c r="AM8" s="566"/>
      <c r="AN8" s="566"/>
      <c r="AO8" s="568"/>
      <c r="AP8" s="566">
        <v>659000</v>
      </c>
      <c r="AQ8" s="577" t="s">
        <v>1274</v>
      </c>
      <c r="AR8" s="635" t="s">
        <v>1407</v>
      </c>
      <c r="AS8" s="581">
        <v>0</v>
      </c>
      <c r="AT8" s="636"/>
    </row>
    <row r="9" spans="1:46" s="579" customFormat="1" ht="22.5" customHeight="1">
      <c r="A9" s="565" t="s">
        <v>534</v>
      </c>
      <c r="B9" s="566">
        <v>6</v>
      </c>
      <c r="C9" s="569" t="s">
        <v>679</v>
      </c>
      <c r="D9" s="566" t="str">
        <f>VLOOKUP($B9,'債権者情報（最新情報を貼付）'!$A$4:$AV$76,D$3,FALSE)</f>
        <v>（株）かえで</v>
      </c>
      <c r="E9" s="566" t="str">
        <f>VLOOKUP($B9,'債権者情報（最新情報を貼付）'!$A$4:$AV$76,E$3,FALSE)</f>
        <v>代表取締役</v>
      </c>
      <c r="F9" s="565" t="str">
        <f>VLOOKUP($B9,'債権者情報（最新情報を貼付）'!$A$4:$AV$76,F$3,FALSE)</f>
        <v>小林　尚司</v>
      </c>
      <c r="G9" s="570" t="str">
        <f>VLOOKUP($B9,'債権者情報（最新情報を貼付）'!$A$4:$AV$76,G$3,FALSE)</f>
        <v>千葉市花見川区幕張町5丁目498番2号</v>
      </c>
      <c r="H9" s="566">
        <f>VLOOKUP($B9,'債権者情報（最新情報を貼付）'!$A$4:$AV$76,H$3,FALSE)</f>
        <v>1059654</v>
      </c>
      <c r="I9" s="566">
        <f>VLOOKUP($B9,'債権者情報（最新情報を貼付）'!$A$4:$AV$76,I$3,FALSE)</f>
        <v>0</v>
      </c>
      <c r="J9" s="566" t="s">
        <v>521</v>
      </c>
      <c r="K9" s="566" t="s">
        <v>1228</v>
      </c>
      <c r="L9" s="571" t="s">
        <v>1132</v>
      </c>
      <c r="M9" s="572" t="s">
        <v>1136</v>
      </c>
      <c r="N9" s="580" t="s">
        <v>1133</v>
      </c>
      <c r="O9" s="574" t="s">
        <v>522</v>
      </c>
      <c r="P9" s="575" t="s">
        <v>1136</v>
      </c>
      <c r="Q9" s="571" t="s">
        <v>1137</v>
      </c>
      <c r="R9" s="575" t="s">
        <v>1136</v>
      </c>
      <c r="S9" s="580" t="s">
        <v>1133</v>
      </c>
      <c r="T9" s="571" t="s">
        <v>1138</v>
      </c>
      <c r="U9" s="575" t="s">
        <v>1136</v>
      </c>
      <c r="V9" s="571" t="s">
        <v>522</v>
      </c>
      <c r="W9" s="575" t="s">
        <v>1136</v>
      </c>
      <c r="X9" s="580" t="s">
        <v>1133</v>
      </c>
      <c r="Y9" s="571" t="s">
        <v>526</v>
      </c>
      <c r="Z9" s="575" t="s">
        <v>1136</v>
      </c>
      <c r="AA9" s="571" t="s">
        <v>1132</v>
      </c>
      <c r="AB9" s="575" t="s">
        <v>1136</v>
      </c>
      <c r="AC9" s="580" t="s">
        <v>1133</v>
      </c>
      <c r="AD9" s="571" t="s">
        <v>1137</v>
      </c>
      <c r="AE9" s="575" t="s">
        <v>1136</v>
      </c>
      <c r="AF9" s="571" t="s">
        <v>1138</v>
      </c>
      <c r="AG9" s="575" t="s">
        <v>1136</v>
      </c>
      <c r="AH9" s="580" t="s">
        <v>1133</v>
      </c>
      <c r="AI9" s="571" t="s">
        <v>526</v>
      </c>
      <c r="AJ9" s="575" t="s">
        <v>1136</v>
      </c>
      <c r="AK9" s="576">
        <v>0</v>
      </c>
      <c r="AL9" s="566"/>
      <c r="AM9" s="566"/>
      <c r="AN9" s="566"/>
      <c r="AO9" s="568"/>
      <c r="AP9" s="566">
        <v>0</v>
      </c>
      <c r="AQ9" s="577">
        <v>0</v>
      </c>
      <c r="AR9" s="636"/>
      <c r="AS9" s="581">
        <v>0</v>
      </c>
      <c r="AT9" s="636"/>
    </row>
    <row r="10" spans="1:46" s="579" customFormat="1" ht="22.5" customHeight="1">
      <c r="A10" s="565" t="s">
        <v>541</v>
      </c>
      <c r="B10" s="566">
        <v>7</v>
      </c>
      <c r="C10" s="569" t="s">
        <v>302</v>
      </c>
      <c r="D10" s="566" t="str">
        <f>VLOOKUP($B10,'債権者情報（最新情報を貼付）'!$A$4:$AV$76,D$3,FALSE)</f>
        <v>（福）大きな家族</v>
      </c>
      <c r="E10" s="566" t="str">
        <f>VLOOKUP($B10,'債権者情報（最新情報を貼付）'!$A$4:$AV$76,E$3,FALSE)</f>
        <v>理事長</v>
      </c>
      <c r="F10" s="565" t="str">
        <f>VLOOKUP($B10,'債権者情報（最新情報を貼付）'!$A$4:$AV$76,F$3,FALSE)</f>
        <v>間山　有子</v>
      </c>
      <c r="G10" s="570" t="str">
        <f>VLOOKUP($B10,'債権者情報（最新情報を貼付）'!$A$4:$AV$76,G$3,FALSE)</f>
        <v>千葉市中央区問屋町13-5</v>
      </c>
      <c r="H10" s="566">
        <f>VLOOKUP($B10,'債権者情報（最新情報を貼付）'!$A$4:$AV$76,H$3,FALSE)</f>
        <v>1055985</v>
      </c>
      <c r="I10" s="566">
        <f>VLOOKUP($B10,'債権者情報（最新情報を貼付）'!$A$4:$AV$76,I$3,FALSE)</f>
        <v>0</v>
      </c>
      <c r="J10" s="566" t="s">
        <v>521</v>
      </c>
      <c r="K10" s="566" t="s">
        <v>540</v>
      </c>
      <c r="L10" s="571" t="s">
        <v>1132</v>
      </c>
      <c r="M10" s="572" t="s">
        <v>523</v>
      </c>
      <c r="N10" s="580" t="s">
        <v>1133</v>
      </c>
      <c r="O10" s="574" t="s">
        <v>522</v>
      </c>
      <c r="P10" s="575" t="s">
        <v>523</v>
      </c>
      <c r="Q10" s="571" t="s">
        <v>524</v>
      </c>
      <c r="R10" s="575" t="s">
        <v>523</v>
      </c>
      <c r="S10" s="580" t="s">
        <v>1133</v>
      </c>
      <c r="T10" s="571" t="s">
        <v>525</v>
      </c>
      <c r="U10" s="575" t="s">
        <v>523</v>
      </c>
      <c r="V10" s="571" t="s">
        <v>522</v>
      </c>
      <c r="W10" s="575" t="s">
        <v>523</v>
      </c>
      <c r="X10" s="580" t="s">
        <v>1133</v>
      </c>
      <c r="Y10" s="571" t="s">
        <v>1135</v>
      </c>
      <c r="Z10" s="575" t="s">
        <v>523</v>
      </c>
      <c r="AA10" s="571" t="s">
        <v>1132</v>
      </c>
      <c r="AB10" s="575" t="s">
        <v>523</v>
      </c>
      <c r="AC10" s="580" t="s">
        <v>1133</v>
      </c>
      <c r="AD10" s="571" t="s">
        <v>524</v>
      </c>
      <c r="AE10" s="575" t="s">
        <v>523</v>
      </c>
      <c r="AF10" s="571" t="s">
        <v>525</v>
      </c>
      <c r="AG10" s="575" t="s">
        <v>523</v>
      </c>
      <c r="AH10" s="580" t="s">
        <v>1133</v>
      </c>
      <c r="AI10" s="571" t="s">
        <v>1135</v>
      </c>
      <c r="AJ10" s="575" t="s">
        <v>523</v>
      </c>
      <c r="AK10" s="576">
        <v>0</v>
      </c>
      <c r="AL10" s="566"/>
      <c r="AM10" s="566"/>
      <c r="AN10" s="566"/>
      <c r="AO10" s="568"/>
      <c r="AP10" s="566">
        <v>0</v>
      </c>
      <c r="AQ10" s="577">
        <v>0</v>
      </c>
      <c r="AR10" s="636"/>
      <c r="AS10" s="581">
        <v>0</v>
      </c>
      <c r="AT10" s="636"/>
    </row>
    <row r="11" spans="1:46" s="579" customFormat="1" ht="22.5" customHeight="1">
      <c r="A11" s="565" t="s">
        <v>545</v>
      </c>
      <c r="B11" s="566">
        <v>8</v>
      </c>
      <c r="C11" s="569" t="s">
        <v>680</v>
      </c>
      <c r="D11" s="566" t="str">
        <f>VLOOKUP($B11,'債権者情報（最新情報を貼付）'!$A$4:$AV$76,D$3,FALSE)</f>
        <v>（株）城南ナーサリー</v>
      </c>
      <c r="E11" s="566" t="str">
        <f>VLOOKUP($B11,'債権者情報（最新情報を貼付）'!$A$4:$AV$76,E$3,FALSE)</f>
        <v>代表取締役</v>
      </c>
      <c r="F11" s="565" t="str">
        <f>VLOOKUP($B11,'債権者情報（最新情報を貼付）'!$A$4:$AV$76,F$3,FALSE)</f>
        <v>飯塚　健二</v>
      </c>
      <c r="G11" s="570" t="str">
        <f>VLOOKUP($B11,'債権者情報（最新情報を貼付）'!$A$4:$AV$76,G$3,FALSE)</f>
        <v>神奈川県川崎市川崎区駅前本町２２－２</v>
      </c>
      <c r="H11" s="566">
        <f>VLOOKUP($B11,'債権者情報（最新情報を貼付）'!$A$4:$AV$76,H$3,FALSE)</f>
        <v>1060108</v>
      </c>
      <c r="I11" s="566">
        <f>VLOOKUP($B11,'債権者情報（最新情報を貼付）'!$A$4:$AV$76,I$3,FALSE)</f>
        <v>0</v>
      </c>
      <c r="J11" s="566" t="s">
        <v>521</v>
      </c>
      <c r="K11" s="566" t="s">
        <v>1228</v>
      </c>
      <c r="L11" s="571" t="s">
        <v>1132</v>
      </c>
      <c r="M11" s="572" t="s">
        <v>523</v>
      </c>
      <c r="N11" s="580" t="s">
        <v>1133</v>
      </c>
      <c r="O11" s="574" t="s">
        <v>522</v>
      </c>
      <c r="P11" s="575" t="s">
        <v>523</v>
      </c>
      <c r="Q11" s="571" t="s">
        <v>524</v>
      </c>
      <c r="R11" s="575" t="s">
        <v>523</v>
      </c>
      <c r="S11" s="580" t="s">
        <v>1133</v>
      </c>
      <c r="T11" s="571" t="s">
        <v>525</v>
      </c>
      <c r="U11" s="575" t="s">
        <v>523</v>
      </c>
      <c r="V11" s="571" t="s">
        <v>522</v>
      </c>
      <c r="W11" s="575" t="s">
        <v>523</v>
      </c>
      <c r="X11" s="580" t="s">
        <v>1133</v>
      </c>
      <c r="Y11" s="571" t="s">
        <v>526</v>
      </c>
      <c r="Z11" s="575" t="s">
        <v>523</v>
      </c>
      <c r="AA11" s="571" t="s">
        <v>1132</v>
      </c>
      <c r="AB11" s="575" t="s">
        <v>523</v>
      </c>
      <c r="AC11" s="580" t="s">
        <v>1133</v>
      </c>
      <c r="AD11" s="571" t="s">
        <v>524</v>
      </c>
      <c r="AE11" s="575" t="s">
        <v>523</v>
      </c>
      <c r="AF11" s="571" t="s">
        <v>525</v>
      </c>
      <c r="AG11" s="575" t="s">
        <v>523</v>
      </c>
      <c r="AH11" s="580" t="s">
        <v>1133</v>
      </c>
      <c r="AI11" s="571" t="s">
        <v>526</v>
      </c>
      <c r="AJ11" s="575" t="s">
        <v>523</v>
      </c>
      <c r="AK11" s="576">
        <v>0</v>
      </c>
      <c r="AL11" s="566"/>
      <c r="AM11" s="566"/>
      <c r="AN11" s="566"/>
      <c r="AO11" s="568"/>
      <c r="AP11" s="566">
        <v>0</v>
      </c>
      <c r="AQ11" s="577">
        <v>0</v>
      </c>
      <c r="AR11" s="635"/>
      <c r="AS11" s="578">
        <v>0</v>
      </c>
      <c r="AT11" s="635"/>
    </row>
    <row r="12" spans="1:46" s="579" customFormat="1" ht="22.5" customHeight="1">
      <c r="A12" s="565" t="s">
        <v>548</v>
      </c>
      <c r="B12" s="566">
        <v>9</v>
      </c>
      <c r="C12" s="569" t="s">
        <v>1140</v>
      </c>
      <c r="D12" s="566" t="str">
        <f>VLOOKUP($B12,'債権者情報（最新情報を貼付）'!$A$4:$AV$76,D$3,FALSE)</f>
        <v>（株）城南ナーサリー</v>
      </c>
      <c r="E12" s="566" t="str">
        <f>VLOOKUP($B12,'債権者情報（最新情報を貼付）'!$A$4:$AV$76,E$3,FALSE)</f>
        <v>代表取締役</v>
      </c>
      <c r="F12" s="565" t="str">
        <f>VLOOKUP($B12,'債権者情報（最新情報を貼付）'!$A$4:$AV$76,F$3,FALSE)</f>
        <v>飯塚　健二</v>
      </c>
      <c r="G12" s="570" t="str">
        <f>VLOOKUP($B12,'債権者情報（最新情報を貼付）'!$A$4:$AV$76,G$3,FALSE)</f>
        <v>神奈川県川崎市川崎区駅前本町２２－２</v>
      </c>
      <c r="H12" s="566">
        <f>VLOOKUP($B12,'債権者情報（最新情報を貼付）'!$A$4:$AV$76,H$3,FALSE)</f>
        <v>1060107</v>
      </c>
      <c r="I12" s="566">
        <f>VLOOKUP($B12,'債権者情報（最新情報を貼付）'!$A$4:$AV$76,I$3,FALSE)</f>
        <v>0</v>
      </c>
      <c r="J12" s="566" t="s">
        <v>521</v>
      </c>
      <c r="K12" s="566" t="s">
        <v>1228</v>
      </c>
      <c r="L12" s="571" t="s">
        <v>1132</v>
      </c>
      <c r="M12" s="572" t="s">
        <v>523</v>
      </c>
      <c r="N12" s="580" t="s">
        <v>1133</v>
      </c>
      <c r="O12" s="574" t="s">
        <v>522</v>
      </c>
      <c r="P12" s="575" t="s">
        <v>523</v>
      </c>
      <c r="Q12" s="571" t="s">
        <v>524</v>
      </c>
      <c r="R12" s="575" t="s">
        <v>523</v>
      </c>
      <c r="S12" s="580" t="s">
        <v>1133</v>
      </c>
      <c r="T12" s="571" t="s">
        <v>525</v>
      </c>
      <c r="U12" s="575" t="s">
        <v>523</v>
      </c>
      <c r="V12" s="571" t="s">
        <v>522</v>
      </c>
      <c r="W12" s="575" t="s">
        <v>523</v>
      </c>
      <c r="X12" s="580" t="s">
        <v>1133</v>
      </c>
      <c r="Y12" s="571" t="s">
        <v>526</v>
      </c>
      <c r="Z12" s="575" t="s">
        <v>523</v>
      </c>
      <c r="AA12" s="571" t="s">
        <v>1132</v>
      </c>
      <c r="AB12" s="575" t="s">
        <v>523</v>
      </c>
      <c r="AC12" s="580" t="s">
        <v>1133</v>
      </c>
      <c r="AD12" s="571" t="s">
        <v>524</v>
      </c>
      <c r="AE12" s="575" t="s">
        <v>523</v>
      </c>
      <c r="AF12" s="571" t="s">
        <v>525</v>
      </c>
      <c r="AG12" s="575" t="s">
        <v>523</v>
      </c>
      <c r="AH12" s="580" t="s">
        <v>1133</v>
      </c>
      <c r="AI12" s="571" t="s">
        <v>526</v>
      </c>
      <c r="AJ12" s="575" t="s">
        <v>523</v>
      </c>
      <c r="AK12" s="576">
        <v>304000</v>
      </c>
      <c r="AL12" s="566" t="s">
        <v>1250</v>
      </c>
      <c r="AM12" s="566"/>
      <c r="AN12" s="566"/>
      <c r="AO12" s="568"/>
      <c r="AP12" s="566">
        <v>609828</v>
      </c>
      <c r="AQ12" s="577" t="s">
        <v>1274</v>
      </c>
      <c r="AR12" s="635" t="s">
        <v>1407</v>
      </c>
      <c r="AS12" s="578">
        <v>304000</v>
      </c>
      <c r="AT12" s="635" t="s">
        <v>1416</v>
      </c>
    </row>
    <row r="13" spans="1:46" s="579" customFormat="1" ht="22.5" customHeight="1">
      <c r="A13" s="565" t="s">
        <v>549</v>
      </c>
      <c r="B13" s="566">
        <v>10</v>
      </c>
      <c r="C13" s="569" t="s">
        <v>264</v>
      </c>
      <c r="D13" s="566" t="str">
        <f>VLOOKUP($B13,'債権者情報（最新情報を貼付）'!$A$4:$AV$76,D$3,FALSE)</f>
        <v>イングレソ（株）</v>
      </c>
      <c r="E13" s="566" t="str">
        <f>VLOOKUP($B13,'債権者情報（最新情報を貼付）'!$A$4:$AV$76,E$3,FALSE)</f>
        <v>代表取締役社長</v>
      </c>
      <c r="F13" s="565" t="str">
        <f>VLOOKUP($B13,'債権者情報（最新情報を貼付）'!$A$4:$AV$76,F$3,FALSE)</f>
        <v>西村　政雄</v>
      </c>
      <c r="G13" s="570" t="str">
        <f>VLOOKUP($B13,'債権者情報（最新情報を貼付）'!$A$4:$AV$76,G$3,FALSE)</f>
        <v>千葉市若葉区西都賀3-17-12</v>
      </c>
      <c r="H13" s="566">
        <f>VLOOKUP($B13,'債権者情報（最新情報を貼付）'!$A$4:$AV$76,H$3,FALSE)</f>
        <v>1054939</v>
      </c>
      <c r="I13" s="566">
        <f>VLOOKUP($B13,'債権者情報（最新情報を貼付）'!$A$4:$AV$76,I$3,FALSE)</f>
        <v>0</v>
      </c>
      <c r="J13" s="566" t="s">
        <v>528</v>
      </c>
      <c r="K13" s="566" t="s">
        <v>540</v>
      </c>
      <c r="L13" s="571" t="s">
        <v>1132</v>
      </c>
      <c r="M13" s="572" t="s">
        <v>523</v>
      </c>
      <c r="N13" s="580" t="s">
        <v>1133</v>
      </c>
      <c r="O13" s="574" t="s">
        <v>522</v>
      </c>
      <c r="P13" s="575" t="s">
        <v>523</v>
      </c>
      <c r="Q13" s="571" t="s">
        <v>524</v>
      </c>
      <c r="R13" s="575" t="s">
        <v>523</v>
      </c>
      <c r="S13" s="580" t="s">
        <v>1133</v>
      </c>
      <c r="T13" s="571" t="s">
        <v>525</v>
      </c>
      <c r="U13" s="575" t="s">
        <v>523</v>
      </c>
      <c r="V13" s="571" t="s">
        <v>522</v>
      </c>
      <c r="W13" s="575" t="s">
        <v>523</v>
      </c>
      <c r="X13" s="580" t="s">
        <v>1133</v>
      </c>
      <c r="Y13" s="571" t="s">
        <v>526</v>
      </c>
      <c r="Z13" s="575" t="s">
        <v>523</v>
      </c>
      <c r="AA13" s="571" t="s">
        <v>1132</v>
      </c>
      <c r="AB13" s="575" t="s">
        <v>523</v>
      </c>
      <c r="AC13" s="580" t="s">
        <v>1133</v>
      </c>
      <c r="AD13" s="571" t="s">
        <v>524</v>
      </c>
      <c r="AE13" s="575" t="s">
        <v>523</v>
      </c>
      <c r="AF13" s="571" t="s">
        <v>525</v>
      </c>
      <c r="AG13" s="575" t="s">
        <v>523</v>
      </c>
      <c r="AH13" s="580" t="s">
        <v>1133</v>
      </c>
      <c r="AI13" s="571" t="s">
        <v>526</v>
      </c>
      <c r="AJ13" s="575" t="s">
        <v>523</v>
      </c>
      <c r="AK13" s="576">
        <v>89000</v>
      </c>
      <c r="AL13" s="566" t="s">
        <v>1251</v>
      </c>
      <c r="AM13" s="566"/>
      <c r="AN13" s="566"/>
      <c r="AO13" s="568"/>
      <c r="AP13" s="566">
        <v>179076</v>
      </c>
      <c r="AQ13" s="577" t="s">
        <v>1274</v>
      </c>
      <c r="AR13" s="635" t="s">
        <v>1407</v>
      </c>
      <c r="AS13" s="578">
        <v>89000</v>
      </c>
      <c r="AT13" s="635" t="s">
        <v>1416</v>
      </c>
    </row>
    <row r="14" spans="1:46" s="579" customFormat="1" ht="22.5" customHeight="1">
      <c r="A14" s="565" t="s">
        <v>553</v>
      </c>
      <c r="B14" s="566">
        <v>11</v>
      </c>
      <c r="C14" s="569" t="s">
        <v>681</v>
      </c>
      <c r="D14" s="566" t="str">
        <f>VLOOKUP($B14,'債権者情報（最新情報を貼付）'!$A$4:$AV$76,D$3,FALSE)</f>
        <v>（株）アストロキャンプ</v>
      </c>
      <c r="E14" s="566" t="str">
        <f>VLOOKUP($B14,'債権者情報（最新情報を貼付）'!$A$4:$AV$76,E$3,FALSE)</f>
        <v>代表取締役</v>
      </c>
      <c r="F14" s="565" t="str">
        <f>VLOOKUP($B14,'債権者情報（最新情報を貼付）'!$A$4:$AV$76,F$3,FALSE)</f>
        <v>大場　義之</v>
      </c>
      <c r="G14" s="570" t="str">
        <f>VLOOKUP($B14,'債権者情報（最新情報を貼付）'!$A$4:$AV$76,G$3,FALSE)</f>
        <v>千葉市稲毛区稲毛東4丁目2番21号</v>
      </c>
      <c r="H14" s="566">
        <f>VLOOKUP($B14,'債権者情報（最新情報を貼付）'!$A$4:$AV$76,H$3,FALSE)</f>
        <v>1056385</v>
      </c>
      <c r="I14" s="566">
        <f>VLOOKUP($B14,'債権者情報（最新情報を貼付）'!$A$4:$AV$76,I$3,FALSE)</f>
        <v>0</v>
      </c>
      <c r="J14" s="566" t="s">
        <v>521</v>
      </c>
      <c r="K14" s="566" t="s">
        <v>540</v>
      </c>
      <c r="L14" s="571" t="s">
        <v>1132</v>
      </c>
      <c r="M14" s="572" t="s">
        <v>523</v>
      </c>
      <c r="N14" s="580" t="s">
        <v>1133</v>
      </c>
      <c r="O14" s="574" t="s">
        <v>522</v>
      </c>
      <c r="P14" s="575" t="s">
        <v>523</v>
      </c>
      <c r="Q14" s="571" t="s">
        <v>524</v>
      </c>
      <c r="R14" s="575" t="s">
        <v>523</v>
      </c>
      <c r="S14" s="580" t="s">
        <v>1133</v>
      </c>
      <c r="T14" s="571" t="s">
        <v>525</v>
      </c>
      <c r="U14" s="575" t="s">
        <v>523</v>
      </c>
      <c r="V14" s="571" t="s">
        <v>522</v>
      </c>
      <c r="W14" s="575" t="s">
        <v>523</v>
      </c>
      <c r="X14" s="580" t="s">
        <v>1133</v>
      </c>
      <c r="Y14" s="571" t="s">
        <v>1135</v>
      </c>
      <c r="Z14" s="575" t="s">
        <v>523</v>
      </c>
      <c r="AA14" s="571" t="s">
        <v>1132</v>
      </c>
      <c r="AB14" s="575" t="s">
        <v>523</v>
      </c>
      <c r="AC14" s="580" t="s">
        <v>1133</v>
      </c>
      <c r="AD14" s="571" t="s">
        <v>524</v>
      </c>
      <c r="AE14" s="575" t="s">
        <v>523</v>
      </c>
      <c r="AF14" s="571" t="s">
        <v>525</v>
      </c>
      <c r="AG14" s="575" t="s">
        <v>523</v>
      </c>
      <c r="AH14" s="580" t="s">
        <v>1133</v>
      </c>
      <c r="AI14" s="571" t="s">
        <v>1135</v>
      </c>
      <c r="AJ14" s="575" t="s">
        <v>523</v>
      </c>
      <c r="AK14" s="576">
        <v>329000</v>
      </c>
      <c r="AL14" s="566" t="s">
        <v>1252</v>
      </c>
      <c r="AM14" s="566"/>
      <c r="AN14" s="566"/>
      <c r="AO14" s="568"/>
      <c r="AP14" s="566">
        <v>659000</v>
      </c>
      <c r="AQ14" s="577" t="s">
        <v>1274</v>
      </c>
      <c r="AR14" s="635" t="s">
        <v>1407</v>
      </c>
      <c r="AS14" s="581">
        <v>329000</v>
      </c>
      <c r="AT14" s="635" t="s">
        <v>1416</v>
      </c>
    </row>
    <row r="15" spans="1:46" s="579" customFormat="1" ht="22.5" customHeight="1">
      <c r="A15" s="565" t="s">
        <v>556</v>
      </c>
      <c r="B15" s="566">
        <v>12</v>
      </c>
      <c r="C15" s="569" t="s">
        <v>269</v>
      </c>
      <c r="D15" s="566" t="str">
        <f>VLOOKUP($B15,'債権者情報（最新情報を貼付）'!$A$4:$AV$76,D$3,FALSE)</f>
        <v>（特非）耳長うさぎ</v>
      </c>
      <c r="E15" s="566" t="str">
        <f>VLOOKUP($B15,'債権者情報（最新情報を貼付）'!$A$4:$AV$76,E$3,FALSE)</f>
        <v>代表理事</v>
      </c>
      <c r="F15" s="565" t="str">
        <f>VLOOKUP($B15,'債権者情報（最新情報を貼付）'!$A$4:$AV$76,F$3,FALSE)</f>
        <v>飛彈　誠</v>
      </c>
      <c r="G15" s="570" t="str">
        <f>VLOOKUP($B15,'債権者情報（最新情報を貼付）'!$A$4:$AV$76,G$3,FALSE)</f>
        <v>千葉市緑区あすみが丘一丁目27番2号藤屋第二ビル2階</v>
      </c>
      <c r="H15" s="566">
        <f>VLOOKUP($B15,'債権者情報（最新情報を貼付）'!$A$4:$AV$76,H$3,FALSE)</f>
        <v>1060104</v>
      </c>
      <c r="I15" s="566">
        <f>VLOOKUP($B15,'債権者情報（最新情報を貼付）'!$A$4:$AV$76,I$3,FALSE)</f>
        <v>0</v>
      </c>
      <c r="J15" s="566" t="s">
        <v>521</v>
      </c>
      <c r="K15" s="566" t="s">
        <v>540</v>
      </c>
      <c r="L15" s="571" t="s">
        <v>1132</v>
      </c>
      <c r="M15" s="572" t="s">
        <v>523</v>
      </c>
      <c r="N15" s="580" t="s">
        <v>1133</v>
      </c>
      <c r="O15" s="574" t="s">
        <v>522</v>
      </c>
      <c r="P15" s="575" t="s">
        <v>523</v>
      </c>
      <c r="Q15" s="571" t="s">
        <v>524</v>
      </c>
      <c r="R15" s="575" t="s">
        <v>523</v>
      </c>
      <c r="S15" s="580" t="s">
        <v>1133</v>
      </c>
      <c r="T15" s="571" t="s">
        <v>525</v>
      </c>
      <c r="U15" s="575" t="s">
        <v>523</v>
      </c>
      <c r="V15" s="571" t="s">
        <v>522</v>
      </c>
      <c r="W15" s="575" t="s">
        <v>523</v>
      </c>
      <c r="X15" s="580" t="s">
        <v>1133</v>
      </c>
      <c r="Y15" s="571" t="s">
        <v>1135</v>
      </c>
      <c r="Z15" s="575" t="s">
        <v>523</v>
      </c>
      <c r="AA15" s="571" t="s">
        <v>1132</v>
      </c>
      <c r="AB15" s="575" t="s">
        <v>523</v>
      </c>
      <c r="AC15" s="580" t="s">
        <v>1133</v>
      </c>
      <c r="AD15" s="571" t="s">
        <v>524</v>
      </c>
      <c r="AE15" s="575" t="s">
        <v>523</v>
      </c>
      <c r="AF15" s="571" t="s">
        <v>525</v>
      </c>
      <c r="AG15" s="575" t="s">
        <v>523</v>
      </c>
      <c r="AH15" s="580" t="s">
        <v>1133</v>
      </c>
      <c r="AI15" s="571" t="s">
        <v>1135</v>
      </c>
      <c r="AJ15" s="575" t="s">
        <v>523</v>
      </c>
      <c r="AK15" s="576">
        <v>0</v>
      </c>
      <c r="AL15" s="566"/>
      <c r="AM15" s="566"/>
      <c r="AN15" s="566"/>
      <c r="AO15" s="568"/>
      <c r="AP15" s="566">
        <v>0</v>
      </c>
      <c r="AQ15" s="577">
        <v>0</v>
      </c>
      <c r="AR15" s="635"/>
      <c r="AS15" s="578">
        <v>0</v>
      </c>
      <c r="AT15" s="635"/>
    </row>
    <row r="16" spans="1:46" s="579" customFormat="1" ht="22.5" customHeight="1">
      <c r="A16" s="565" t="s">
        <v>557</v>
      </c>
      <c r="B16" s="566">
        <v>13</v>
      </c>
      <c r="C16" s="569" t="s">
        <v>682</v>
      </c>
      <c r="D16" s="566" t="str">
        <f>VLOOKUP($B16,'債権者情報（最新情報を貼付）'!$A$4:$AV$76,D$3,FALSE)</f>
        <v>（株）ブルーム</v>
      </c>
      <c r="E16" s="566" t="str">
        <f>VLOOKUP($B16,'債権者情報（最新情報を貼付）'!$A$4:$AV$76,E$3,FALSE)</f>
        <v>代表取締役</v>
      </c>
      <c r="F16" s="565" t="str">
        <f>VLOOKUP($B16,'債権者情報（最新情報を貼付）'!$A$4:$AV$76,F$3,FALSE)</f>
        <v>山﨑　厚子</v>
      </c>
      <c r="G16" s="570" t="str">
        <f>VLOOKUP($B16,'債権者情報（最新情報を貼付）'!$A$4:$AV$76,G$3,FALSE)</f>
        <v>千葉県習志野市奏の杜3-14-9</v>
      </c>
      <c r="H16" s="566">
        <f>VLOOKUP($B16,'債権者情報（最新情報を貼付）'!$A$4:$AV$76,H$3,FALSE)</f>
        <v>1055572</v>
      </c>
      <c r="I16" s="566">
        <f>VLOOKUP($B16,'債権者情報（最新情報を貼付）'!$A$4:$AV$76,I$3,FALSE)</f>
        <v>0</v>
      </c>
      <c r="J16" s="566" t="s">
        <v>521</v>
      </c>
      <c r="K16" s="566" t="s">
        <v>540</v>
      </c>
      <c r="L16" s="571" t="s">
        <v>1132</v>
      </c>
      <c r="M16" s="572" t="s">
        <v>523</v>
      </c>
      <c r="N16" s="580" t="s">
        <v>1133</v>
      </c>
      <c r="O16" s="574" t="s">
        <v>522</v>
      </c>
      <c r="P16" s="575" t="s">
        <v>523</v>
      </c>
      <c r="Q16" s="571" t="s">
        <v>524</v>
      </c>
      <c r="R16" s="575" t="s">
        <v>523</v>
      </c>
      <c r="S16" s="580" t="s">
        <v>1133</v>
      </c>
      <c r="T16" s="571" t="s">
        <v>525</v>
      </c>
      <c r="U16" s="575" t="s">
        <v>523</v>
      </c>
      <c r="V16" s="571" t="s">
        <v>522</v>
      </c>
      <c r="W16" s="575" t="s">
        <v>523</v>
      </c>
      <c r="X16" s="580" t="s">
        <v>1133</v>
      </c>
      <c r="Y16" s="571" t="s">
        <v>1135</v>
      </c>
      <c r="Z16" s="575" t="s">
        <v>523</v>
      </c>
      <c r="AA16" s="571" t="s">
        <v>1132</v>
      </c>
      <c r="AB16" s="575" t="s">
        <v>523</v>
      </c>
      <c r="AC16" s="580" t="s">
        <v>1133</v>
      </c>
      <c r="AD16" s="571" t="s">
        <v>524</v>
      </c>
      <c r="AE16" s="575" t="s">
        <v>523</v>
      </c>
      <c r="AF16" s="571" t="s">
        <v>525</v>
      </c>
      <c r="AG16" s="575" t="s">
        <v>523</v>
      </c>
      <c r="AH16" s="580" t="s">
        <v>1133</v>
      </c>
      <c r="AI16" s="571" t="s">
        <v>1135</v>
      </c>
      <c r="AJ16" s="575" t="s">
        <v>523</v>
      </c>
      <c r="AK16" s="576">
        <v>213000</v>
      </c>
      <c r="AL16" s="566" t="s">
        <v>1253</v>
      </c>
      <c r="AM16" s="566"/>
      <c r="AN16" s="566"/>
      <c r="AO16" s="568"/>
      <c r="AP16" s="566">
        <v>426660</v>
      </c>
      <c r="AQ16" s="577" t="s">
        <v>1274</v>
      </c>
      <c r="AR16" s="635" t="s">
        <v>1407</v>
      </c>
      <c r="AS16" s="581">
        <v>213000</v>
      </c>
      <c r="AT16" s="635" t="s">
        <v>1416</v>
      </c>
    </row>
    <row r="17" spans="1:47" s="579" customFormat="1" ht="22.5" customHeight="1">
      <c r="A17" s="565" t="s">
        <v>560</v>
      </c>
      <c r="B17" s="566">
        <v>14</v>
      </c>
      <c r="C17" s="569" t="s">
        <v>683</v>
      </c>
      <c r="D17" s="566" t="str">
        <f>VLOOKUP($B17,'債権者情報（最新情報を貼付）'!$A$4:$AV$76,D$3,FALSE)</f>
        <v>（同）aim</v>
      </c>
      <c r="E17" s="566" t="str">
        <f>VLOOKUP($B17,'債権者情報（最新情報を貼付）'!$A$4:$AV$76,E$3,FALSE)</f>
        <v>代表社員</v>
      </c>
      <c r="F17" s="565" t="str">
        <f>VLOOKUP($B17,'債権者情報（最新情報を貼付）'!$A$4:$AV$76,F$3,FALSE)</f>
        <v>宮本　伸士</v>
      </c>
      <c r="G17" s="570" t="str">
        <f>VLOOKUP($B17,'債権者情報（最新情報を貼付）'!$A$4:$AV$76,G$3,FALSE)</f>
        <v>千葉市中央区登戸1-11-18 第二潮ビル1F</v>
      </c>
      <c r="H17" s="566">
        <f>VLOOKUP($B17,'債権者情報（最新情報を貼付）'!$A$4:$AV$76,H$3,FALSE)</f>
        <v>1059427</v>
      </c>
      <c r="I17" s="566">
        <f>VLOOKUP($B17,'債権者情報（最新情報を貼付）'!$A$4:$AV$76,I$3,FALSE)</f>
        <v>0</v>
      </c>
      <c r="J17" s="566" t="s">
        <v>521</v>
      </c>
      <c r="K17" s="566" t="s">
        <v>1228</v>
      </c>
      <c r="L17" s="571" t="s">
        <v>1132</v>
      </c>
      <c r="M17" s="572" t="s">
        <v>523</v>
      </c>
      <c r="N17" s="580" t="s">
        <v>1133</v>
      </c>
      <c r="O17" s="574" t="s">
        <v>522</v>
      </c>
      <c r="P17" s="575" t="s">
        <v>523</v>
      </c>
      <c r="Q17" s="571" t="s">
        <v>524</v>
      </c>
      <c r="R17" s="575" t="s">
        <v>523</v>
      </c>
      <c r="S17" s="580" t="s">
        <v>1133</v>
      </c>
      <c r="T17" s="571" t="s">
        <v>525</v>
      </c>
      <c r="U17" s="575" t="s">
        <v>523</v>
      </c>
      <c r="V17" s="571" t="s">
        <v>522</v>
      </c>
      <c r="W17" s="575" t="s">
        <v>523</v>
      </c>
      <c r="X17" s="580" t="s">
        <v>1133</v>
      </c>
      <c r="Y17" s="571" t="s">
        <v>526</v>
      </c>
      <c r="Z17" s="575" t="s">
        <v>523</v>
      </c>
      <c r="AA17" s="571" t="s">
        <v>1132</v>
      </c>
      <c r="AB17" s="575" t="s">
        <v>523</v>
      </c>
      <c r="AC17" s="580" t="s">
        <v>1133</v>
      </c>
      <c r="AD17" s="571" t="s">
        <v>524</v>
      </c>
      <c r="AE17" s="575" t="s">
        <v>523</v>
      </c>
      <c r="AF17" s="571" t="s">
        <v>525</v>
      </c>
      <c r="AG17" s="575" t="s">
        <v>523</v>
      </c>
      <c r="AH17" s="580" t="s">
        <v>1133</v>
      </c>
      <c r="AI17" s="571" t="s">
        <v>526</v>
      </c>
      <c r="AJ17" s="575" t="s">
        <v>523</v>
      </c>
      <c r="AK17" s="576">
        <v>0</v>
      </c>
      <c r="AL17" s="566"/>
      <c r="AM17" s="566"/>
      <c r="AN17" s="566"/>
      <c r="AO17" s="568"/>
      <c r="AP17" s="566">
        <v>0</v>
      </c>
      <c r="AQ17" s="577">
        <v>0</v>
      </c>
      <c r="AR17" s="635"/>
      <c r="AS17" s="578">
        <v>0</v>
      </c>
      <c r="AT17" s="636"/>
    </row>
    <row r="18" spans="1:47" s="579" customFormat="1" ht="22.5" customHeight="1">
      <c r="A18" s="565" t="s">
        <v>564</v>
      </c>
      <c r="B18" s="566">
        <v>15</v>
      </c>
      <c r="C18" s="569" t="s">
        <v>684</v>
      </c>
      <c r="D18" s="566" t="str">
        <f>VLOOKUP($B18,'債権者情報（最新情報を貼付）'!$A$4:$AV$76,D$3,FALSE)</f>
        <v>（株）ニチイ学館</v>
      </c>
      <c r="E18" s="566" t="str">
        <f>VLOOKUP($B18,'債権者情報（最新情報を貼付）'!$A$4:$AV$76,E$3,FALSE)</f>
        <v>代表取締役</v>
      </c>
      <c r="F18" s="565" t="str">
        <f>VLOOKUP($B18,'債権者情報（最新情報を貼付）'!$A$4:$AV$76,F$3,FALSE)</f>
        <v>森　信介</v>
      </c>
      <c r="G18" s="570" t="str">
        <f>VLOOKUP($B18,'債権者情報（最新情報を貼付）'!$A$4:$AV$76,G$3,FALSE)</f>
        <v>東京都千代田区神田駿河台4-6 御茶ノ水ソラシティ</v>
      </c>
      <c r="H18" s="566">
        <f>VLOOKUP($B18,'債権者情報（最新情報を貼付）'!$A$4:$AV$76,H$3,FALSE)</f>
        <v>1060119</v>
      </c>
      <c r="I18" s="566">
        <f>VLOOKUP($B18,'債権者情報（最新情報を貼付）'!$A$4:$AV$76,I$3,FALSE)</f>
        <v>0</v>
      </c>
      <c r="J18" s="566" t="s">
        <v>521</v>
      </c>
      <c r="K18" s="566" t="s">
        <v>1228</v>
      </c>
      <c r="L18" s="571" t="s">
        <v>1132</v>
      </c>
      <c r="M18" s="572" t="s">
        <v>523</v>
      </c>
      <c r="N18" s="580" t="s">
        <v>1133</v>
      </c>
      <c r="O18" s="574" t="s">
        <v>522</v>
      </c>
      <c r="P18" s="575" t="s">
        <v>523</v>
      </c>
      <c r="Q18" s="571" t="s">
        <v>524</v>
      </c>
      <c r="R18" s="575" t="s">
        <v>523</v>
      </c>
      <c r="S18" s="580" t="s">
        <v>1133</v>
      </c>
      <c r="T18" s="571" t="s">
        <v>525</v>
      </c>
      <c r="U18" s="575" t="s">
        <v>523</v>
      </c>
      <c r="V18" s="571" t="s">
        <v>522</v>
      </c>
      <c r="W18" s="575" t="s">
        <v>523</v>
      </c>
      <c r="X18" s="580" t="s">
        <v>1133</v>
      </c>
      <c r="Y18" s="571" t="s">
        <v>526</v>
      </c>
      <c r="Z18" s="575" t="s">
        <v>523</v>
      </c>
      <c r="AA18" s="571" t="s">
        <v>1132</v>
      </c>
      <c r="AB18" s="575" t="s">
        <v>523</v>
      </c>
      <c r="AC18" s="580" t="s">
        <v>1133</v>
      </c>
      <c r="AD18" s="571" t="s">
        <v>524</v>
      </c>
      <c r="AE18" s="575" t="s">
        <v>523</v>
      </c>
      <c r="AF18" s="571" t="s">
        <v>525</v>
      </c>
      <c r="AG18" s="575" t="s">
        <v>523</v>
      </c>
      <c r="AH18" s="580" t="s">
        <v>1133</v>
      </c>
      <c r="AI18" s="571" t="s">
        <v>526</v>
      </c>
      <c r="AJ18" s="575" t="s">
        <v>523</v>
      </c>
      <c r="AK18" s="576">
        <v>0</v>
      </c>
      <c r="AL18" s="566"/>
      <c r="AM18" s="566"/>
      <c r="AN18" s="566"/>
      <c r="AO18" s="568"/>
      <c r="AP18" s="566">
        <v>0</v>
      </c>
      <c r="AQ18" s="577">
        <v>0</v>
      </c>
      <c r="AR18" s="636"/>
      <c r="AS18" s="581">
        <v>0</v>
      </c>
      <c r="AT18" s="636"/>
    </row>
    <row r="19" spans="1:47" s="579" customFormat="1" ht="22.5" customHeight="1">
      <c r="A19" s="565" t="s">
        <v>566</v>
      </c>
      <c r="B19" s="566">
        <v>16</v>
      </c>
      <c r="C19" s="569" t="s">
        <v>369</v>
      </c>
      <c r="D19" s="566" t="str">
        <f>VLOOKUP($B19,'債権者情報（最新情報を貼付）'!$A$4:$AV$76,D$3,FALSE)</f>
        <v>（株）スター・フィールド</v>
      </c>
      <c r="E19" s="566" t="str">
        <f>VLOOKUP($B19,'債権者情報（最新情報を貼付）'!$A$4:$AV$76,E$3,FALSE)</f>
        <v>代表取締役</v>
      </c>
      <c r="F19" s="565" t="str">
        <f>VLOOKUP($B19,'債権者情報（最新情報を貼付）'!$A$4:$AV$76,F$3,FALSE)</f>
        <v>星野　満美</v>
      </c>
      <c r="G19" s="570" t="str">
        <f>VLOOKUP($B19,'債権者情報（最新情報を貼付）'!$A$4:$AV$76,G$3,FALSE)</f>
        <v>東京都渋谷区東3-19-8 Starfield 1F</v>
      </c>
      <c r="H19" s="566">
        <f>VLOOKUP($B19,'債権者情報（最新情報を貼付）'!$A$4:$AV$76,H$3,FALSE)</f>
        <v>1060101</v>
      </c>
      <c r="I19" s="566">
        <f>VLOOKUP($B19,'債権者情報（最新情報を貼付）'!$A$4:$AV$76,I$3,FALSE)</f>
        <v>0</v>
      </c>
      <c r="J19" s="566" t="s">
        <v>521</v>
      </c>
      <c r="K19" s="566" t="s">
        <v>1228</v>
      </c>
      <c r="L19" s="571" t="s">
        <v>1132</v>
      </c>
      <c r="M19" s="572" t="s">
        <v>1136</v>
      </c>
      <c r="N19" s="580" t="s">
        <v>1133</v>
      </c>
      <c r="O19" s="574" t="s">
        <v>522</v>
      </c>
      <c r="P19" s="575" t="s">
        <v>1136</v>
      </c>
      <c r="Q19" s="571" t="s">
        <v>524</v>
      </c>
      <c r="R19" s="575" t="s">
        <v>523</v>
      </c>
      <c r="S19" s="580" t="s">
        <v>1133</v>
      </c>
      <c r="T19" s="571" t="s">
        <v>525</v>
      </c>
      <c r="U19" s="575" t="s">
        <v>523</v>
      </c>
      <c r="V19" s="571" t="s">
        <v>522</v>
      </c>
      <c r="W19" s="575" t="s">
        <v>1136</v>
      </c>
      <c r="X19" s="580" t="s">
        <v>1133</v>
      </c>
      <c r="Y19" s="571" t="s">
        <v>526</v>
      </c>
      <c r="Z19" s="575" t="s">
        <v>1136</v>
      </c>
      <c r="AA19" s="571" t="s">
        <v>1132</v>
      </c>
      <c r="AB19" s="575" t="s">
        <v>1136</v>
      </c>
      <c r="AC19" s="580" t="s">
        <v>1133</v>
      </c>
      <c r="AD19" s="571" t="s">
        <v>524</v>
      </c>
      <c r="AE19" s="575" t="s">
        <v>523</v>
      </c>
      <c r="AF19" s="571" t="s">
        <v>525</v>
      </c>
      <c r="AG19" s="575" t="s">
        <v>523</v>
      </c>
      <c r="AH19" s="580" t="s">
        <v>1133</v>
      </c>
      <c r="AI19" s="571" t="s">
        <v>526</v>
      </c>
      <c r="AJ19" s="575" t="s">
        <v>1136</v>
      </c>
      <c r="AK19" s="576">
        <v>0</v>
      </c>
      <c r="AL19" s="566"/>
      <c r="AM19" s="566"/>
      <c r="AN19" s="566"/>
      <c r="AO19" s="568"/>
      <c r="AP19" s="566">
        <v>0</v>
      </c>
      <c r="AQ19" s="577">
        <v>0</v>
      </c>
      <c r="AR19" s="635"/>
      <c r="AS19" s="578">
        <v>0</v>
      </c>
      <c r="AT19" s="636"/>
    </row>
    <row r="20" spans="1:47" s="579" customFormat="1" ht="22.5" customHeight="1">
      <c r="A20" s="565" t="s">
        <v>569</v>
      </c>
      <c r="B20" s="566">
        <v>17</v>
      </c>
      <c r="C20" s="569" t="s">
        <v>685</v>
      </c>
      <c r="D20" s="566" t="str">
        <f>VLOOKUP($B20,'債権者情報（最新情報を貼付）'!$A$4:$AV$76,D$3,FALSE)</f>
        <v>（株）センター</v>
      </c>
      <c r="E20" s="566" t="str">
        <f>VLOOKUP($B20,'債権者情報（最新情報を貼付）'!$A$4:$AV$76,E$3,FALSE)</f>
        <v>代表取締役</v>
      </c>
      <c r="F20" s="565" t="str">
        <f>VLOOKUP($B20,'債権者情報（最新情報を貼付）'!$A$4:$AV$76,F$3,FALSE)</f>
        <v>中村　竜士</v>
      </c>
      <c r="G20" s="570" t="str">
        <f>VLOOKUP($B20,'債権者情報（最新情報を貼付）'!$A$4:$AV$76,G$3,FALSE)</f>
        <v>横浜市中区太田町６－７９　アブソルート横浜馬車道ビル３０４</v>
      </c>
      <c r="H20" s="566">
        <f>VLOOKUP($B20,'債権者情報（最新情報を貼付）'!$A$4:$AV$76,H$3,FALSE)</f>
        <v>1061253</v>
      </c>
      <c r="I20" s="566">
        <f>VLOOKUP($B20,'債権者情報（最新情報を貼付）'!$A$4:$AV$76,I$3,FALSE)</f>
        <v>0</v>
      </c>
      <c r="J20" s="566" t="s">
        <v>521</v>
      </c>
      <c r="K20" s="566" t="s">
        <v>1228</v>
      </c>
      <c r="L20" s="571" t="s">
        <v>1132</v>
      </c>
      <c r="M20" s="572" t="s">
        <v>523</v>
      </c>
      <c r="N20" s="580" t="s">
        <v>1133</v>
      </c>
      <c r="O20" s="574" t="s">
        <v>522</v>
      </c>
      <c r="P20" s="575" t="s">
        <v>523</v>
      </c>
      <c r="Q20" s="571" t="s">
        <v>524</v>
      </c>
      <c r="R20" s="575" t="s">
        <v>523</v>
      </c>
      <c r="S20" s="580" t="s">
        <v>1133</v>
      </c>
      <c r="T20" s="571" t="s">
        <v>525</v>
      </c>
      <c r="U20" s="575" t="s">
        <v>523</v>
      </c>
      <c r="V20" s="571" t="s">
        <v>522</v>
      </c>
      <c r="W20" s="575" t="s">
        <v>523</v>
      </c>
      <c r="X20" s="580" t="s">
        <v>1133</v>
      </c>
      <c r="Y20" s="571" t="s">
        <v>526</v>
      </c>
      <c r="Z20" s="575" t="s">
        <v>523</v>
      </c>
      <c r="AA20" s="571" t="s">
        <v>1132</v>
      </c>
      <c r="AB20" s="575" t="s">
        <v>523</v>
      </c>
      <c r="AC20" s="580" t="s">
        <v>1133</v>
      </c>
      <c r="AD20" s="571" t="s">
        <v>524</v>
      </c>
      <c r="AE20" s="575" t="s">
        <v>523</v>
      </c>
      <c r="AF20" s="571" t="s">
        <v>525</v>
      </c>
      <c r="AG20" s="575" t="s">
        <v>523</v>
      </c>
      <c r="AH20" s="580" t="s">
        <v>1133</v>
      </c>
      <c r="AI20" s="571" t="s">
        <v>526</v>
      </c>
      <c r="AJ20" s="575" t="s">
        <v>523</v>
      </c>
      <c r="AK20" s="576">
        <v>93000</v>
      </c>
      <c r="AL20" s="566" t="s">
        <v>1254</v>
      </c>
      <c r="AM20" s="566"/>
      <c r="AN20" s="566"/>
      <c r="AO20" s="568"/>
      <c r="AP20" s="566">
        <v>187524</v>
      </c>
      <c r="AQ20" s="577" t="s">
        <v>1274</v>
      </c>
      <c r="AR20" s="635" t="s">
        <v>1407</v>
      </c>
      <c r="AS20" s="581">
        <v>93000</v>
      </c>
      <c r="AT20" s="635" t="s">
        <v>1416</v>
      </c>
    </row>
    <row r="21" spans="1:47" s="579" customFormat="1" ht="22.5" customHeight="1">
      <c r="A21" s="565" t="s">
        <v>571</v>
      </c>
      <c r="B21" s="566">
        <v>18</v>
      </c>
      <c r="C21" s="569" t="s">
        <v>686</v>
      </c>
      <c r="D21" s="566" t="str">
        <f>VLOOKUP($B21,'債権者情報（最新情報を貼付）'!$A$4:$AV$76,D$3,FALSE)</f>
        <v>（株）習志野駅前託児所</v>
      </c>
      <c r="E21" s="566" t="str">
        <f>VLOOKUP($B21,'債権者情報（最新情報を貼付）'!$A$4:$AV$76,E$3,FALSE)</f>
        <v>代表取締役</v>
      </c>
      <c r="F21" s="565" t="str">
        <f>VLOOKUP($B21,'債権者情報（最新情報を貼付）'!$A$4:$AV$76,F$3,FALSE)</f>
        <v>藤本　一磨</v>
      </c>
      <c r="G21" s="570" t="str">
        <f>VLOOKUP($B21,'債権者情報（最新情報を貼付）'!$A$4:$AV$76,G$3,FALSE)</f>
        <v>習志野市津田沼３丁目１７番１８号</v>
      </c>
      <c r="H21" s="566">
        <f>VLOOKUP($B21,'債権者情報（最新情報を貼付）'!$A$4:$AV$76,H$3,FALSE)</f>
        <v>1061371</v>
      </c>
      <c r="I21" s="566">
        <f>VLOOKUP($B21,'債権者情報（最新情報を貼付）'!$A$4:$AV$76,I$3,FALSE)</f>
        <v>0</v>
      </c>
      <c r="J21" s="566" t="s">
        <v>521</v>
      </c>
      <c r="K21" s="566" t="s">
        <v>1228</v>
      </c>
      <c r="L21" s="571" t="s">
        <v>1132</v>
      </c>
      <c r="M21" s="572" t="s">
        <v>523</v>
      </c>
      <c r="N21" s="580" t="s">
        <v>1133</v>
      </c>
      <c r="O21" s="574" t="s">
        <v>522</v>
      </c>
      <c r="P21" s="575" t="s">
        <v>523</v>
      </c>
      <c r="Q21" s="571" t="s">
        <v>524</v>
      </c>
      <c r="R21" s="575" t="s">
        <v>523</v>
      </c>
      <c r="S21" s="580" t="s">
        <v>1133</v>
      </c>
      <c r="T21" s="571" t="s">
        <v>525</v>
      </c>
      <c r="U21" s="575" t="s">
        <v>523</v>
      </c>
      <c r="V21" s="571" t="s">
        <v>522</v>
      </c>
      <c r="W21" s="575" t="s">
        <v>523</v>
      </c>
      <c r="X21" s="580" t="s">
        <v>1133</v>
      </c>
      <c r="Y21" s="571" t="s">
        <v>1135</v>
      </c>
      <c r="Z21" s="575" t="s">
        <v>523</v>
      </c>
      <c r="AA21" s="571" t="s">
        <v>1132</v>
      </c>
      <c r="AB21" s="575" t="s">
        <v>523</v>
      </c>
      <c r="AC21" s="580" t="s">
        <v>1133</v>
      </c>
      <c r="AD21" s="571" t="s">
        <v>524</v>
      </c>
      <c r="AE21" s="575" t="s">
        <v>523</v>
      </c>
      <c r="AF21" s="571" t="s">
        <v>525</v>
      </c>
      <c r="AG21" s="575" t="s">
        <v>523</v>
      </c>
      <c r="AH21" s="580" t="s">
        <v>1133</v>
      </c>
      <c r="AI21" s="571" t="s">
        <v>1135</v>
      </c>
      <c r="AJ21" s="575" t="s">
        <v>523</v>
      </c>
      <c r="AK21" s="576">
        <v>232000</v>
      </c>
      <c r="AL21" s="566" t="s">
        <v>1255</v>
      </c>
      <c r="AM21" s="566"/>
      <c r="AN21" s="566"/>
      <c r="AO21" s="568"/>
      <c r="AP21" s="566">
        <v>464244</v>
      </c>
      <c r="AQ21" s="577" t="s">
        <v>1274</v>
      </c>
      <c r="AR21" s="635" t="s">
        <v>1407</v>
      </c>
      <c r="AS21" s="578">
        <v>0</v>
      </c>
      <c r="AT21" s="635"/>
    </row>
    <row r="22" spans="1:47" s="579" customFormat="1" ht="22.5" customHeight="1">
      <c r="A22" s="565" t="s">
        <v>574</v>
      </c>
      <c r="B22" s="566">
        <v>19</v>
      </c>
      <c r="C22" s="569" t="s">
        <v>687</v>
      </c>
      <c r="D22" s="566" t="str">
        <f>VLOOKUP($B22,'債権者情報（最新情報を貼付）'!$A$4:$AV$76,D$3,FALSE)</f>
        <v>（学）千葉白菊学園</v>
      </c>
      <c r="E22" s="566" t="str">
        <f>VLOOKUP($B22,'債権者情報（最新情報を貼付）'!$A$4:$AV$76,E$3,FALSE)</f>
        <v>理事長</v>
      </c>
      <c r="F22" s="565" t="str">
        <f>VLOOKUP($B22,'債権者情報（最新情報を貼付）'!$A$4:$AV$76,F$3,FALSE)</f>
        <v>鳰川　泰也</v>
      </c>
      <c r="G22" s="570" t="str">
        <f>VLOOKUP($B22,'債権者情報（最新情報を貼付）'!$A$4:$AV$76,G$3,FALSE)</f>
        <v>千葉市美浜区幸町２－１２－８</v>
      </c>
      <c r="H22" s="566">
        <f>VLOOKUP($B22,'債権者情報（最新情報を貼付）'!$A$4:$AV$76,H$3,FALSE)</f>
        <v>1061823</v>
      </c>
      <c r="I22" s="566">
        <f>VLOOKUP($B22,'債権者情報（最新情報を貼付）'!$A$4:$AV$76,I$3,FALSE)</f>
        <v>0</v>
      </c>
      <c r="J22" s="566" t="s">
        <v>521</v>
      </c>
      <c r="K22" s="566" t="s">
        <v>1228</v>
      </c>
      <c r="L22" s="571" t="s">
        <v>1132</v>
      </c>
      <c r="M22" s="572" t="s">
        <v>523</v>
      </c>
      <c r="N22" s="580" t="s">
        <v>1133</v>
      </c>
      <c r="O22" s="574" t="s">
        <v>522</v>
      </c>
      <c r="P22" s="575" t="s">
        <v>523</v>
      </c>
      <c r="Q22" s="571" t="s">
        <v>1137</v>
      </c>
      <c r="R22" s="575" t="s">
        <v>523</v>
      </c>
      <c r="S22" s="580" t="s">
        <v>1133</v>
      </c>
      <c r="T22" s="571" t="s">
        <v>1138</v>
      </c>
      <c r="U22" s="575" t="s">
        <v>523</v>
      </c>
      <c r="V22" s="571" t="s">
        <v>522</v>
      </c>
      <c r="W22" s="575" t="s">
        <v>523</v>
      </c>
      <c r="X22" s="580" t="s">
        <v>1133</v>
      </c>
      <c r="Y22" s="571" t="s">
        <v>526</v>
      </c>
      <c r="Z22" s="575" t="s">
        <v>523</v>
      </c>
      <c r="AA22" s="571" t="s">
        <v>1132</v>
      </c>
      <c r="AB22" s="575" t="s">
        <v>523</v>
      </c>
      <c r="AC22" s="580" t="s">
        <v>1133</v>
      </c>
      <c r="AD22" s="571" t="s">
        <v>1137</v>
      </c>
      <c r="AE22" s="575" t="s">
        <v>523</v>
      </c>
      <c r="AF22" s="571" t="s">
        <v>1138</v>
      </c>
      <c r="AG22" s="575" t="s">
        <v>523</v>
      </c>
      <c r="AH22" s="580" t="s">
        <v>1133</v>
      </c>
      <c r="AI22" s="571" t="s">
        <v>526</v>
      </c>
      <c r="AJ22" s="575" t="s">
        <v>523</v>
      </c>
      <c r="AK22" s="576">
        <v>0</v>
      </c>
      <c r="AL22" s="566"/>
      <c r="AM22" s="566"/>
      <c r="AN22" s="566"/>
      <c r="AO22" s="568"/>
      <c r="AP22" s="566">
        <v>0</v>
      </c>
      <c r="AQ22" s="577">
        <v>0</v>
      </c>
      <c r="AR22" s="636"/>
      <c r="AS22" s="581">
        <v>0</v>
      </c>
      <c r="AT22" s="636"/>
    </row>
    <row r="23" spans="1:47" s="579" customFormat="1" ht="22.5" customHeight="1">
      <c r="A23" s="565" t="s">
        <v>577</v>
      </c>
      <c r="B23" s="566">
        <v>20</v>
      </c>
      <c r="C23" s="569" t="s">
        <v>688</v>
      </c>
      <c r="D23" s="566" t="str">
        <f>VLOOKUP($B23,'債権者情報（最新情報を貼付）'!$A$4:$AV$76,D$3,FALSE)</f>
        <v>（株）ThinkEducation</v>
      </c>
      <c r="E23" s="566" t="str">
        <f>VLOOKUP($B23,'債権者情報（最新情報を貼付）'!$A$4:$AV$76,E$3,FALSE)</f>
        <v>代表取締役</v>
      </c>
      <c r="F23" s="565" t="str">
        <f>VLOOKUP($B23,'債権者情報（最新情報を貼付）'!$A$4:$AV$76,F$3,FALSE)</f>
        <v>小林　尚司</v>
      </c>
      <c r="G23" s="570" t="str">
        <f>VLOOKUP($B23,'債権者情報（最新情報を貼付）'!$A$4:$AV$76,G$3,FALSE)</f>
        <v>千葉市花見川区幕張町５丁目４９８番２号</v>
      </c>
      <c r="H23" s="566">
        <f>VLOOKUP($B23,'債権者情報（最新情報を貼付）'!$A$4:$AV$76,H$3,FALSE)</f>
        <v>1061254</v>
      </c>
      <c r="I23" s="566">
        <f>VLOOKUP($B23,'債権者情報（最新情報を貼付）'!$A$4:$AV$76,I$3,FALSE)</f>
        <v>0</v>
      </c>
      <c r="J23" s="566" t="s">
        <v>521</v>
      </c>
      <c r="K23" s="566" t="s">
        <v>1228</v>
      </c>
      <c r="L23" s="571" t="s">
        <v>1132</v>
      </c>
      <c r="M23" s="572" t="s">
        <v>523</v>
      </c>
      <c r="N23" s="580" t="s">
        <v>1133</v>
      </c>
      <c r="O23" s="574" t="s">
        <v>522</v>
      </c>
      <c r="P23" s="575" t="s">
        <v>523</v>
      </c>
      <c r="Q23" s="571" t="s">
        <v>524</v>
      </c>
      <c r="R23" s="575" t="s">
        <v>523</v>
      </c>
      <c r="S23" s="580" t="s">
        <v>1133</v>
      </c>
      <c r="T23" s="571" t="s">
        <v>525</v>
      </c>
      <c r="U23" s="575" t="s">
        <v>523</v>
      </c>
      <c r="V23" s="571" t="s">
        <v>522</v>
      </c>
      <c r="W23" s="575" t="s">
        <v>523</v>
      </c>
      <c r="X23" s="580" t="s">
        <v>1133</v>
      </c>
      <c r="Y23" s="571" t="s">
        <v>526</v>
      </c>
      <c r="Z23" s="575" t="s">
        <v>523</v>
      </c>
      <c r="AA23" s="571" t="s">
        <v>1132</v>
      </c>
      <c r="AB23" s="575" t="s">
        <v>523</v>
      </c>
      <c r="AC23" s="580" t="s">
        <v>1133</v>
      </c>
      <c r="AD23" s="571" t="s">
        <v>524</v>
      </c>
      <c r="AE23" s="575" t="s">
        <v>523</v>
      </c>
      <c r="AF23" s="571" t="s">
        <v>525</v>
      </c>
      <c r="AG23" s="575" t="s">
        <v>523</v>
      </c>
      <c r="AH23" s="580" t="s">
        <v>1133</v>
      </c>
      <c r="AI23" s="571" t="s">
        <v>526</v>
      </c>
      <c r="AJ23" s="575" t="s">
        <v>523</v>
      </c>
      <c r="AK23" s="576">
        <v>0</v>
      </c>
      <c r="AL23" s="566"/>
      <c r="AM23" s="566"/>
      <c r="AN23" s="566"/>
      <c r="AO23" s="568"/>
      <c r="AP23" s="566">
        <v>0</v>
      </c>
      <c r="AQ23" s="577">
        <v>0</v>
      </c>
      <c r="AR23" s="635"/>
      <c r="AS23" s="578">
        <v>0</v>
      </c>
      <c r="AT23" s="635"/>
    </row>
    <row r="24" spans="1:47" s="579" customFormat="1" ht="22.5" hidden="1" customHeight="1">
      <c r="A24" s="565" t="s">
        <v>579</v>
      </c>
      <c r="B24" s="566">
        <v>21</v>
      </c>
      <c r="C24" s="569" t="s">
        <v>689</v>
      </c>
      <c r="D24" s="566" t="str">
        <f>VLOOKUP($B24,'債権者情報（最新情報を貼付）'!$A$4:$AV$76,D$3,FALSE)</f>
        <v>（株）ハニーキッズ</v>
      </c>
      <c r="E24" s="566" t="str">
        <f>VLOOKUP($B24,'債権者情報（最新情報を貼付）'!$A$4:$AV$76,E$3,FALSE)</f>
        <v>代表取締役</v>
      </c>
      <c r="F24" s="565" t="str">
        <f>VLOOKUP($B24,'債権者情報（最新情報を貼付）'!$A$4:$AV$76,F$3,FALSE)</f>
        <v>関根　雅晴</v>
      </c>
      <c r="G24" s="570" t="str">
        <f>VLOOKUP($B24,'債権者情報（最新情報を貼付）'!$A$4:$AV$76,G$3,FALSE)</f>
        <v>千葉市稲毛区長沼町312-14</v>
      </c>
      <c r="H24" s="566">
        <f>VLOOKUP($B24,'債権者情報（最新情報を貼付）'!$A$4:$AV$76,H$3,FALSE)</f>
        <v>1063396</v>
      </c>
      <c r="I24" s="566">
        <f>VLOOKUP($B24,'債権者情報（最新情報を貼付）'!$A$4:$AV$76,I$3,FALSE)</f>
        <v>0</v>
      </c>
      <c r="J24" s="566" t="s">
        <v>521</v>
      </c>
      <c r="K24" s="566" t="s">
        <v>1228</v>
      </c>
      <c r="L24" s="571" t="s">
        <v>1132</v>
      </c>
      <c r="M24" s="572" t="s">
        <v>1136</v>
      </c>
      <c r="N24" s="580" t="s">
        <v>1133</v>
      </c>
      <c r="O24" s="574" t="s">
        <v>522</v>
      </c>
      <c r="P24" s="575" t="s">
        <v>1136</v>
      </c>
      <c r="Q24" s="571" t="s">
        <v>524</v>
      </c>
      <c r="R24" s="575" t="s">
        <v>523</v>
      </c>
      <c r="S24" s="580" t="s">
        <v>1133</v>
      </c>
      <c r="T24" s="571" t="s">
        <v>525</v>
      </c>
      <c r="U24" s="575" t="s">
        <v>523</v>
      </c>
      <c r="V24" s="571" t="s">
        <v>522</v>
      </c>
      <c r="W24" s="575" t="s">
        <v>1136</v>
      </c>
      <c r="X24" s="580" t="s">
        <v>1133</v>
      </c>
      <c r="Y24" s="571" t="e">
        <v>#VALUE!</v>
      </c>
      <c r="Z24" s="575" t="e">
        <v>#VALUE!</v>
      </c>
      <c r="AA24" s="571" t="s">
        <v>1132</v>
      </c>
      <c r="AB24" s="575" t="s">
        <v>1136</v>
      </c>
      <c r="AC24" s="580" t="s">
        <v>1133</v>
      </c>
      <c r="AD24" s="571" t="s">
        <v>524</v>
      </c>
      <c r="AE24" s="575" t="s">
        <v>523</v>
      </c>
      <c r="AF24" s="571" t="s">
        <v>525</v>
      </c>
      <c r="AG24" s="575" t="s">
        <v>523</v>
      </c>
      <c r="AH24" s="580" t="s">
        <v>1133</v>
      </c>
      <c r="AI24" s="571" t="e">
        <v>#VALUE!</v>
      </c>
      <c r="AJ24" s="575" t="e">
        <v>#VALUE!</v>
      </c>
      <c r="AK24" s="576">
        <v>0</v>
      </c>
      <c r="AL24" s="566"/>
      <c r="AM24" s="566"/>
      <c r="AN24" s="566"/>
      <c r="AO24" s="568"/>
      <c r="AP24" s="566">
        <v>0</v>
      </c>
      <c r="AQ24" s="577">
        <v>0</v>
      </c>
      <c r="AR24" s="636"/>
      <c r="AS24" s="581">
        <v>0</v>
      </c>
      <c r="AT24" s="636"/>
      <c r="AU24" s="579" t="s">
        <v>1437</v>
      </c>
    </row>
    <row r="25" spans="1:47" s="579" customFormat="1" ht="22.5" customHeight="1">
      <c r="A25" s="565" t="s">
        <v>582</v>
      </c>
      <c r="B25" s="566">
        <v>22</v>
      </c>
      <c r="C25" s="569" t="s">
        <v>306</v>
      </c>
      <c r="D25" s="566" t="str">
        <f>VLOOKUP($B25,'債権者情報（最新情報を貼付）'!$A$4:$AV$76,D$3,FALSE)</f>
        <v>（株）キャンディ</v>
      </c>
      <c r="E25" s="566" t="str">
        <f>VLOOKUP($B25,'債権者情報（最新情報を貼付）'!$A$4:$AV$76,E$3,FALSE)</f>
        <v>代表取締役</v>
      </c>
      <c r="F25" s="565" t="str">
        <f>VLOOKUP($B25,'債権者情報（最新情報を貼付）'!$A$4:$AV$76,F$3,FALSE)</f>
        <v>酒井　雄二</v>
      </c>
      <c r="G25" s="570" t="str">
        <f>VLOOKUP($B25,'債権者情報（最新情報を貼付）'!$A$4:$AV$76,G$3,FALSE)</f>
        <v>千葉市花見川区検見川町３丁目３２６番地３</v>
      </c>
      <c r="H25" s="566">
        <f>VLOOKUP($B25,'債権者情報（最新情報を貼付）'!$A$4:$AV$76,H$3,FALSE)</f>
        <v>1063849</v>
      </c>
      <c r="I25" s="566">
        <f>VLOOKUP($B25,'債権者情報（最新情報を貼付）'!$A$4:$AV$76,I$3,FALSE)</f>
        <v>0</v>
      </c>
      <c r="J25" s="566" t="s">
        <v>521</v>
      </c>
      <c r="K25" s="566" t="s">
        <v>1228</v>
      </c>
      <c r="L25" s="571" t="s">
        <v>1132</v>
      </c>
      <c r="M25" s="572" t="s">
        <v>523</v>
      </c>
      <c r="N25" s="580" t="s">
        <v>1133</v>
      </c>
      <c r="O25" s="574" t="s">
        <v>522</v>
      </c>
      <c r="P25" s="575" t="s">
        <v>523</v>
      </c>
      <c r="Q25" s="571" t="s">
        <v>524</v>
      </c>
      <c r="R25" s="575" t="s">
        <v>523</v>
      </c>
      <c r="S25" s="580" t="s">
        <v>1133</v>
      </c>
      <c r="T25" s="571" t="s">
        <v>525</v>
      </c>
      <c r="U25" s="575" t="s">
        <v>523</v>
      </c>
      <c r="V25" s="571" t="s">
        <v>522</v>
      </c>
      <c r="W25" s="575" t="s">
        <v>523</v>
      </c>
      <c r="X25" s="580" t="s">
        <v>1133</v>
      </c>
      <c r="Y25" s="571" t="s">
        <v>526</v>
      </c>
      <c r="Z25" s="575" t="s">
        <v>523</v>
      </c>
      <c r="AA25" s="571" t="s">
        <v>1132</v>
      </c>
      <c r="AB25" s="575" t="s">
        <v>523</v>
      </c>
      <c r="AC25" s="580" t="s">
        <v>1133</v>
      </c>
      <c r="AD25" s="571" t="s">
        <v>524</v>
      </c>
      <c r="AE25" s="575" t="s">
        <v>523</v>
      </c>
      <c r="AF25" s="571" t="s">
        <v>525</v>
      </c>
      <c r="AG25" s="575" t="s">
        <v>523</v>
      </c>
      <c r="AH25" s="580" t="s">
        <v>1133</v>
      </c>
      <c r="AI25" s="571" t="s">
        <v>526</v>
      </c>
      <c r="AJ25" s="575" t="s">
        <v>523</v>
      </c>
      <c r="AK25" s="576">
        <v>62000</v>
      </c>
      <c r="AL25" s="566" t="s">
        <v>1256</v>
      </c>
      <c r="AM25" s="566"/>
      <c r="AN25" s="566"/>
      <c r="AO25" s="568"/>
      <c r="AP25" s="566">
        <v>124380</v>
      </c>
      <c r="AQ25" s="577" t="s">
        <v>1274</v>
      </c>
      <c r="AR25" s="635" t="s">
        <v>1407</v>
      </c>
      <c r="AS25" s="581">
        <v>0</v>
      </c>
      <c r="AT25" s="636"/>
    </row>
    <row r="26" spans="1:47" s="579" customFormat="1" ht="22.5" customHeight="1">
      <c r="A26" s="565" t="s">
        <v>584</v>
      </c>
      <c r="B26" s="566">
        <v>23</v>
      </c>
      <c r="C26" s="569" t="s">
        <v>322</v>
      </c>
      <c r="D26" s="566" t="str">
        <f>VLOOKUP($B26,'債権者情報（最新情報を貼付）'!$A$4:$AV$76,D$3,FALSE)</f>
        <v>（株）SPINALDESIGN</v>
      </c>
      <c r="E26" s="566" t="str">
        <f>VLOOKUP($B26,'債権者情報（最新情報を貼付）'!$A$4:$AV$76,E$3,FALSE)</f>
        <v>代表取締役</v>
      </c>
      <c r="F26" s="565" t="str">
        <f>VLOOKUP($B26,'債権者情報（最新情報を貼付）'!$A$4:$AV$76,F$3,FALSE)</f>
        <v>西山　道憲</v>
      </c>
      <c r="G26" s="570" t="str">
        <f>VLOOKUP($B26,'債権者情報（最新情報を貼付）'!$A$4:$AV$76,G$3,FALSE)</f>
        <v>千葉県千葉市緑区おゆみ野中央6-50-10</v>
      </c>
      <c r="H26" s="566">
        <f>VLOOKUP($B26,'債権者情報（最新情報を貼付）'!$A$4:$AV$76,H$3,FALSE)</f>
        <v>1063680</v>
      </c>
      <c r="I26" s="566">
        <f>VLOOKUP($B26,'債権者情報（最新情報を貼付）'!$A$4:$AV$76,I$3,FALSE)</f>
        <v>0</v>
      </c>
      <c r="J26" s="566" t="s">
        <v>521</v>
      </c>
      <c r="K26" s="566" t="s">
        <v>1228</v>
      </c>
      <c r="L26" s="571" t="s">
        <v>1132</v>
      </c>
      <c r="M26" s="572" t="s">
        <v>523</v>
      </c>
      <c r="N26" s="580" t="s">
        <v>1133</v>
      </c>
      <c r="O26" s="574" t="s">
        <v>522</v>
      </c>
      <c r="P26" s="575" t="s">
        <v>523</v>
      </c>
      <c r="Q26" s="571" t="s">
        <v>524</v>
      </c>
      <c r="R26" s="575" t="s">
        <v>523</v>
      </c>
      <c r="S26" s="580" t="s">
        <v>1133</v>
      </c>
      <c r="T26" s="571" t="s">
        <v>525</v>
      </c>
      <c r="U26" s="575" t="s">
        <v>523</v>
      </c>
      <c r="V26" s="571" t="s">
        <v>522</v>
      </c>
      <c r="W26" s="575" t="s">
        <v>523</v>
      </c>
      <c r="X26" s="580" t="s">
        <v>1133</v>
      </c>
      <c r="Y26" s="571" t="s">
        <v>1135</v>
      </c>
      <c r="Z26" s="575" t="s">
        <v>523</v>
      </c>
      <c r="AA26" s="571" t="s">
        <v>1132</v>
      </c>
      <c r="AB26" s="575" t="s">
        <v>523</v>
      </c>
      <c r="AC26" s="580" t="s">
        <v>1133</v>
      </c>
      <c r="AD26" s="571" t="s">
        <v>524</v>
      </c>
      <c r="AE26" s="575" t="s">
        <v>523</v>
      </c>
      <c r="AF26" s="571" t="s">
        <v>525</v>
      </c>
      <c r="AG26" s="575" t="s">
        <v>523</v>
      </c>
      <c r="AH26" s="580" t="s">
        <v>1133</v>
      </c>
      <c r="AI26" s="571" t="s">
        <v>1135</v>
      </c>
      <c r="AJ26" s="575" t="s">
        <v>523</v>
      </c>
      <c r="AK26" s="576">
        <v>0</v>
      </c>
      <c r="AL26" s="566"/>
      <c r="AM26" s="566"/>
      <c r="AN26" s="566"/>
      <c r="AO26" s="568"/>
      <c r="AP26" s="566">
        <v>0</v>
      </c>
      <c r="AQ26" s="577">
        <v>0</v>
      </c>
      <c r="AR26" s="636"/>
      <c r="AS26" s="581">
        <v>0</v>
      </c>
      <c r="AT26" s="636"/>
    </row>
    <row r="27" spans="1:47" s="579" customFormat="1" ht="22.5" customHeight="1">
      <c r="A27" s="565" t="s">
        <v>585</v>
      </c>
      <c r="B27" s="566">
        <v>24</v>
      </c>
      <c r="C27" s="582" t="s">
        <v>290</v>
      </c>
      <c r="D27" s="566" t="str">
        <f>VLOOKUP($B27,'債権者情報（最新情報を貼付）'!$A$4:$AV$76,D$3,FALSE)</f>
        <v>（同）CUE-SIGN</v>
      </c>
      <c r="E27" s="566" t="str">
        <f>VLOOKUP($B27,'債権者情報（最新情報を貼付）'!$A$4:$AV$76,E$3,FALSE)</f>
        <v>代表社員</v>
      </c>
      <c r="F27" s="565" t="str">
        <f>VLOOKUP($B27,'債権者情報（最新情報を貼付）'!$A$4:$AV$76,F$3,FALSE)</f>
        <v>久保　隼人</v>
      </c>
      <c r="G27" s="570" t="str">
        <f>VLOOKUP($B27,'債権者情報（最新情報を貼付）'!$A$4:$AV$76,G$3,FALSE)</f>
        <v>千葉市若葉区桜木北１－１５－１</v>
      </c>
      <c r="H27" s="566">
        <f>VLOOKUP($B27,'債権者情報（最新情報を貼付）'!$A$4:$AV$76,H$3,FALSE)</f>
        <v>1063635</v>
      </c>
      <c r="I27" s="566">
        <f>VLOOKUP($B27,'債権者情報（最新情報を貼付）'!$A$4:$AV$76,I$3,FALSE)</f>
        <v>0</v>
      </c>
      <c r="J27" s="566" t="s">
        <v>521</v>
      </c>
      <c r="K27" s="566" t="s">
        <v>1228</v>
      </c>
      <c r="L27" s="571" t="s">
        <v>1132</v>
      </c>
      <c r="M27" s="572" t="s">
        <v>523</v>
      </c>
      <c r="N27" s="580" t="s">
        <v>1133</v>
      </c>
      <c r="O27" s="574" t="s">
        <v>522</v>
      </c>
      <c r="P27" s="575" t="s">
        <v>523</v>
      </c>
      <c r="Q27" s="571" t="s">
        <v>524</v>
      </c>
      <c r="R27" s="575" t="s">
        <v>523</v>
      </c>
      <c r="S27" s="580" t="s">
        <v>1133</v>
      </c>
      <c r="T27" s="571" t="s">
        <v>525</v>
      </c>
      <c r="U27" s="575" t="s">
        <v>523</v>
      </c>
      <c r="V27" s="571" t="s">
        <v>522</v>
      </c>
      <c r="W27" s="575" t="s">
        <v>523</v>
      </c>
      <c r="X27" s="580" t="s">
        <v>1133</v>
      </c>
      <c r="Y27" s="571" t="s">
        <v>1135</v>
      </c>
      <c r="Z27" s="575" t="s">
        <v>523</v>
      </c>
      <c r="AA27" s="571" t="s">
        <v>1132</v>
      </c>
      <c r="AB27" s="575" t="s">
        <v>523</v>
      </c>
      <c r="AC27" s="580" t="s">
        <v>1133</v>
      </c>
      <c r="AD27" s="571" t="s">
        <v>524</v>
      </c>
      <c r="AE27" s="575" t="s">
        <v>523</v>
      </c>
      <c r="AF27" s="571" t="s">
        <v>525</v>
      </c>
      <c r="AG27" s="575" t="s">
        <v>523</v>
      </c>
      <c r="AH27" s="580" t="s">
        <v>1133</v>
      </c>
      <c r="AI27" s="571" t="s">
        <v>1135</v>
      </c>
      <c r="AJ27" s="575" t="s">
        <v>523</v>
      </c>
      <c r="AK27" s="576">
        <v>155000</v>
      </c>
      <c r="AL27" s="566" t="s">
        <v>1257</v>
      </c>
      <c r="AM27" s="566"/>
      <c r="AN27" s="566"/>
      <c r="AO27" s="568"/>
      <c r="AP27" s="566">
        <v>311172</v>
      </c>
      <c r="AQ27" s="577" t="s">
        <v>1274</v>
      </c>
      <c r="AR27" s="635" t="s">
        <v>1407</v>
      </c>
      <c r="AS27" s="581">
        <v>0</v>
      </c>
      <c r="AT27" s="636"/>
    </row>
    <row r="28" spans="1:47" s="579" customFormat="1" ht="30" customHeight="1">
      <c r="A28" s="565" t="s">
        <v>588</v>
      </c>
      <c r="B28" s="566">
        <v>25</v>
      </c>
      <c r="C28" s="582" t="s">
        <v>313</v>
      </c>
      <c r="D28" s="566" t="str">
        <f>VLOOKUP($B28,'債権者情報（最新情報を貼付）'!$A$4:$AV$76,D$3,FALSE)</f>
        <v>（株）Laみつばち</v>
      </c>
      <c r="E28" s="566" t="str">
        <f>VLOOKUP($B28,'債権者情報（最新情報を貼付）'!$A$4:$AV$76,E$3,FALSE)</f>
        <v>代表取締役</v>
      </c>
      <c r="F28" s="565" t="str">
        <f>VLOOKUP($B28,'債権者情報（最新情報を貼付）'!$A$4:$AV$76,F$3,FALSE)</f>
        <v>ミュラー　道代</v>
      </c>
      <c r="G28" s="570" t="str">
        <f>VLOOKUP($B28,'債権者情報（最新情報を貼付）'!$A$4:$AV$76,G$3,FALSE)</f>
        <v>千葉市若葉区桜木北２丁目１０番６号</v>
      </c>
      <c r="H28" s="566">
        <f>VLOOKUP($B28,'債権者情報（最新情報を貼付）'!$A$4:$AV$76,H$3,FALSE)</f>
        <v>1063233</v>
      </c>
      <c r="I28" s="566">
        <f>VLOOKUP($B28,'債権者情報（最新情報を貼付）'!$A$4:$AV$76,I$3,FALSE)</f>
        <v>0</v>
      </c>
      <c r="J28" s="566" t="s">
        <v>521</v>
      </c>
      <c r="K28" s="566" t="s">
        <v>1228</v>
      </c>
      <c r="L28" s="571" t="s">
        <v>1132</v>
      </c>
      <c r="M28" s="572" t="s">
        <v>523</v>
      </c>
      <c r="N28" s="580" t="s">
        <v>1133</v>
      </c>
      <c r="O28" s="574" t="s">
        <v>522</v>
      </c>
      <c r="P28" s="575" t="s">
        <v>523</v>
      </c>
      <c r="Q28" s="571" t="s">
        <v>524</v>
      </c>
      <c r="R28" s="575" t="s">
        <v>523</v>
      </c>
      <c r="S28" s="580" t="s">
        <v>1133</v>
      </c>
      <c r="T28" s="571" t="s">
        <v>525</v>
      </c>
      <c r="U28" s="575" t="s">
        <v>523</v>
      </c>
      <c r="V28" s="571" t="s">
        <v>522</v>
      </c>
      <c r="W28" s="575" t="s">
        <v>523</v>
      </c>
      <c r="X28" s="580" t="s">
        <v>1133</v>
      </c>
      <c r="Y28" s="571" t="s">
        <v>1135</v>
      </c>
      <c r="Z28" s="575" t="s">
        <v>523</v>
      </c>
      <c r="AA28" s="571" t="s">
        <v>1132</v>
      </c>
      <c r="AB28" s="575" t="s">
        <v>523</v>
      </c>
      <c r="AC28" s="580" t="s">
        <v>1133</v>
      </c>
      <c r="AD28" s="571" t="s">
        <v>524</v>
      </c>
      <c r="AE28" s="575" t="s">
        <v>523</v>
      </c>
      <c r="AF28" s="571" t="s">
        <v>525</v>
      </c>
      <c r="AG28" s="575" t="s">
        <v>523</v>
      </c>
      <c r="AH28" s="580" t="s">
        <v>1133</v>
      </c>
      <c r="AI28" s="571" t="s">
        <v>1135</v>
      </c>
      <c r="AJ28" s="575" t="s">
        <v>523</v>
      </c>
      <c r="AK28" s="576">
        <v>329000</v>
      </c>
      <c r="AL28" s="566" t="s">
        <v>1402</v>
      </c>
      <c r="AM28" s="566"/>
      <c r="AN28" s="566"/>
      <c r="AO28" s="568"/>
      <c r="AP28" s="566">
        <v>659000</v>
      </c>
      <c r="AQ28" s="577" t="s">
        <v>1406</v>
      </c>
      <c r="AR28" s="635" t="s">
        <v>1408</v>
      </c>
      <c r="AS28" s="578">
        <v>0</v>
      </c>
      <c r="AT28" s="635"/>
    </row>
    <row r="29" spans="1:47" s="579" customFormat="1" ht="22.5" customHeight="1">
      <c r="A29" s="565" t="s">
        <v>591</v>
      </c>
      <c r="B29" s="566">
        <v>26</v>
      </c>
      <c r="C29" s="582" t="s">
        <v>396</v>
      </c>
      <c r="D29" s="566" t="str">
        <f>VLOOKUP($B29,'債権者情報（最新情報を貼付）'!$A$4:$AV$76,D$3,FALSE)</f>
        <v>Litos&amp;Company（株）</v>
      </c>
      <c r="E29" s="566" t="str">
        <f>VLOOKUP($B29,'債権者情報（最新情報を貼付）'!$A$4:$AV$76,E$3,FALSE)</f>
        <v>代表取締役</v>
      </c>
      <c r="F29" s="565" t="str">
        <f>VLOOKUP($B29,'債権者情報（最新情報を貼付）'!$A$4:$AV$76,F$3,FALSE)</f>
        <v>天野　裕香里</v>
      </c>
      <c r="G29" s="570" t="str">
        <f>VLOOKUP($B29,'債権者情報（最新情報を貼付）'!$A$4:$AV$76,G$3,FALSE)</f>
        <v>東京都港区港南２－１５－１　品川インターシティA棟２８F</v>
      </c>
      <c r="H29" s="566">
        <f>VLOOKUP($B29,'債権者情報（最新情報を貼付）'!$A$4:$AV$76,H$3,FALSE)</f>
        <v>1063127</v>
      </c>
      <c r="I29" s="566">
        <f>VLOOKUP($B29,'債権者情報（最新情報を貼付）'!$A$4:$AV$76,I$3,FALSE)</f>
        <v>1</v>
      </c>
      <c r="J29" s="566" t="s">
        <v>521</v>
      </c>
      <c r="K29" s="566" t="s">
        <v>1228</v>
      </c>
      <c r="L29" s="571" t="s">
        <v>1132</v>
      </c>
      <c r="M29" s="572" t="s">
        <v>523</v>
      </c>
      <c r="N29" s="580" t="s">
        <v>1133</v>
      </c>
      <c r="O29" s="574" t="s">
        <v>522</v>
      </c>
      <c r="P29" s="575" t="s">
        <v>523</v>
      </c>
      <c r="Q29" s="571" t="s">
        <v>524</v>
      </c>
      <c r="R29" s="575" t="s">
        <v>523</v>
      </c>
      <c r="S29" s="580" t="s">
        <v>1133</v>
      </c>
      <c r="T29" s="571" t="s">
        <v>525</v>
      </c>
      <c r="U29" s="575" t="s">
        <v>523</v>
      </c>
      <c r="V29" s="571" t="s">
        <v>522</v>
      </c>
      <c r="W29" s="575" t="s">
        <v>523</v>
      </c>
      <c r="X29" s="580" t="s">
        <v>1133</v>
      </c>
      <c r="Y29" s="571" t="s">
        <v>1135</v>
      </c>
      <c r="Z29" s="575" t="s">
        <v>523</v>
      </c>
      <c r="AA29" s="571" t="s">
        <v>1132</v>
      </c>
      <c r="AB29" s="575" t="s">
        <v>523</v>
      </c>
      <c r="AC29" s="580" t="s">
        <v>1133</v>
      </c>
      <c r="AD29" s="571" t="s">
        <v>524</v>
      </c>
      <c r="AE29" s="575" t="s">
        <v>523</v>
      </c>
      <c r="AF29" s="571" t="s">
        <v>525</v>
      </c>
      <c r="AG29" s="575" t="s">
        <v>523</v>
      </c>
      <c r="AH29" s="580" t="s">
        <v>1133</v>
      </c>
      <c r="AI29" s="571" t="s">
        <v>1135</v>
      </c>
      <c r="AJ29" s="575" t="s">
        <v>523</v>
      </c>
      <c r="AK29" s="576">
        <v>36000</v>
      </c>
      <c r="AL29" s="566" t="s">
        <v>1258</v>
      </c>
      <c r="AM29" s="566"/>
      <c r="AN29" s="566"/>
      <c r="AO29" s="568"/>
      <c r="AP29" s="566">
        <v>73764</v>
      </c>
      <c r="AQ29" s="577" t="s">
        <v>1274</v>
      </c>
      <c r="AR29" s="635" t="s">
        <v>1407</v>
      </c>
      <c r="AS29" s="578">
        <v>0</v>
      </c>
      <c r="AT29" s="636"/>
    </row>
    <row r="30" spans="1:47" s="579" customFormat="1" ht="22.5" customHeight="1">
      <c r="A30" s="565" t="s">
        <v>592</v>
      </c>
      <c r="B30" s="566">
        <v>27</v>
      </c>
      <c r="C30" s="582" t="s">
        <v>309</v>
      </c>
      <c r="D30" s="566" t="str">
        <f>VLOOKUP($B30,'債権者情報（最新情報を貼付）'!$A$4:$AV$76,D$3,FALSE)</f>
        <v>（株）スクルドアンドカンパニー</v>
      </c>
      <c r="E30" s="566" t="str">
        <f>VLOOKUP($B30,'債権者情報（最新情報を貼付）'!$A$4:$AV$76,E$3,FALSE)</f>
        <v>代表取締役</v>
      </c>
      <c r="F30" s="565" t="str">
        <f>VLOOKUP($B30,'債権者情報（最新情報を貼付）'!$A$4:$AV$76,F$3,FALSE)</f>
        <v>安藤　勲</v>
      </c>
      <c r="G30" s="570" t="str">
        <f>VLOOKUP($B30,'債権者情報（最新情報を貼付）'!$A$4:$AV$76,G$3,FALSE)</f>
        <v>東京都中央区日本橋3-12-2　朝日ビルヂング４F</v>
      </c>
      <c r="H30" s="566">
        <f>VLOOKUP($B30,'債権者情報（最新情報を貼付）'!$A$4:$AV$76,H$3,FALSE)</f>
        <v>1059288</v>
      </c>
      <c r="I30" s="566">
        <f>VLOOKUP($B30,'債権者情報（最新情報を貼付）'!$A$4:$AV$76,I$3,FALSE)</f>
        <v>2</v>
      </c>
      <c r="J30" s="566" t="s">
        <v>521</v>
      </c>
      <c r="K30" s="566" t="s">
        <v>1228</v>
      </c>
      <c r="L30" s="571" t="s">
        <v>1132</v>
      </c>
      <c r="M30" s="572" t="s">
        <v>1136</v>
      </c>
      <c r="N30" s="580" t="s">
        <v>1133</v>
      </c>
      <c r="O30" s="574" t="s">
        <v>522</v>
      </c>
      <c r="P30" s="575" t="s">
        <v>1136</v>
      </c>
      <c r="Q30" s="571" t="s">
        <v>1137</v>
      </c>
      <c r="R30" s="575" t="s">
        <v>1136</v>
      </c>
      <c r="S30" s="580" t="s">
        <v>1133</v>
      </c>
      <c r="T30" s="571" t="s">
        <v>1138</v>
      </c>
      <c r="U30" s="575" t="s">
        <v>1136</v>
      </c>
      <c r="V30" s="571" t="s">
        <v>522</v>
      </c>
      <c r="W30" s="575" t="s">
        <v>1136</v>
      </c>
      <c r="X30" s="580" t="s">
        <v>1133</v>
      </c>
      <c r="Y30" s="571" t="s">
        <v>526</v>
      </c>
      <c r="Z30" s="575" t="s">
        <v>1136</v>
      </c>
      <c r="AA30" s="571" t="s">
        <v>1132</v>
      </c>
      <c r="AB30" s="575" t="s">
        <v>1136</v>
      </c>
      <c r="AC30" s="580" t="s">
        <v>1133</v>
      </c>
      <c r="AD30" s="571" t="s">
        <v>1137</v>
      </c>
      <c r="AE30" s="575" t="s">
        <v>1136</v>
      </c>
      <c r="AF30" s="571" t="s">
        <v>1138</v>
      </c>
      <c r="AG30" s="575" t="s">
        <v>1136</v>
      </c>
      <c r="AH30" s="580" t="s">
        <v>1133</v>
      </c>
      <c r="AI30" s="571" t="s">
        <v>526</v>
      </c>
      <c r="AJ30" s="575" t="s">
        <v>1136</v>
      </c>
      <c r="AK30" s="576">
        <v>0</v>
      </c>
      <c r="AL30" s="566"/>
      <c r="AM30" s="566"/>
      <c r="AN30" s="566"/>
      <c r="AO30" s="568"/>
      <c r="AP30" s="566">
        <v>0</v>
      </c>
      <c r="AQ30" s="577">
        <v>0</v>
      </c>
      <c r="AR30" s="635"/>
      <c r="AS30" s="578">
        <v>0</v>
      </c>
      <c r="AT30" s="635"/>
    </row>
    <row r="31" spans="1:47" s="579" customFormat="1" ht="22.5" customHeight="1">
      <c r="A31" s="565" t="s">
        <v>593</v>
      </c>
      <c r="B31" s="566">
        <v>28</v>
      </c>
      <c r="C31" s="582" t="s">
        <v>274</v>
      </c>
      <c r="D31" s="566" t="str">
        <f>VLOOKUP($B31,'債権者情報（最新情報を貼付）'!$A$4:$AV$76,D$3,FALSE)</f>
        <v>ライフプランニング（株）</v>
      </c>
      <c r="E31" s="566" t="str">
        <f>VLOOKUP($B31,'債権者情報（最新情報を貼付）'!$A$4:$AV$76,E$3,FALSE)</f>
        <v>代表取締役</v>
      </c>
      <c r="F31" s="565" t="str">
        <f>VLOOKUP($B31,'債権者情報（最新情報を貼付）'!$A$4:$AV$76,F$3,FALSE)</f>
        <v>兵頭　勉</v>
      </c>
      <c r="G31" s="570" t="str">
        <f>VLOOKUP($B31,'債権者情報（最新情報を貼付）'!$A$4:$AV$76,G$3,FALSE)</f>
        <v>千葉市美浜区磯辺1-31-10-2</v>
      </c>
      <c r="H31" s="566">
        <f>VLOOKUP($B31,'債権者情報（最新情報を貼付）'!$A$4:$AV$76,H$3,FALSE)</f>
        <v>1063362</v>
      </c>
      <c r="I31" s="566">
        <f>VLOOKUP($B31,'債権者情報（最新情報を貼付）'!$A$4:$AV$76,I$3,FALSE)</f>
        <v>0</v>
      </c>
      <c r="J31" s="566" t="s">
        <v>521</v>
      </c>
      <c r="K31" s="566" t="s">
        <v>1228</v>
      </c>
      <c r="L31" s="571" t="s">
        <v>1132</v>
      </c>
      <c r="M31" s="572" t="s">
        <v>1136</v>
      </c>
      <c r="N31" s="580" t="s">
        <v>1133</v>
      </c>
      <c r="O31" s="574" t="s">
        <v>522</v>
      </c>
      <c r="P31" s="575" t="s">
        <v>1136</v>
      </c>
      <c r="Q31" s="571" t="s">
        <v>524</v>
      </c>
      <c r="R31" s="575" t="s">
        <v>523</v>
      </c>
      <c r="S31" s="580" t="s">
        <v>1133</v>
      </c>
      <c r="T31" s="571" t="s">
        <v>525</v>
      </c>
      <c r="U31" s="575" t="s">
        <v>523</v>
      </c>
      <c r="V31" s="571" t="s">
        <v>522</v>
      </c>
      <c r="W31" s="575" t="s">
        <v>1136</v>
      </c>
      <c r="X31" s="580" t="s">
        <v>1133</v>
      </c>
      <c r="Y31" s="571" t="s">
        <v>526</v>
      </c>
      <c r="Z31" s="575" t="s">
        <v>1136</v>
      </c>
      <c r="AA31" s="571" t="s">
        <v>1132</v>
      </c>
      <c r="AB31" s="575" t="s">
        <v>1136</v>
      </c>
      <c r="AC31" s="580" t="s">
        <v>1133</v>
      </c>
      <c r="AD31" s="571" t="s">
        <v>524</v>
      </c>
      <c r="AE31" s="575" t="s">
        <v>523</v>
      </c>
      <c r="AF31" s="571" t="s">
        <v>525</v>
      </c>
      <c r="AG31" s="575" t="s">
        <v>523</v>
      </c>
      <c r="AH31" s="580" t="s">
        <v>1133</v>
      </c>
      <c r="AI31" s="571" t="s">
        <v>526</v>
      </c>
      <c r="AJ31" s="575" t="s">
        <v>1136</v>
      </c>
      <c r="AK31" s="576">
        <v>0</v>
      </c>
      <c r="AL31" s="566"/>
      <c r="AM31" s="566"/>
      <c r="AN31" s="566"/>
      <c r="AO31" s="568"/>
      <c r="AP31" s="566">
        <v>0</v>
      </c>
      <c r="AQ31" s="577">
        <v>0</v>
      </c>
      <c r="AR31" s="635"/>
      <c r="AS31" s="578">
        <v>0</v>
      </c>
      <c r="AT31" s="635"/>
    </row>
    <row r="32" spans="1:47" s="579" customFormat="1" ht="22.5" customHeight="1">
      <c r="A32" s="565" t="s">
        <v>595</v>
      </c>
      <c r="B32" s="566">
        <v>29</v>
      </c>
      <c r="C32" s="582" t="s">
        <v>690</v>
      </c>
      <c r="D32" s="566" t="str">
        <f>VLOOKUP($B32,'債権者情報（最新情報を貼付）'!$A$4:$AV$76,D$3,FALSE)</f>
        <v>（株）ハイフライヤーズ</v>
      </c>
      <c r="E32" s="566" t="str">
        <f>VLOOKUP($B32,'債権者情報（最新情報を貼付）'!$A$4:$AV$76,E$3,FALSE)</f>
        <v>代表取締役</v>
      </c>
      <c r="F32" s="565" t="str">
        <f>VLOOKUP($B32,'債権者情報（最新情報を貼付）'!$A$4:$AV$76,F$3,FALSE)</f>
        <v>日向　高志</v>
      </c>
      <c r="G32" s="570" t="str">
        <f>VLOOKUP($B32,'債権者情報（最新情報を貼付）'!$A$4:$AV$76,G$3,FALSE)</f>
        <v>千葉市中央区登戸1-26-1朝日生命千葉登戸ビル１０階</v>
      </c>
      <c r="H32" s="566">
        <f>VLOOKUP($B32,'債権者情報（最新情報を貼付）'!$A$4:$AV$76,H$3,FALSE)</f>
        <v>1064013</v>
      </c>
      <c r="I32" s="566">
        <f>VLOOKUP($B32,'債権者情報（最新情報を貼付）'!$A$4:$AV$76,I$3,FALSE)</f>
        <v>0</v>
      </c>
      <c r="J32" s="566" t="s">
        <v>521</v>
      </c>
      <c r="K32" s="566" t="s">
        <v>540</v>
      </c>
      <c r="L32" s="571" t="s">
        <v>1132</v>
      </c>
      <c r="M32" s="572" t="s">
        <v>523</v>
      </c>
      <c r="N32" s="580" t="s">
        <v>1133</v>
      </c>
      <c r="O32" s="574" t="s">
        <v>522</v>
      </c>
      <c r="P32" s="575" t="s">
        <v>523</v>
      </c>
      <c r="Q32" s="571" t="s">
        <v>524</v>
      </c>
      <c r="R32" s="575" t="s">
        <v>523</v>
      </c>
      <c r="S32" s="580" t="s">
        <v>1133</v>
      </c>
      <c r="T32" s="571" t="s">
        <v>525</v>
      </c>
      <c r="U32" s="575" t="s">
        <v>523</v>
      </c>
      <c r="V32" s="571" t="s">
        <v>522</v>
      </c>
      <c r="W32" s="575" t="s">
        <v>523</v>
      </c>
      <c r="X32" s="580" t="s">
        <v>1133</v>
      </c>
      <c r="Y32" s="571" t="s">
        <v>1135</v>
      </c>
      <c r="Z32" s="575" t="s">
        <v>523</v>
      </c>
      <c r="AA32" s="571" t="s">
        <v>1132</v>
      </c>
      <c r="AB32" s="575" t="s">
        <v>523</v>
      </c>
      <c r="AC32" s="580" t="s">
        <v>1133</v>
      </c>
      <c r="AD32" s="571" t="s">
        <v>524</v>
      </c>
      <c r="AE32" s="575" t="s">
        <v>523</v>
      </c>
      <c r="AF32" s="571" t="s">
        <v>525</v>
      </c>
      <c r="AG32" s="575" t="s">
        <v>523</v>
      </c>
      <c r="AH32" s="580" t="s">
        <v>1133</v>
      </c>
      <c r="AI32" s="571" t="s">
        <v>1135</v>
      </c>
      <c r="AJ32" s="575" t="s">
        <v>523</v>
      </c>
      <c r="AK32" s="576">
        <v>0</v>
      </c>
      <c r="AL32" s="566"/>
      <c r="AM32" s="566"/>
      <c r="AN32" s="566"/>
      <c r="AO32" s="568"/>
      <c r="AP32" s="566">
        <v>0</v>
      </c>
      <c r="AQ32" s="577">
        <v>0</v>
      </c>
      <c r="AR32" s="635"/>
      <c r="AS32" s="578">
        <v>0</v>
      </c>
      <c r="AT32" s="636"/>
    </row>
    <row r="33" spans="1:47" s="579" customFormat="1" ht="22.5" customHeight="1">
      <c r="A33" s="565" t="s">
        <v>596</v>
      </c>
      <c r="B33" s="566">
        <v>30</v>
      </c>
      <c r="C33" s="582" t="s">
        <v>691</v>
      </c>
      <c r="D33" s="566" t="str">
        <f>VLOOKUP($B33,'債権者情報（最新情報を貼付）'!$A$4:$AV$76,D$3,FALSE)</f>
        <v>（株）センター</v>
      </c>
      <c r="E33" s="566" t="str">
        <f>VLOOKUP($B33,'債権者情報（最新情報を貼付）'!$A$4:$AV$76,E$3,FALSE)</f>
        <v>代表取締役</v>
      </c>
      <c r="F33" s="565" t="str">
        <f>VLOOKUP($B33,'債権者情報（最新情報を貼付）'!$A$4:$AV$76,F$3,FALSE)</f>
        <v>中村　竜士</v>
      </c>
      <c r="G33" s="570" t="str">
        <f>VLOOKUP($B33,'債権者情報（最新情報を貼付）'!$A$4:$AV$76,G$3,FALSE)</f>
        <v>横浜市中区太田町６－７９　アブソルート横浜馬車道ビル３０４</v>
      </c>
      <c r="H33" s="566">
        <f>VLOOKUP($B33,'債権者情報（最新情報を貼付）'!$A$4:$AV$76,H$3,FALSE)</f>
        <v>1063852</v>
      </c>
      <c r="I33" s="566">
        <f>VLOOKUP($B33,'債権者情報（最新情報を貼付）'!$A$4:$AV$76,I$3,FALSE)</f>
        <v>0</v>
      </c>
      <c r="J33" s="566" t="s">
        <v>521</v>
      </c>
      <c r="K33" s="566" t="s">
        <v>1228</v>
      </c>
      <c r="L33" s="571" t="s">
        <v>1132</v>
      </c>
      <c r="M33" s="572" t="s">
        <v>523</v>
      </c>
      <c r="N33" s="580" t="s">
        <v>1133</v>
      </c>
      <c r="O33" s="574" t="s">
        <v>522</v>
      </c>
      <c r="P33" s="575" t="s">
        <v>523</v>
      </c>
      <c r="Q33" s="571" t="s">
        <v>1137</v>
      </c>
      <c r="R33" s="575" t="s">
        <v>1136</v>
      </c>
      <c r="S33" s="580" t="s">
        <v>1133</v>
      </c>
      <c r="T33" s="571" t="s">
        <v>1138</v>
      </c>
      <c r="U33" s="575" t="s">
        <v>1136</v>
      </c>
      <c r="V33" s="571" t="s">
        <v>522</v>
      </c>
      <c r="W33" s="575" t="s">
        <v>523</v>
      </c>
      <c r="X33" s="580" t="s">
        <v>1133</v>
      </c>
      <c r="Y33" s="571" t="s">
        <v>526</v>
      </c>
      <c r="Z33" s="575" t="s">
        <v>523</v>
      </c>
      <c r="AA33" s="571" t="s">
        <v>1132</v>
      </c>
      <c r="AB33" s="575" t="s">
        <v>523</v>
      </c>
      <c r="AC33" s="580" t="s">
        <v>1133</v>
      </c>
      <c r="AD33" s="571" t="s">
        <v>1137</v>
      </c>
      <c r="AE33" s="575" t="s">
        <v>1136</v>
      </c>
      <c r="AF33" s="571" t="s">
        <v>1138</v>
      </c>
      <c r="AG33" s="575" t="s">
        <v>1136</v>
      </c>
      <c r="AH33" s="580" t="s">
        <v>1133</v>
      </c>
      <c r="AI33" s="571" t="s">
        <v>526</v>
      </c>
      <c r="AJ33" s="575" t="s">
        <v>523</v>
      </c>
      <c r="AK33" s="576">
        <v>41000</v>
      </c>
      <c r="AL33" s="566" t="s">
        <v>1259</v>
      </c>
      <c r="AM33" s="566"/>
      <c r="AN33" s="566"/>
      <c r="AO33" s="568"/>
      <c r="AP33" s="566">
        <v>83148</v>
      </c>
      <c r="AQ33" s="577" t="s">
        <v>1274</v>
      </c>
      <c r="AR33" s="635" t="s">
        <v>1407</v>
      </c>
      <c r="AS33" s="581">
        <v>41000</v>
      </c>
      <c r="AT33" s="635" t="s">
        <v>1416</v>
      </c>
    </row>
    <row r="34" spans="1:47" s="579" customFormat="1" ht="22.5" customHeight="1">
      <c r="A34" s="565" t="s">
        <v>597</v>
      </c>
      <c r="B34" s="566">
        <v>31</v>
      </c>
      <c r="C34" s="582" t="s">
        <v>294</v>
      </c>
      <c r="D34" s="566" t="str">
        <f>VLOOKUP($B34,'債権者情報（最新情報を貼付）'!$A$4:$AV$76,D$3,FALSE)</f>
        <v>（福）あかね福祉会</v>
      </c>
      <c r="E34" s="566" t="str">
        <f>VLOOKUP($B34,'債権者情報（最新情報を貼付）'!$A$4:$AV$76,E$3,FALSE)</f>
        <v>理事長</v>
      </c>
      <c r="F34" s="565" t="str">
        <f>VLOOKUP($B34,'債権者情報（最新情報を貼付）'!$A$4:$AV$76,F$3,FALSE)</f>
        <v>篠原　昌敏</v>
      </c>
      <c r="G34" s="570" t="str">
        <f>VLOOKUP($B34,'債権者情報（最新情報を貼付）'!$A$4:$AV$76,G$3,FALSE)</f>
        <v>千葉市緑区刈田子町308-10</v>
      </c>
      <c r="H34" s="566">
        <f>VLOOKUP($B34,'債権者情報（最新情報を貼付）'!$A$4:$AV$76,H$3,FALSE)</f>
        <v>1031259</v>
      </c>
      <c r="I34" s="566">
        <f>VLOOKUP($B34,'債権者情報（最新情報を貼付）'!$A$4:$AV$76,I$3,FALSE)</f>
        <v>1</v>
      </c>
      <c r="J34" s="566" t="s">
        <v>521</v>
      </c>
      <c r="K34" s="566" t="s">
        <v>540</v>
      </c>
      <c r="L34" s="571" t="s">
        <v>1132</v>
      </c>
      <c r="M34" s="572" t="s">
        <v>523</v>
      </c>
      <c r="N34" s="580" t="s">
        <v>1133</v>
      </c>
      <c r="O34" s="574" t="s">
        <v>522</v>
      </c>
      <c r="P34" s="575" t="s">
        <v>523</v>
      </c>
      <c r="Q34" s="571" t="s">
        <v>1137</v>
      </c>
      <c r="R34" s="575" t="s">
        <v>1136</v>
      </c>
      <c r="S34" s="580" t="s">
        <v>1133</v>
      </c>
      <c r="T34" s="571" t="s">
        <v>1138</v>
      </c>
      <c r="U34" s="575" t="s">
        <v>1136</v>
      </c>
      <c r="V34" s="571" t="s">
        <v>522</v>
      </c>
      <c r="W34" s="575" t="s">
        <v>523</v>
      </c>
      <c r="X34" s="580" t="s">
        <v>1133</v>
      </c>
      <c r="Y34" s="571">
        <v>19</v>
      </c>
      <c r="Z34" s="575">
        <v>0</v>
      </c>
      <c r="AA34" s="571" t="s">
        <v>1132</v>
      </c>
      <c r="AB34" s="575" t="s">
        <v>523</v>
      </c>
      <c r="AC34" s="580" t="s">
        <v>1133</v>
      </c>
      <c r="AD34" s="571" t="s">
        <v>1137</v>
      </c>
      <c r="AE34" s="575" t="s">
        <v>1136</v>
      </c>
      <c r="AF34" s="571" t="s">
        <v>1138</v>
      </c>
      <c r="AG34" s="575" t="s">
        <v>1136</v>
      </c>
      <c r="AH34" s="580" t="s">
        <v>1133</v>
      </c>
      <c r="AI34" s="571">
        <v>18</v>
      </c>
      <c r="AJ34" s="575">
        <v>30</v>
      </c>
      <c r="AK34" s="576">
        <v>181000</v>
      </c>
      <c r="AL34" s="566" t="s">
        <v>1260</v>
      </c>
      <c r="AM34" s="566"/>
      <c r="AN34" s="566"/>
      <c r="AO34" s="568"/>
      <c r="AP34" s="566">
        <v>363684</v>
      </c>
      <c r="AQ34" s="577" t="s">
        <v>1274</v>
      </c>
      <c r="AR34" s="635" t="s">
        <v>1407</v>
      </c>
      <c r="AS34" s="578">
        <v>181000</v>
      </c>
      <c r="AT34" s="635" t="s">
        <v>1416</v>
      </c>
    </row>
    <row r="35" spans="1:47" s="579" customFormat="1" ht="22.5" hidden="1" customHeight="1">
      <c r="A35" s="565" t="s">
        <v>600</v>
      </c>
      <c r="B35" s="566">
        <v>32</v>
      </c>
      <c r="C35" s="582" t="s">
        <v>412</v>
      </c>
      <c r="D35" s="566" t="str">
        <f>VLOOKUP($B35,'債権者情報（最新情報を貼付）'!$A$4:$AV$76,D$3,FALSE)</f>
        <v>（学）梅園学園</v>
      </c>
      <c r="E35" s="566" t="str">
        <f>VLOOKUP($B35,'債権者情報（最新情報を貼付）'!$A$4:$AV$76,E$3,FALSE)</f>
        <v>理事長</v>
      </c>
      <c r="F35" s="565" t="str">
        <f>VLOOKUP($B35,'債権者情報（最新情報を貼付）'!$A$4:$AV$76,F$3,FALSE)</f>
        <v>杉本　卓美</v>
      </c>
      <c r="G35" s="570" t="str">
        <f>VLOOKUP($B35,'債権者情報（最新情報を貼付）'!$A$4:$AV$76,G$3,FALSE)</f>
        <v>千葉市中央区矢作町939-6</v>
      </c>
      <c r="H35" s="566">
        <f>VLOOKUP($B35,'債権者情報（最新情報を貼付）'!$A$4:$AV$76,H$3,FALSE)</f>
        <v>1066666</v>
      </c>
      <c r="I35" s="566">
        <f>VLOOKUP($B35,'債権者情報（最新情報を貼付）'!$A$4:$AV$76,I$3,FALSE)</f>
        <v>0</v>
      </c>
      <c r="J35" s="566" t="s">
        <v>521</v>
      </c>
      <c r="K35" s="566" t="s">
        <v>540</v>
      </c>
      <c r="L35" s="571" t="s">
        <v>1132</v>
      </c>
      <c r="M35" s="572" t="s">
        <v>1136</v>
      </c>
      <c r="N35" s="580" t="s">
        <v>1133</v>
      </c>
      <c r="O35" s="574" t="s">
        <v>522</v>
      </c>
      <c r="P35" s="575" t="s">
        <v>1136</v>
      </c>
      <c r="Q35" s="571" t="s">
        <v>1137</v>
      </c>
      <c r="R35" s="575" t="s">
        <v>1136</v>
      </c>
      <c r="S35" s="580" t="s">
        <v>1133</v>
      </c>
      <c r="T35" s="571" t="s">
        <v>1138</v>
      </c>
      <c r="U35" s="575" t="s">
        <v>1136</v>
      </c>
      <c r="V35" s="571" t="s">
        <v>522</v>
      </c>
      <c r="W35" s="575" t="s">
        <v>1136</v>
      </c>
      <c r="X35" s="580" t="s">
        <v>1133</v>
      </c>
      <c r="Y35" s="571" t="e">
        <v>#VALUE!</v>
      </c>
      <c r="Z35" s="575" t="e">
        <v>#VALUE!</v>
      </c>
      <c r="AA35" s="571" t="s">
        <v>1132</v>
      </c>
      <c r="AB35" s="575" t="s">
        <v>1136</v>
      </c>
      <c r="AC35" s="580" t="s">
        <v>1133</v>
      </c>
      <c r="AD35" s="571" t="s">
        <v>1137</v>
      </c>
      <c r="AE35" s="575" t="s">
        <v>1136</v>
      </c>
      <c r="AF35" s="571" t="s">
        <v>1138</v>
      </c>
      <c r="AG35" s="575" t="s">
        <v>1136</v>
      </c>
      <c r="AH35" s="580" t="s">
        <v>1133</v>
      </c>
      <c r="AI35" s="571" t="e">
        <v>#VALUE!</v>
      </c>
      <c r="AJ35" s="575" t="e">
        <v>#VALUE!</v>
      </c>
      <c r="AK35" s="576">
        <v>0</v>
      </c>
      <c r="AL35" s="566"/>
      <c r="AM35" s="566"/>
      <c r="AN35" s="566"/>
      <c r="AO35" s="568"/>
      <c r="AP35" s="566">
        <v>0</v>
      </c>
      <c r="AQ35" s="577">
        <v>0</v>
      </c>
      <c r="AR35" s="635"/>
      <c r="AS35" s="578">
        <v>0</v>
      </c>
      <c r="AT35" s="636"/>
      <c r="AU35" s="579" t="s">
        <v>1437</v>
      </c>
    </row>
    <row r="36" spans="1:47" s="579" customFormat="1" ht="22.5" customHeight="1">
      <c r="A36" s="565" t="s">
        <v>602</v>
      </c>
      <c r="B36" s="566">
        <v>33</v>
      </c>
      <c r="C36" s="582" t="s">
        <v>419</v>
      </c>
      <c r="D36" s="566" t="str">
        <f>VLOOKUP($B36,'債権者情報（最新情報を貼付）'!$A$4:$AV$76,D$3,FALSE)</f>
        <v>Litos&amp;Company（株）</v>
      </c>
      <c r="E36" s="566" t="str">
        <f>VLOOKUP($B36,'債権者情報（最新情報を貼付）'!$A$4:$AV$76,E$3,FALSE)</f>
        <v>代表取締役</v>
      </c>
      <c r="F36" s="565" t="str">
        <f>VLOOKUP($B36,'債権者情報（最新情報を貼付）'!$A$4:$AV$76,F$3,FALSE)</f>
        <v>天野　裕香里</v>
      </c>
      <c r="G36" s="570" t="str">
        <f>VLOOKUP($B36,'債権者情報（最新情報を貼付）'!$A$4:$AV$76,G$3,FALSE)</f>
        <v>東京都港区港南２－１５－１　品川インターシティA棟２８F</v>
      </c>
      <c r="H36" s="566">
        <f>VLOOKUP($B36,'債権者情報（最新情報を貼付）'!$A$4:$AV$76,H$3,FALSE)</f>
        <v>1063127</v>
      </c>
      <c r="I36" s="566">
        <f>VLOOKUP($B36,'債権者情報（最新情報を貼付）'!$A$4:$AV$76,I$3,FALSE)</f>
        <v>2</v>
      </c>
      <c r="J36" s="566" t="s">
        <v>521</v>
      </c>
      <c r="K36" s="566" t="s">
        <v>1228</v>
      </c>
      <c r="L36" s="571" t="s">
        <v>1132</v>
      </c>
      <c r="M36" s="572" t="s">
        <v>523</v>
      </c>
      <c r="N36" s="580" t="s">
        <v>1133</v>
      </c>
      <c r="O36" s="574" t="s">
        <v>522</v>
      </c>
      <c r="P36" s="575" t="s">
        <v>523</v>
      </c>
      <c r="Q36" s="571" t="s">
        <v>524</v>
      </c>
      <c r="R36" s="575" t="s">
        <v>523</v>
      </c>
      <c r="S36" s="580" t="s">
        <v>1133</v>
      </c>
      <c r="T36" s="571" t="s">
        <v>525</v>
      </c>
      <c r="U36" s="575" t="s">
        <v>523</v>
      </c>
      <c r="V36" s="571" t="s">
        <v>522</v>
      </c>
      <c r="W36" s="575" t="s">
        <v>523</v>
      </c>
      <c r="X36" s="580" t="s">
        <v>1133</v>
      </c>
      <c r="Y36" s="571" t="s">
        <v>1135</v>
      </c>
      <c r="Z36" s="575" t="s">
        <v>523</v>
      </c>
      <c r="AA36" s="571" t="s">
        <v>1132</v>
      </c>
      <c r="AB36" s="575" t="s">
        <v>523</v>
      </c>
      <c r="AC36" s="580" t="s">
        <v>1133</v>
      </c>
      <c r="AD36" s="571" t="s">
        <v>524</v>
      </c>
      <c r="AE36" s="575" t="s">
        <v>523</v>
      </c>
      <c r="AF36" s="571" t="s">
        <v>525</v>
      </c>
      <c r="AG36" s="575" t="s">
        <v>523</v>
      </c>
      <c r="AH36" s="580" t="s">
        <v>1133</v>
      </c>
      <c r="AI36" s="571" t="s">
        <v>1135</v>
      </c>
      <c r="AJ36" s="575" t="s">
        <v>523</v>
      </c>
      <c r="AK36" s="576">
        <v>3000</v>
      </c>
      <c r="AL36" s="566" t="s">
        <v>1261</v>
      </c>
      <c r="AM36" s="566"/>
      <c r="AN36" s="566"/>
      <c r="AO36" s="568"/>
      <c r="AP36" s="566">
        <v>7896</v>
      </c>
      <c r="AQ36" s="577" t="s">
        <v>1274</v>
      </c>
      <c r="AR36" s="635" t="s">
        <v>1407</v>
      </c>
      <c r="AS36" s="578">
        <v>0</v>
      </c>
      <c r="AT36" s="636"/>
    </row>
    <row r="37" spans="1:47" s="579" customFormat="1" ht="22.5" customHeight="1">
      <c r="A37" s="565" t="s">
        <v>603</v>
      </c>
      <c r="B37" s="566">
        <v>34</v>
      </c>
      <c r="C37" s="582" t="s">
        <v>426</v>
      </c>
      <c r="D37" s="566" t="str">
        <f>VLOOKUP($B37,'債権者情報（最新情報を貼付）'!$A$4:$AV$76,D$3,FALSE)</f>
        <v>（株）センター</v>
      </c>
      <c r="E37" s="566" t="str">
        <f>VLOOKUP($B37,'債権者情報（最新情報を貼付）'!$A$4:$AV$76,E$3,FALSE)</f>
        <v>代表取締役</v>
      </c>
      <c r="F37" s="565" t="str">
        <f>VLOOKUP($B37,'債権者情報（最新情報を貼付）'!$A$4:$AV$76,F$3,FALSE)</f>
        <v>中村　竜士</v>
      </c>
      <c r="G37" s="570" t="str">
        <f>VLOOKUP($B37,'債権者情報（最新情報を貼付）'!$A$4:$AV$76,G$3,FALSE)</f>
        <v>横浜市中区太田町６－７９　アブソルート横浜馬車道ビル３０４</v>
      </c>
      <c r="H37" s="566">
        <f>VLOOKUP($B37,'債権者情報（最新情報を貼付）'!$A$4:$AV$76,H$3,FALSE)</f>
        <v>1063852</v>
      </c>
      <c r="I37" s="566">
        <f>VLOOKUP($B37,'債権者情報（最新情報を貼付）'!$A$4:$AV$76,I$3,FALSE)</f>
        <v>1</v>
      </c>
      <c r="J37" s="566" t="s">
        <v>521</v>
      </c>
      <c r="K37" s="566" t="s">
        <v>1228</v>
      </c>
      <c r="L37" s="571" t="s">
        <v>1132</v>
      </c>
      <c r="M37" s="572" t="s">
        <v>523</v>
      </c>
      <c r="N37" s="580" t="s">
        <v>1133</v>
      </c>
      <c r="O37" s="574" t="s">
        <v>522</v>
      </c>
      <c r="P37" s="575" t="s">
        <v>523</v>
      </c>
      <c r="Q37" s="571" t="s">
        <v>1137</v>
      </c>
      <c r="R37" s="575" t="s">
        <v>1136</v>
      </c>
      <c r="S37" s="580" t="s">
        <v>1133</v>
      </c>
      <c r="T37" s="571" t="s">
        <v>1138</v>
      </c>
      <c r="U37" s="575" t="s">
        <v>1136</v>
      </c>
      <c r="V37" s="571" t="s">
        <v>522</v>
      </c>
      <c r="W37" s="575" t="s">
        <v>523</v>
      </c>
      <c r="X37" s="580" t="s">
        <v>1133</v>
      </c>
      <c r="Y37" s="571" t="s">
        <v>526</v>
      </c>
      <c r="Z37" s="575" t="s">
        <v>523</v>
      </c>
      <c r="AA37" s="571" t="s">
        <v>1132</v>
      </c>
      <c r="AB37" s="575" t="s">
        <v>523</v>
      </c>
      <c r="AC37" s="580" t="s">
        <v>1133</v>
      </c>
      <c r="AD37" s="571" t="s">
        <v>1137</v>
      </c>
      <c r="AE37" s="575" t="s">
        <v>1136</v>
      </c>
      <c r="AF37" s="571" t="s">
        <v>1138</v>
      </c>
      <c r="AG37" s="575" t="s">
        <v>1136</v>
      </c>
      <c r="AH37" s="580" t="s">
        <v>1133</v>
      </c>
      <c r="AI37" s="571" t="s">
        <v>526</v>
      </c>
      <c r="AJ37" s="575" t="s">
        <v>523</v>
      </c>
      <c r="AK37" s="576">
        <v>0</v>
      </c>
      <c r="AL37" s="566"/>
      <c r="AM37" s="566"/>
      <c r="AN37" s="566"/>
      <c r="AO37" s="568"/>
      <c r="AP37" s="566">
        <v>0</v>
      </c>
      <c r="AQ37" s="577">
        <v>0</v>
      </c>
      <c r="AR37" s="636"/>
      <c r="AS37" s="581">
        <v>0</v>
      </c>
      <c r="AT37" s="636"/>
    </row>
    <row r="38" spans="1:47" s="579" customFormat="1" ht="22.5" customHeight="1">
      <c r="A38" s="565" t="s">
        <v>604</v>
      </c>
      <c r="B38" s="566">
        <v>35</v>
      </c>
      <c r="C38" s="582" t="s">
        <v>336</v>
      </c>
      <c r="D38" s="566" t="str">
        <f>VLOOKUP($B38,'債権者情報（最新情報を貼付）'!$A$4:$AV$76,D$3,FALSE)</f>
        <v>（株）JFA</v>
      </c>
      <c r="E38" s="566" t="str">
        <f>VLOOKUP($B38,'債権者情報（最新情報を貼付）'!$A$4:$AV$76,E$3,FALSE)</f>
        <v>代表取締役</v>
      </c>
      <c r="F38" s="565" t="str">
        <f>VLOOKUP($B38,'債権者情報（最新情報を貼付）'!$A$4:$AV$76,F$3,FALSE)</f>
        <v>佐藤　康久</v>
      </c>
      <c r="G38" s="570" t="str">
        <f>VLOOKUP($B38,'債権者情報（最新情報を貼付）'!$A$4:$AV$76,G$3,FALSE)</f>
        <v>宮城県柴田郡大河原町大谷字町向199-3</v>
      </c>
      <c r="H38" s="566">
        <f>VLOOKUP($B38,'債権者情報（最新情報を貼付）'!$A$4:$AV$76,H$3,FALSE)</f>
        <v>1066335</v>
      </c>
      <c r="I38" s="566">
        <f>VLOOKUP($B38,'債権者情報（最新情報を貼付）'!$A$4:$AV$76,I$3,FALSE)</f>
        <v>1</v>
      </c>
      <c r="J38" s="566" t="s">
        <v>521</v>
      </c>
      <c r="K38" s="566" t="s">
        <v>1228</v>
      </c>
      <c r="L38" s="571" t="s">
        <v>1132</v>
      </c>
      <c r="M38" s="572" t="s">
        <v>523</v>
      </c>
      <c r="N38" s="580" t="s">
        <v>1133</v>
      </c>
      <c r="O38" s="574" t="s">
        <v>522</v>
      </c>
      <c r="P38" s="575" t="s">
        <v>523</v>
      </c>
      <c r="Q38" s="571" t="s">
        <v>524</v>
      </c>
      <c r="R38" s="575" t="s">
        <v>523</v>
      </c>
      <c r="S38" s="580" t="s">
        <v>1133</v>
      </c>
      <c r="T38" s="571" t="s">
        <v>525</v>
      </c>
      <c r="U38" s="575" t="s">
        <v>523</v>
      </c>
      <c r="V38" s="571" t="s">
        <v>522</v>
      </c>
      <c r="W38" s="575" t="s">
        <v>523</v>
      </c>
      <c r="X38" s="580" t="s">
        <v>1133</v>
      </c>
      <c r="Y38" s="571" t="s">
        <v>526</v>
      </c>
      <c r="Z38" s="575" t="s">
        <v>523</v>
      </c>
      <c r="AA38" s="571" t="s">
        <v>1132</v>
      </c>
      <c r="AB38" s="575" t="s">
        <v>523</v>
      </c>
      <c r="AC38" s="580" t="s">
        <v>1133</v>
      </c>
      <c r="AD38" s="571" t="s">
        <v>524</v>
      </c>
      <c r="AE38" s="575" t="s">
        <v>523</v>
      </c>
      <c r="AF38" s="571" t="s">
        <v>525</v>
      </c>
      <c r="AG38" s="575" t="s">
        <v>523</v>
      </c>
      <c r="AH38" s="580" t="s">
        <v>1133</v>
      </c>
      <c r="AI38" s="571" t="s">
        <v>526</v>
      </c>
      <c r="AJ38" s="575" t="s">
        <v>523</v>
      </c>
      <c r="AK38" s="576">
        <v>56000</v>
      </c>
      <c r="AL38" s="566" t="s">
        <v>1403</v>
      </c>
      <c r="AM38" s="566"/>
      <c r="AN38" s="566"/>
      <c r="AO38" s="568"/>
      <c r="AP38" s="566">
        <v>113878</v>
      </c>
      <c r="AQ38" s="577" t="s">
        <v>1406</v>
      </c>
      <c r="AR38" s="635" t="s">
        <v>1408</v>
      </c>
      <c r="AS38" s="581">
        <v>0</v>
      </c>
      <c r="AT38" s="636"/>
    </row>
    <row r="39" spans="1:47" s="579" customFormat="1" ht="21" customHeight="1">
      <c r="A39" s="565" t="s">
        <v>607</v>
      </c>
      <c r="B39" s="566">
        <v>36</v>
      </c>
      <c r="C39" s="583" t="s">
        <v>349</v>
      </c>
      <c r="D39" s="566" t="str">
        <f>VLOOKUP($B39,'債権者情報（最新情報を貼付）'!$A$4:$AV$76,D$3,FALSE)</f>
        <v>（株）エルダーテイメント・ジャパン</v>
      </c>
      <c r="E39" s="566" t="str">
        <f>VLOOKUP($B39,'債権者情報（最新情報を貼付）'!$A$4:$AV$76,E$3,FALSE)</f>
        <v>代表取締役</v>
      </c>
      <c r="F39" s="565" t="str">
        <f>VLOOKUP($B39,'債権者情報（最新情報を貼付）'!$A$4:$AV$76,F$3,FALSE)</f>
        <v>糠谷　和弘</v>
      </c>
      <c r="G39" s="570" t="str">
        <f>VLOOKUP($B39,'債権者情報（最新情報を貼付）'!$A$4:$AV$76,G$3,FALSE)</f>
        <v>千葉市美浜区真砂2-24-8</v>
      </c>
      <c r="H39" s="566">
        <f>VLOOKUP($B39,'債権者情報（最新情報を貼付）'!$A$4:$AV$76,H$3,FALSE)</f>
        <v>1066464</v>
      </c>
      <c r="I39" s="566">
        <f>VLOOKUP($B39,'債権者情報（最新情報を貼付）'!$A$4:$AV$76,I$3,FALSE)</f>
        <v>0</v>
      </c>
      <c r="J39" s="566" t="s">
        <v>521</v>
      </c>
      <c r="K39" s="566" t="s">
        <v>1228</v>
      </c>
      <c r="L39" s="571" t="s">
        <v>1132</v>
      </c>
      <c r="M39" s="572" t="s">
        <v>1136</v>
      </c>
      <c r="N39" s="580" t="s">
        <v>1133</v>
      </c>
      <c r="O39" s="574" t="s">
        <v>522</v>
      </c>
      <c r="P39" s="575" t="s">
        <v>1136</v>
      </c>
      <c r="Q39" s="571" t="s">
        <v>524</v>
      </c>
      <c r="R39" s="575" t="s">
        <v>523</v>
      </c>
      <c r="S39" s="580" t="s">
        <v>1133</v>
      </c>
      <c r="T39" s="571" t="s">
        <v>525</v>
      </c>
      <c r="U39" s="575" t="s">
        <v>523</v>
      </c>
      <c r="V39" s="571" t="s">
        <v>522</v>
      </c>
      <c r="W39" s="575" t="s">
        <v>1136</v>
      </c>
      <c r="X39" s="580" t="s">
        <v>1133</v>
      </c>
      <c r="Y39" s="571" t="s">
        <v>526</v>
      </c>
      <c r="Z39" s="575" t="s">
        <v>1136</v>
      </c>
      <c r="AA39" s="571" t="s">
        <v>1132</v>
      </c>
      <c r="AB39" s="575" t="s">
        <v>1136</v>
      </c>
      <c r="AC39" s="580" t="s">
        <v>1133</v>
      </c>
      <c r="AD39" s="571" t="s">
        <v>524</v>
      </c>
      <c r="AE39" s="575" t="s">
        <v>523</v>
      </c>
      <c r="AF39" s="571" t="s">
        <v>525</v>
      </c>
      <c r="AG39" s="575" t="s">
        <v>523</v>
      </c>
      <c r="AH39" s="580" t="s">
        <v>1133</v>
      </c>
      <c r="AI39" s="571" t="s">
        <v>526</v>
      </c>
      <c r="AJ39" s="575" t="s">
        <v>1136</v>
      </c>
      <c r="AK39" s="576">
        <v>0</v>
      </c>
      <c r="AL39" s="566"/>
      <c r="AM39" s="566"/>
      <c r="AN39" s="566"/>
      <c r="AO39" s="568"/>
      <c r="AP39" s="566">
        <v>0</v>
      </c>
      <c r="AQ39" s="577">
        <v>0</v>
      </c>
      <c r="AR39" s="635"/>
      <c r="AS39" s="578">
        <v>0</v>
      </c>
      <c r="AT39" s="635"/>
    </row>
    <row r="40" spans="1:47" s="579" customFormat="1" ht="21" customHeight="1">
      <c r="A40" s="565" t="s">
        <v>609</v>
      </c>
      <c r="B40" s="566">
        <v>37</v>
      </c>
      <c r="C40" s="583" t="s">
        <v>692</v>
      </c>
      <c r="D40" s="566" t="str">
        <f>VLOOKUP($B40,'債権者情報（最新情報を貼付）'!$A$4:$AV$76,D$3,FALSE)</f>
        <v>（株）城南ナーサリー</v>
      </c>
      <c r="E40" s="566" t="str">
        <f>VLOOKUP($B40,'債権者情報（最新情報を貼付）'!$A$4:$AV$76,E$3,FALSE)</f>
        <v>代表取締役</v>
      </c>
      <c r="F40" s="565" t="str">
        <f>VLOOKUP($B40,'債権者情報（最新情報を貼付）'!$A$4:$AV$76,F$3,FALSE)</f>
        <v>飯塚　健二</v>
      </c>
      <c r="G40" s="570" t="str">
        <f>VLOOKUP($B40,'債権者情報（最新情報を貼付）'!$A$4:$AV$76,G$3,FALSE)</f>
        <v>神奈川県川崎市川崎区駅前本町２２－２</v>
      </c>
      <c r="H40" s="566">
        <f>VLOOKUP($B40,'債権者情報（最新情報を貼付）'!$A$4:$AV$76,H$3,FALSE)</f>
        <v>1066218</v>
      </c>
      <c r="I40" s="566">
        <f>VLOOKUP($B40,'債権者情報（最新情報を貼付）'!$A$4:$AV$76,I$3,FALSE)</f>
        <v>1</v>
      </c>
      <c r="J40" s="566" t="s">
        <v>521</v>
      </c>
      <c r="K40" s="566" t="s">
        <v>1228</v>
      </c>
      <c r="L40" s="571" t="s">
        <v>1132</v>
      </c>
      <c r="M40" s="572" t="s">
        <v>523</v>
      </c>
      <c r="N40" s="580" t="s">
        <v>1133</v>
      </c>
      <c r="O40" s="574" t="s">
        <v>522</v>
      </c>
      <c r="P40" s="575" t="s">
        <v>523</v>
      </c>
      <c r="Q40" s="571" t="s">
        <v>524</v>
      </c>
      <c r="R40" s="575" t="s">
        <v>523</v>
      </c>
      <c r="S40" s="580" t="s">
        <v>1133</v>
      </c>
      <c r="T40" s="571" t="s">
        <v>525</v>
      </c>
      <c r="U40" s="575" t="s">
        <v>523</v>
      </c>
      <c r="V40" s="571" t="s">
        <v>522</v>
      </c>
      <c r="W40" s="575" t="s">
        <v>523</v>
      </c>
      <c r="X40" s="580" t="s">
        <v>1133</v>
      </c>
      <c r="Y40" s="571" t="s">
        <v>1135</v>
      </c>
      <c r="Z40" s="575" t="s">
        <v>523</v>
      </c>
      <c r="AA40" s="571" t="s">
        <v>1132</v>
      </c>
      <c r="AB40" s="575" t="s">
        <v>523</v>
      </c>
      <c r="AC40" s="580" t="s">
        <v>1133</v>
      </c>
      <c r="AD40" s="571" t="s">
        <v>524</v>
      </c>
      <c r="AE40" s="575" t="s">
        <v>523</v>
      </c>
      <c r="AF40" s="571" t="s">
        <v>525</v>
      </c>
      <c r="AG40" s="575" t="s">
        <v>523</v>
      </c>
      <c r="AH40" s="580" t="s">
        <v>1133</v>
      </c>
      <c r="AI40" s="571" t="s">
        <v>1135</v>
      </c>
      <c r="AJ40" s="575" t="s">
        <v>523</v>
      </c>
      <c r="AK40" s="576">
        <v>0</v>
      </c>
      <c r="AL40" s="566"/>
      <c r="AM40" s="566"/>
      <c r="AN40" s="566"/>
      <c r="AO40" s="568"/>
      <c r="AP40" s="566">
        <v>0</v>
      </c>
      <c r="AQ40" s="577">
        <v>0</v>
      </c>
      <c r="AR40" s="636"/>
      <c r="AS40" s="581">
        <v>0</v>
      </c>
      <c r="AT40" s="636"/>
    </row>
    <row r="41" spans="1:47" ht="21" customHeight="1">
      <c r="A41" s="565" t="s">
        <v>610</v>
      </c>
      <c r="B41" s="566">
        <v>38</v>
      </c>
      <c r="C41" s="583" t="s">
        <v>364</v>
      </c>
      <c r="D41" s="566" t="str">
        <f>VLOOKUP($B41,'債権者情報（最新情報を貼付）'!$A$4:$AV$76,D$3,FALSE)</f>
        <v>（株）センター</v>
      </c>
      <c r="E41" s="566" t="str">
        <f>VLOOKUP($B41,'債権者情報（最新情報を貼付）'!$A$4:$AV$76,E$3,FALSE)</f>
        <v>代表取締役</v>
      </c>
      <c r="F41" s="565" t="str">
        <f>VLOOKUP($B41,'債権者情報（最新情報を貼付）'!$A$4:$AV$76,F$3,FALSE)</f>
        <v>中村　竜士</v>
      </c>
      <c r="G41" s="570" t="str">
        <f>VLOOKUP($B41,'債権者情報（最新情報を貼付）'!$A$4:$AV$76,G$3,FALSE)</f>
        <v>横浜市中区太田町６－７９　アブソルート横浜馬車道ビル３０４</v>
      </c>
      <c r="H41" s="566">
        <f>VLOOKUP($B41,'債権者情報（最新情報を貼付）'!$A$4:$AV$76,H$3,FALSE)</f>
        <v>1063852</v>
      </c>
      <c r="I41" s="566">
        <f>VLOOKUP($B41,'債権者情報（最新情報を貼付）'!$A$4:$AV$76,I$3,FALSE)</f>
        <v>2</v>
      </c>
      <c r="J41" s="566" t="s">
        <v>521</v>
      </c>
      <c r="K41" s="566" t="s">
        <v>1228</v>
      </c>
      <c r="L41" s="571" t="s">
        <v>1132</v>
      </c>
      <c r="M41" s="572" t="s">
        <v>523</v>
      </c>
      <c r="N41" s="580" t="s">
        <v>1133</v>
      </c>
      <c r="O41" s="574" t="s">
        <v>522</v>
      </c>
      <c r="P41" s="575" t="s">
        <v>523</v>
      </c>
      <c r="Q41" s="571" t="s">
        <v>1137</v>
      </c>
      <c r="R41" s="575" t="s">
        <v>1136</v>
      </c>
      <c r="S41" s="580" t="s">
        <v>1133</v>
      </c>
      <c r="T41" s="571" t="s">
        <v>1138</v>
      </c>
      <c r="U41" s="575" t="s">
        <v>1136</v>
      </c>
      <c r="V41" s="571" t="s">
        <v>522</v>
      </c>
      <c r="W41" s="575" t="s">
        <v>523</v>
      </c>
      <c r="X41" s="580" t="s">
        <v>1133</v>
      </c>
      <c r="Y41" s="571" t="s">
        <v>526</v>
      </c>
      <c r="Z41" s="575" t="s">
        <v>523</v>
      </c>
      <c r="AA41" s="571" t="s">
        <v>1132</v>
      </c>
      <c r="AB41" s="575" t="s">
        <v>523</v>
      </c>
      <c r="AC41" s="580" t="s">
        <v>1133</v>
      </c>
      <c r="AD41" s="571" t="s">
        <v>1137</v>
      </c>
      <c r="AE41" s="575" t="s">
        <v>1136</v>
      </c>
      <c r="AF41" s="571" t="s">
        <v>1138</v>
      </c>
      <c r="AG41" s="575" t="s">
        <v>1136</v>
      </c>
      <c r="AH41" s="580" t="s">
        <v>1133</v>
      </c>
      <c r="AI41" s="571" t="s">
        <v>526</v>
      </c>
      <c r="AJ41" s="575" t="s">
        <v>523</v>
      </c>
      <c r="AK41" s="576">
        <v>49000</v>
      </c>
      <c r="AL41" s="566" t="s">
        <v>1262</v>
      </c>
      <c r="AM41" s="566"/>
      <c r="AN41" s="566"/>
      <c r="AO41" s="568"/>
      <c r="AP41" s="566">
        <v>99888</v>
      </c>
      <c r="AQ41" s="577" t="s">
        <v>1274</v>
      </c>
      <c r="AR41" s="635" t="s">
        <v>1407</v>
      </c>
      <c r="AS41" s="578">
        <v>49000</v>
      </c>
      <c r="AT41" s="635" t="s">
        <v>1416</v>
      </c>
    </row>
    <row r="42" spans="1:47" ht="21" customHeight="1">
      <c r="A42" s="565" t="s">
        <v>611</v>
      </c>
      <c r="B42" s="566">
        <v>39</v>
      </c>
      <c r="C42" s="583" t="s">
        <v>370</v>
      </c>
      <c r="D42" s="566" t="str">
        <f>VLOOKUP($B42,'債権者情報（最新情報を貼付）'!$A$4:$AV$76,D$3,FALSE)</f>
        <v>（株）AFFECTION</v>
      </c>
      <c r="E42" s="566" t="str">
        <f>VLOOKUP($B42,'債権者情報（最新情報を貼付）'!$A$4:$AV$76,E$3,FALSE)</f>
        <v>代表取締役</v>
      </c>
      <c r="F42" s="565" t="str">
        <f>VLOOKUP($B42,'債権者情報（最新情報を貼付）'!$A$4:$AV$76,F$3,FALSE)</f>
        <v>原野　翔平</v>
      </c>
      <c r="G42" s="570" t="str">
        <f>VLOOKUP($B42,'債権者情報（最新情報を貼付）'!$A$4:$AV$76,G$3,FALSE)</f>
        <v>豊島区東池袋3-9-13　岩下ビル３階</v>
      </c>
      <c r="H42" s="566">
        <f>VLOOKUP($B42,'債権者情報（最新情報を貼付）'!$A$4:$AV$76,H$3,FALSE)</f>
        <v>1066753</v>
      </c>
      <c r="I42" s="566">
        <f>VLOOKUP($B42,'債権者情報（最新情報を貼付）'!$A$4:$AV$76,I$3,FALSE)</f>
        <v>0</v>
      </c>
      <c r="J42" s="566" t="s">
        <v>521</v>
      </c>
      <c r="K42" s="566" t="s">
        <v>1228</v>
      </c>
      <c r="L42" s="571" t="s">
        <v>1132</v>
      </c>
      <c r="M42" s="572" t="s">
        <v>523</v>
      </c>
      <c r="N42" s="580" t="s">
        <v>1133</v>
      </c>
      <c r="O42" s="574" t="s">
        <v>522</v>
      </c>
      <c r="P42" s="575" t="s">
        <v>523</v>
      </c>
      <c r="Q42" s="571" t="s">
        <v>524</v>
      </c>
      <c r="R42" s="575" t="s">
        <v>523</v>
      </c>
      <c r="S42" s="580" t="s">
        <v>1133</v>
      </c>
      <c r="T42" s="571" t="s">
        <v>525</v>
      </c>
      <c r="U42" s="575" t="s">
        <v>523</v>
      </c>
      <c r="V42" s="571" t="s">
        <v>522</v>
      </c>
      <c r="W42" s="575" t="s">
        <v>523</v>
      </c>
      <c r="X42" s="580" t="s">
        <v>1133</v>
      </c>
      <c r="Y42" s="571" t="s">
        <v>1135</v>
      </c>
      <c r="Z42" s="575" t="s">
        <v>523</v>
      </c>
      <c r="AA42" s="571" t="s">
        <v>1132</v>
      </c>
      <c r="AB42" s="575" t="s">
        <v>523</v>
      </c>
      <c r="AC42" s="580" t="s">
        <v>1133</v>
      </c>
      <c r="AD42" s="571" t="s">
        <v>524</v>
      </c>
      <c r="AE42" s="575" t="s">
        <v>523</v>
      </c>
      <c r="AF42" s="571" t="s">
        <v>525</v>
      </c>
      <c r="AG42" s="575" t="s">
        <v>523</v>
      </c>
      <c r="AH42" s="580" t="s">
        <v>1133</v>
      </c>
      <c r="AI42" s="571" t="s">
        <v>1135</v>
      </c>
      <c r="AJ42" s="575" t="s">
        <v>523</v>
      </c>
      <c r="AK42" s="576">
        <v>214000</v>
      </c>
      <c r="AL42" s="566" t="s">
        <v>1404</v>
      </c>
      <c r="AM42" s="566"/>
      <c r="AN42" s="566"/>
      <c r="AO42" s="568"/>
      <c r="AP42" s="566">
        <v>428385</v>
      </c>
      <c r="AQ42" s="577" t="s">
        <v>1406</v>
      </c>
      <c r="AR42" s="635" t="s">
        <v>1408</v>
      </c>
      <c r="AS42" s="578">
        <v>0</v>
      </c>
      <c r="AT42" s="635"/>
    </row>
    <row r="43" spans="1:47" ht="21" customHeight="1">
      <c r="A43" s="565" t="s">
        <v>614</v>
      </c>
      <c r="B43" s="566">
        <v>40</v>
      </c>
      <c r="C43" s="583" t="s">
        <v>377</v>
      </c>
      <c r="D43" s="566" t="str">
        <f>VLOOKUP($B43,'債権者情報（最新情報を貼付）'!$A$4:$AV$76,D$3,FALSE)</f>
        <v>（一社）絲</v>
      </c>
      <c r="E43" s="566" t="str">
        <f>VLOOKUP($B43,'債権者情報（最新情報を貼付）'!$A$4:$AV$76,E$3,FALSE)</f>
        <v>代表理事</v>
      </c>
      <c r="F43" s="565" t="str">
        <f>VLOOKUP($B43,'債権者情報（最新情報を貼付）'!$A$4:$AV$76,F$3,FALSE)</f>
        <v>後藤　伸太郎</v>
      </c>
      <c r="G43" s="570" t="str">
        <f>VLOOKUP($B43,'債権者情報（最新情報を貼付）'!$A$4:$AV$76,G$3,FALSE)</f>
        <v>千葉市花見川区花園1-19-11　田村ビル201号</v>
      </c>
      <c r="H43" s="566">
        <f>VLOOKUP($B43,'債権者情報（最新情報を貼付）'!$A$4:$AV$76,H$3,FALSE)</f>
        <v>1066783</v>
      </c>
      <c r="I43" s="566">
        <f>VLOOKUP($B43,'債権者情報（最新情報を貼付）'!$A$4:$AV$76,I$3,FALSE)</f>
        <v>0</v>
      </c>
      <c r="J43" s="566" t="s">
        <v>521</v>
      </c>
      <c r="K43" s="566" t="s">
        <v>1228</v>
      </c>
      <c r="L43" s="571" t="s">
        <v>1132</v>
      </c>
      <c r="M43" s="572" t="s">
        <v>523</v>
      </c>
      <c r="N43" s="580" t="s">
        <v>1133</v>
      </c>
      <c r="O43" s="574" t="s">
        <v>522</v>
      </c>
      <c r="P43" s="575" t="s">
        <v>523</v>
      </c>
      <c r="Q43" s="571" t="s">
        <v>524</v>
      </c>
      <c r="R43" s="575" t="s">
        <v>523</v>
      </c>
      <c r="S43" s="580" t="s">
        <v>1133</v>
      </c>
      <c r="T43" s="571" t="s">
        <v>525</v>
      </c>
      <c r="U43" s="575" t="s">
        <v>523</v>
      </c>
      <c r="V43" s="571" t="s">
        <v>522</v>
      </c>
      <c r="W43" s="575" t="s">
        <v>523</v>
      </c>
      <c r="X43" s="580" t="s">
        <v>1133</v>
      </c>
      <c r="Y43" s="571" t="s">
        <v>1135</v>
      </c>
      <c r="Z43" s="575" t="s">
        <v>523</v>
      </c>
      <c r="AA43" s="571" t="s">
        <v>1132</v>
      </c>
      <c r="AB43" s="575" t="s">
        <v>523</v>
      </c>
      <c r="AC43" s="580" t="s">
        <v>1133</v>
      </c>
      <c r="AD43" s="571" t="s">
        <v>524</v>
      </c>
      <c r="AE43" s="575" t="s">
        <v>523</v>
      </c>
      <c r="AF43" s="571" t="s">
        <v>525</v>
      </c>
      <c r="AG43" s="575" t="s">
        <v>523</v>
      </c>
      <c r="AH43" s="580" t="s">
        <v>1133</v>
      </c>
      <c r="AI43" s="571" t="s">
        <v>1135</v>
      </c>
      <c r="AJ43" s="575" t="s">
        <v>523</v>
      </c>
      <c r="AK43" s="576">
        <v>57000</v>
      </c>
      <c r="AL43" s="566" t="s">
        <v>1263</v>
      </c>
      <c r="AM43" s="566"/>
      <c r="AN43" s="566"/>
      <c r="AO43" s="568"/>
      <c r="AP43" s="566">
        <v>115200</v>
      </c>
      <c r="AQ43" s="577" t="s">
        <v>1274</v>
      </c>
      <c r="AR43" s="635" t="s">
        <v>1407</v>
      </c>
      <c r="AS43" s="578">
        <v>57000</v>
      </c>
      <c r="AT43" s="635" t="s">
        <v>1416</v>
      </c>
    </row>
    <row r="44" spans="1:47" ht="21" customHeight="1">
      <c r="A44" s="565" t="s">
        <v>616</v>
      </c>
      <c r="B44" s="566">
        <v>41</v>
      </c>
      <c r="C44" s="583" t="s">
        <v>338</v>
      </c>
      <c r="D44" s="566" t="str">
        <f>VLOOKUP($B44,'債権者情報（最新情報を貼付）'!$A$4:$AV$76,D$3,FALSE)</f>
        <v>（福）創成会</v>
      </c>
      <c r="E44" s="566" t="str">
        <f>VLOOKUP($B44,'債権者情報（最新情報を貼付）'!$A$4:$AV$76,E$3,FALSE)</f>
        <v>理事長</v>
      </c>
      <c r="F44" s="565" t="str">
        <f>VLOOKUP($B44,'債権者情報（最新情報を貼付）'!$A$4:$AV$76,F$3,FALSE)</f>
        <v>川口　礼子</v>
      </c>
      <c r="G44" s="570" t="str">
        <f>VLOOKUP($B44,'債権者情報（最新情報を貼付）'!$A$4:$AV$76,G$3,FALSE)</f>
        <v>旭市見広4226-2</v>
      </c>
      <c r="H44" s="566">
        <f>VLOOKUP($B44,'債権者情報（最新情報を貼付）'!$A$4:$AV$76,H$3,FALSE)</f>
        <v>1066651</v>
      </c>
      <c r="I44" s="566">
        <f>VLOOKUP($B44,'債権者情報（最新情報を貼付）'!$A$4:$AV$76,I$3,FALSE)</f>
        <v>0</v>
      </c>
      <c r="J44" s="566" t="s">
        <v>521</v>
      </c>
      <c r="K44" s="566" t="s">
        <v>540</v>
      </c>
      <c r="L44" s="571" t="s">
        <v>1132</v>
      </c>
      <c r="M44" s="572" t="s">
        <v>523</v>
      </c>
      <c r="N44" s="580" t="s">
        <v>1133</v>
      </c>
      <c r="O44" s="574" t="s">
        <v>522</v>
      </c>
      <c r="P44" s="575" t="s">
        <v>523</v>
      </c>
      <c r="Q44" s="571" t="s">
        <v>524</v>
      </c>
      <c r="R44" s="575" t="s">
        <v>523</v>
      </c>
      <c r="S44" s="580" t="s">
        <v>1133</v>
      </c>
      <c r="T44" s="571" t="s">
        <v>525</v>
      </c>
      <c r="U44" s="575" t="s">
        <v>523</v>
      </c>
      <c r="V44" s="571" t="s">
        <v>522</v>
      </c>
      <c r="W44" s="575" t="s">
        <v>523</v>
      </c>
      <c r="X44" s="580" t="s">
        <v>1133</v>
      </c>
      <c r="Y44" s="571" t="s">
        <v>1135</v>
      </c>
      <c r="Z44" s="575" t="s">
        <v>523</v>
      </c>
      <c r="AA44" s="571" t="s">
        <v>1132</v>
      </c>
      <c r="AB44" s="575" t="s">
        <v>523</v>
      </c>
      <c r="AC44" s="580" t="s">
        <v>1133</v>
      </c>
      <c r="AD44" s="571" t="s">
        <v>524</v>
      </c>
      <c r="AE44" s="575" t="s">
        <v>523</v>
      </c>
      <c r="AF44" s="571" t="s">
        <v>525</v>
      </c>
      <c r="AG44" s="575" t="s">
        <v>523</v>
      </c>
      <c r="AH44" s="580" t="s">
        <v>1133</v>
      </c>
      <c r="AI44" s="571" t="s">
        <v>1135</v>
      </c>
      <c r="AJ44" s="575" t="s">
        <v>523</v>
      </c>
      <c r="AK44" s="576">
        <v>0</v>
      </c>
      <c r="AL44" s="566"/>
      <c r="AM44" s="566"/>
      <c r="AN44" s="566"/>
      <c r="AO44" s="568"/>
      <c r="AP44" s="566">
        <v>0</v>
      </c>
      <c r="AQ44" s="577">
        <v>0</v>
      </c>
      <c r="AR44" s="635"/>
      <c r="AS44" s="578">
        <v>0</v>
      </c>
      <c r="AT44" s="636"/>
    </row>
    <row r="45" spans="1:47" ht="21" customHeight="1">
      <c r="A45" s="565" t="s">
        <v>619</v>
      </c>
      <c r="B45" s="566">
        <v>42</v>
      </c>
      <c r="C45" s="583" t="s">
        <v>299</v>
      </c>
      <c r="D45" s="566" t="str">
        <f>VLOOKUP($B45,'債権者情報（最新情報を貼付）'!$A$4:$AV$76,D$3,FALSE)</f>
        <v>（株）オーチャード・ルーム</v>
      </c>
      <c r="E45" s="566" t="str">
        <f>VLOOKUP($B45,'債権者情報（最新情報を貼付）'!$A$4:$AV$76,E$3,FALSE)</f>
        <v>代表取締役</v>
      </c>
      <c r="F45" s="565" t="str">
        <f>VLOOKUP($B45,'債権者情報（最新情報を貼付）'!$A$4:$AV$76,F$3,FALSE)</f>
        <v>佐藤　禎子</v>
      </c>
      <c r="G45" s="570" t="str">
        <f>VLOOKUP($B45,'債権者情報（最新情報を貼付）'!$A$4:$AV$76,G$3,FALSE)</f>
        <v>千葉市美浜区高洲3-14-1-202</v>
      </c>
      <c r="H45" s="566">
        <f>VLOOKUP($B45,'債権者情報（最新情報を貼付）'!$A$4:$AV$76,H$3,FALSE)</f>
        <v>1066992</v>
      </c>
      <c r="I45" s="566">
        <f>VLOOKUP($B45,'債権者情報（最新情報を貼付）'!$A$4:$AV$76,I$3,FALSE)</f>
        <v>0</v>
      </c>
      <c r="J45" s="566" t="s">
        <v>521</v>
      </c>
      <c r="K45" s="566" t="s">
        <v>1228</v>
      </c>
      <c r="L45" s="571" t="s">
        <v>1132</v>
      </c>
      <c r="M45" s="572" t="s">
        <v>523</v>
      </c>
      <c r="N45" s="580" t="s">
        <v>1133</v>
      </c>
      <c r="O45" s="574" t="s">
        <v>522</v>
      </c>
      <c r="P45" s="575" t="s">
        <v>523</v>
      </c>
      <c r="Q45" s="571" t="s">
        <v>524</v>
      </c>
      <c r="R45" s="575" t="s">
        <v>523</v>
      </c>
      <c r="S45" s="580" t="s">
        <v>1133</v>
      </c>
      <c r="T45" s="571" t="s">
        <v>525</v>
      </c>
      <c r="U45" s="575" t="s">
        <v>523</v>
      </c>
      <c r="V45" s="571" t="s">
        <v>522</v>
      </c>
      <c r="W45" s="575" t="s">
        <v>523</v>
      </c>
      <c r="X45" s="580" t="s">
        <v>1133</v>
      </c>
      <c r="Y45" s="571" t="s">
        <v>526</v>
      </c>
      <c r="Z45" s="575" t="s">
        <v>523</v>
      </c>
      <c r="AA45" s="571" t="s">
        <v>1132</v>
      </c>
      <c r="AB45" s="575" t="s">
        <v>523</v>
      </c>
      <c r="AC45" s="580" t="s">
        <v>1133</v>
      </c>
      <c r="AD45" s="571" t="s">
        <v>524</v>
      </c>
      <c r="AE45" s="575" t="s">
        <v>523</v>
      </c>
      <c r="AF45" s="571" t="s">
        <v>525</v>
      </c>
      <c r="AG45" s="575" t="s">
        <v>523</v>
      </c>
      <c r="AH45" s="580" t="s">
        <v>1133</v>
      </c>
      <c r="AI45" s="571" t="s">
        <v>526</v>
      </c>
      <c r="AJ45" s="575" t="s">
        <v>523</v>
      </c>
      <c r="AK45" s="576">
        <v>97000</v>
      </c>
      <c r="AL45" s="566" t="s">
        <v>1264</v>
      </c>
      <c r="AM45" s="566"/>
      <c r="AN45" s="566"/>
      <c r="AO45" s="568"/>
      <c r="AP45" s="566">
        <v>195888</v>
      </c>
      <c r="AQ45" s="577" t="s">
        <v>1274</v>
      </c>
      <c r="AR45" s="635" t="s">
        <v>1407</v>
      </c>
      <c r="AS45" s="578">
        <v>97000</v>
      </c>
      <c r="AT45" s="635" t="s">
        <v>1416</v>
      </c>
    </row>
    <row r="46" spans="1:47" ht="21" customHeight="1">
      <c r="A46" s="565" t="s">
        <v>622</v>
      </c>
      <c r="B46" s="566">
        <v>43</v>
      </c>
      <c r="C46" s="583" t="s">
        <v>432</v>
      </c>
      <c r="D46" s="566" t="str">
        <f>VLOOKUP($B46,'債権者情報（最新情報を貼付）'!$A$4:$AV$76,D$3,FALSE)</f>
        <v>（株）かるがも</v>
      </c>
      <c r="E46" s="566" t="str">
        <f>VLOOKUP($B46,'債権者情報（最新情報を貼付）'!$A$4:$AV$76,E$3,FALSE)</f>
        <v>代表取締役</v>
      </c>
      <c r="F46" s="565" t="str">
        <f>VLOOKUP($B46,'債権者情報（最新情報を貼付）'!$A$4:$AV$76,F$3,FALSE)</f>
        <v>目片　智恵美</v>
      </c>
      <c r="G46" s="570" t="str">
        <f>VLOOKUP($B46,'債権者情報（最新情報を貼付）'!$A$4:$AV$76,G$3,FALSE)</f>
        <v>千葉市緑区おゆみ野3-10-7</v>
      </c>
      <c r="H46" s="566">
        <f>VLOOKUP($B46,'債権者情報（最新情報を貼付）'!$A$4:$AV$76,H$3,FALSE)</f>
        <v>1061839</v>
      </c>
      <c r="I46" s="566">
        <f>VLOOKUP($B46,'債権者情報（最新情報を貼付）'!$A$4:$AV$76,I$3,FALSE)</f>
        <v>1</v>
      </c>
      <c r="J46" s="566" t="s">
        <v>521</v>
      </c>
      <c r="K46" s="566" t="s">
        <v>1228</v>
      </c>
      <c r="L46" s="571" t="s">
        <v>1132</v>
      </c>
      <c r="M46" s="572" t="s">
        <v>523</v>
      </c>
      <c r="N46" s="580" t="s">
        <v>1133</v>
      </c>
      <c r="O46" s="574" t="s">
        <v>522</v>
      </c>
      <c r="P46" s="575" t="s">
        <v>523</v>
      </c>
      <c r="Q46" s="571" t="s">
        <v>524</v>
      </c>
      <c r="R46" s="575" t="s">
        <v>523</v>
      </c>
      <c r="S46" s="580" t="s">
        <v>1133</v>
      </c>
      <c r="T46" s="571" t="s">
        <v>525</v>
      </c>
      <c r="U46" s="575" t="s">
        <v>523</v>
      </c>
      <c r="V46" s="571" t="s">
        <v>522</v>
      </c>
      <c r="W46" s="575" t="s">
        <v>523</v>
      </c>
      <c r="X46" s="580" t="s">
        <v>1133</v>
      </c>
      <c r="Y46" s="571" t="s">
        <v>526</v>
      </c>
      <c r="Z46" s="575" t="s">
        <v>523</v>
      </c>
      <c r="AA46" s="571" t="s">
        <v>1132</v>
      </c>
      <c r="AB46" s="575" t="s">
        <v>523</v>
      </c>
      <c r="AC46" s="580" t="s">
        <v>1133</v>
      </c>
      <c r="AD46" s="571" t="s">
        <v>524</v>
      </c>
      <c r="AE46" s="575" t="s">
        <v>523</v>
      </c>
      <c r="AF46" s="571" t="s">
        <v>525</v>
      </c>
      <c r="AG46" s="575" t="s">
        <v>523</v>
      </c>
      <c r="AH46" s="580" t="s">
        <v>1133</v>
      </c>
      <c r="AI46" s="571" t="s">
        <v>526</v>
      </c>
      <c r="AJ46" s="575" t="s">
        <v>523</v>
      </c>
      <c r="AK46" s="576">
        <v>0</v>
      </c>
      <c r="AL46" s="566"/>
      <c r="AM46" s="566"/>
      <c r="AN46" s="566"/>
      <c r="AO46" s="568"/>
      <c r="AP46" s="566">
        <v>0</v>
      </c>
      <c r="AQ46" s="577">
        <v>0</v>
      </c>
      <c r="AR46" s="635"/>
      <c r="AS46" s="578">
        <v>0</v>
      </c>
      <c r="AT46" s="635"/>
    </row>
    <row r="47" spans="1:47" ht="21" hidden="1" customHeight="1">
      <c r="A47" s="565" t="s">
        <v>624</v>
      </c>
      <c r="B47" s="566">
        <v>44</v>
      </c>
      <c r="C47" s="583" t="s">
        <v>383</v>
      </c>
      <c r="D47" s="566" t="str">
        <f>VLOOKUP($B47,'債権者情報（最新情報を貼付）'!$A$4:$AV$76,D$3,FALSE)</f>
        <v>（株）習志野駅前託児所</v>
      </c>
      <c r="E47" s="566" t="str">
        <f>VLOOKUP($B47,'債権者情報（最新情報を貼付）'!$A$4:$AV$76,E$3,FALSE)</f>
        <v>代表取締役</v>
      </c>
      <c r="F47" s="565" t="str">
        <f>VLOOKUP($B47,'債権者情報（最新情報を貼付）'!$A$4:$AV$76,F$3,FALSE)</f>
        <v>藤本　一磨</v>
      </c>
      <c r="G47" s="570" t="str">
        <f>VLOOKUP($B47,'債権者情報（最新情報を貼付）'!$A$4:$AV$76,G$3,FALSE)</f>
        <v>習志野市津田沼３丁目１７番１８号</v>
      </c>
      <c r="H47" s="566">
        <f>VLOOKUP($B47,'債権者情報（最新情報を貼付）'!$A$4:$AV$76,H$3,FALSE)</f>
        <v>1061371</v>
      </c>
      <c r="I47" s="566">
        <f>VLOOKUP($B47,'債権者情報（最新情報を貼付）'!$A$4:$AV$76,I$3,FALSE)</f>
        <v>1</v>
      </c>
      <c r="J47" s="566" t="s">
        <v>521</v>
      </c>
      <c r="K47" s="566" t="s">
        <v>540</v>
      </c>
      <c r="L47" s="571" t="s">
        <v>1137</v>
      </c>
      <c r="M47" s="572" t="s">
        <v>523</v>
      </c>
      <c r="N47" s="580" t="s">
        <v>1133</v>
      </c>
      <c r="O47" s="574" t="s">
        <v>526</v>
      </c>
      <c r="P47" s="575" t="s">
        <v>523</v>
      </c>
      <c r="Q47" s="571" t="s">
        <v>524</v>
      </c>
      <c r="R47" s="575" t="s">
        <v>523</v>
      </c>
      <c r="S47" s="580" t="s">
        <v>1133</v>
      </c>
      <c r="T47" s="571" t="s">
        <v>525</v>
      </c>
      <c r="U47" s="575" t="s">
        <v>523</v>
      </c>
      <c r="V47" s="571" t="s">
        <v>526</v>
      </c>
      <c r="W47" s="575" t="s">
        <v>523</v>
      </c>
      <c r="X47" s="580" t="s">
        <v>1133</v>
      </c>
      <c r="Y47" s="571" t="e">
        <v>#VALUE!</v>
      </c>
      <c r="Z47" s="575" t="e">
        <v>#VALUE!</v>
      </c>
      <c r="AA47" s="571" t="s">
        <v>1137</v>
      </c>
      <c r="AB47" s="575" t="s">
        <v>523</v>
      </c>
      <c r="AC47" s="580" t="s">
        <v>1133</v>
      </c>
      <c r="AD47" s="571" t="s">
        <v>524</v>
      </c>
      <c r="AE47" s="575" t="s">
        <v>523</v>
      </c>
      <c r="AF47" s="571" t="s">
        <v>525</v>
      </c>
      <c r="AG47" s="575" t="s">
        <v>523</v>
      </c>
      <c r="AH47" s="580" t="s">
        <v>1133</v>
      </c>
      <c r="AI47" s="571" t="e">
        <v>#VALUE!</v>
      </c>
      <c r="AJ47" s="575" t="e">
        <v>#VALUE!</v>
      </c>
      <c r="AK47" s="576">
        <v>0</v>
      </c>
      <c r="AL47" s="566"/>
      <c r="AM47" s="566"/>
      <c r="AN47" s="566"/>
      <c r="AO47" s="568"/>
      <c r="AP47" s="566">
        <v>0</v>
      </c>
      <c r="AQ47" s="577">
        <v>0</v>
      </c>
      <c r="AR47" s="636"/>
      <c r="AS47" s="581">
        <v>0</v>
      </c>
      <c r="AT47" s="636"/>
      <c r="AU47" s="564" t="s">
        <v>1437</v>
      </c>
    </row>
    <row r="48" spans="1:47" ht="21" hidden="1" customHeight="1">
      <c r="A48" s="565" t="s">
        <v>625</v>
      </c>
      <c r="B48" s="566">
        <v>45</v>
      </c>
      <c r="C48" s="583" t="s">
        <v>390</v>
      </c>
      <c r="D48" s="566" t="str">
        <f>VLOOKUP($B48,'債権者情報（最新情報を貼付）'!$A$4:$AV$76,D$3,FALSE)</f>
        <v>（福）笑顔の会</v>
      </c>
      <c r="E48" s="566" t="str">
        <f>VLOOKUP($B48,'債権者情報（最新情報を貼付）'!$A$4:$AV$76,E$3,FALSE)</f>
        <v>理事長</v>
      </c>
      <c r="F48" s="565" t="str">
        <f>VLOOKUP($B48,'債権者情報（最新情報を貼付）'!$A$4:$AV$76,F$3,FALSE)</f>
        <v>久恒　依里</v>
      </c>
      <c r="G48" s="570" t="str">
        <f>VLOOKUP($B48,'債権者情報（最新情報を貼付）'!$A$4:$AV$76,G$3,FALSE)</f>
        <v>千葉市花見川区幕張本郷1-20-9</v>
      </c>
      <c r="H48" s="566">
        <f>VLOOKUP($B48,'債権者情報（最新情報を貼付）'!$A$4:$AV$76,H$3,FALSE)</f>
        <v>1059151</v>
      </c>
      <c r="I48" s="566">
        <f>VLOOKUP($B48,'債権者情報（最新情報を貼付）'!$A$4:$AV$76,I$3,FALSE)</f>
        <v>1</v>
      </c>
      <c r="J48" s="566" t="s">
        <v>521</v>
      </c>
      <c r="K48" s="566" t="s">
        <v>540</v>
      </c>
      <c r="L48" s="571" t="s">
        <v>1132</v>
      </c>
      <c r="M48" s="572" t="s">
        <v>523</v>
      </c>
      <c r="N48" s="580" t="s">
        <v>1133</v>
      </c>
      <c r="O48" s="574" t="s">
        <v>522</v>
      </c>
      <c r="P48" s="575" t="s">
        <v>523</v>
      </c>
      <c r="Q48" s="571" t="s">
        <v>524</v>
      </c>
      <c r="R48" s="575" t="s">
        <v>523</v>
      </c>
      <c r="S48" s="580" t="s">
        <v>1133</v>
      </c>
      <c r="T48" s="571" t="s">
        <v>525</v>
      </c>
      <c r="U48" s="575" t="s">
        <v>523</v>
      </c>
      <c r="V48" s="571" t="s">
        <v>522</v>
      </c>
      <c r="W48" s="575" t="s">
        <v>523</v>
      </c>
      <c r="X48" s="580" t="s">
        <v>1133</v>
      </c>
      <c r="Y48" s="571" t="e">
        <v>#VALUE!</v>
      </c>
      <c r="Z48" s="575" t="e">
        <v>#VALUE!</v>
      </c>
      <c r="AA48" s="571" t="s">
        <v>1132</v>
      </c>
      <c r="AB48" s="575" t="s">
        <v>523</v>
      </c>
      <c r="AC48" s="580" t="s">
        <v>1133</v>
      </c>
      <c r="AD48" s="571" t="s">
        <v>524</v>
      </c>
      <c r="AE48" s="575" t="s">
        <v>523</v>
      </c>
      <c r="AF48" s="571" t="s">
        <v>525</v>
      </c>
      <c r="AG48" s="575" t="s">
        <v>523</v>
      </c>
      <c r="AH48" s="580" t="s">
        <v>1133</v>
      </c>
      <c r="AI48" s="571" t="e">
        <v>#VALUE!</v>
      </c>
      <c r="AJ48" s="575" t="e">
        <v>#VALUE!</v>
      </c>
      <c r="AK48" s="576">
        <v>0</v>
      </c>
      <c r="AL48" s="566"/>
      <c r="AM48" s="566"/>
      <c r="AN48" s="566"/>
      <c r="AO48" s="568"/>
      <c r="AP48" s="566">
        <v>0</v>
      </c>
      <c r="AQ48" s="577">
        <v>0</v>
      </c>
      <c r="AR48" s="635"/>
      <c r="AS48" s="578">
        <v>0</v>
      </c>
      <c r="AT48" s="636"/>
      <c r="AU48" s="564" t="s">
        <v>1437</v>
      </c>
    </row>
    <row r="49" spans="1:47" ht="21" customHeight="1">
      <c r="A49" s="565" t="s">
        <v>628</v>
      </c>
      <c r="B49" s="566">
        <v>46</v>
      </c>
      <c r="C49" s="583" t="s">
        <v>398</v>
      </c>
      <c r="D49" s="566" t="str">
        <f>VLOOKUP($B49,'債権者情報（最新情報を貼付）'!$A$4:$AV$76,D$3,FALSE)</f>
        <v>（株）秀盛舎</v>
      </c>
      <c r="E49" s="566" t="str">
        <f>VLOOKUP($B49,'債権者情報（最新情報を貼付）'!$A$4:$AV$76,E$3,FALSE)</f>
        <v>代表取締役</v>
      </c>
      <c r="F49" s="565" t="str">
        <f>VLOOKUP($B49,'債権者情報（最新情報を貼付）'!$A$4:$AV$76,F$3,FALSE)</f>
        <v>西重　誠</v>
      </c>
      <c r="G49" s="570" t="str">
        <f>VLOOKUP($B49,'債権者情報（最新情報を貼付）'!$A$4:$AV$76,G$3,FALSE)</f>
        <v>千葉市花見川区南花園2-2-12　アコルデ新検見川201号</v>
      </c>
      <c r="H49" s="566">
        <f>VLOOKUP($B49,'債権者情報（最新情報を貼付）'!$A$4:$AV$76,H$3,FALSE)</f>
        <v>1066679</v>
      </c>
      <c r="I49" s="566">
        <f>VLOOKUP($B49,'債権者情報（最新情報を貼付）'!$A$4:$AV$76,I$3,FALSE)</f>
        <v>0</v>
      </c>
      <c r="J49" s="566" t="s">
        <v>521</v>
      </c>
      <c r="K49" s="566" t="s">
        <v>1228</v>
      </c>
      <c r="L49" s="571" t="s">
        <v>1132</v>
      </c>
      <c r="M49" s="572" t="s">
        <v>1136</v>
      </c>
      <c r="N49" s="580" t="s">
        <v>1133</v>
      </c>
      <c r="O49" s="574" t="s">
        <v>522</v>
      </c>
      <c r="P49" s="575" t="s">
        <v>1136</v>
      </c>
      <c r="Q49" s="571" t="s">
        <v>524</v>
      </c>
      <c r="R49" s="575" t="s">
        <v>523</v>
      </c>
      <c r="S49" s="580" t="s">
        <v>1133</v>
      </c>
      <c r="T49" s="571" t="s">
        <v>525</v>
      </c>
      <c r="U49" s="575" t="s">
        <v>523</v>
      </c>
      <c r="V49" s="571" t="s">
        <v>522</v>
      </c>
      <c r="W49" s="575" t="s">
        <v>1136</v>
      </c>
      <c r="X49" s="580" t="s">
        <v>1133</v>
      </c>
      <c r="Y49" s="571" t="s">
        <v>1135</v>
      </c>
      <c r="Z49" s="575" t="s">
        <v>523</v>
      </c>
      <c r="AA49" s="571" t="s">
        <v>1132</v>
      </c>
      <c r="AB49" s="575" t="s">
        <v>1136</v>
      </c>
      <c r="AC49" s="580" t="s">
        <v>1133</v>
      </c>
      <c r="AD49" s="571" t="s">
        <v>524</v>
      </c>
      <c r="AE49" s="575" t="s">
        <v>523</v>
      </c>
      <c r="AF49" s="571" t="s">
        <v>525</v>
      </c>
      <c r="AG49" s="575" t="s">
        <v>523</v>
      </c>
      <c r="AH49" s="580" t="s">
        <v>1133</v>
      </c>
      <c r="AI49" s="571" t="s">
        <v>1135</v>
      </c>
      <c r="AJ49" s="575" t="s">
        <v>523</v>
      </c>
      <c r="AK49" s="576">
        <v>52000</v>
      </c>
      <c r="AL49" s="566" t="s">
        <v>1404</v>
      </c>
      <c r="AM49" s="566"/>
      <c r="AN49" s="566"/>
      <c r="AO49" s="568"/>
      <c r="AP49" s="566">
        <v>104850</v>
      </c>
      <c r="AQ49" s="577" t="s">
        <v>1406</v>
      </c>
      <c r="AR49" s="635" t="s">
        <v>1408</v>
      </c>
      <c r="AS49" s="578">
        <v>0</v>
      </c>
      <c r="AT49" s="635"/>
    </row>
    <row r="50" spans="1:47" ht="21" customHeight="1">
      <c r="A50" s="565" t="s">
        <v>1418</v>
      </c>
      <c r="B50" s="566">
        <v>47</v>
      </c>
      <c r="C50" s="583" t="s">
        <v>329</v>
      </c>
      <c r="D50" s="566" t="str">
        <f>VLOOKUP($B50,'債権者情報（最新情報を貼付）'!$A$4:$AV$76,D$3,FALSE)</f>
        <v>（株）リトルガーデン</v>
      </c>
      <c r="E50" s="566" t="str">
        <f>VLOOKUP($B50,'債権者情報（最新情報を貼付）'!$A$4:$AV$76,E$3,FALSE)</f>
        <v>代表取締役</v>
      </c>
      <c r="F50" s="565" t="str">
        <f>VLOOKUP($B50,'債権者情報（最新情報を貼付）'!$A$4:$AV$76,F$3,FALSE)</f>
        <v>佐々木　豊</v>
      </c>
      <c r="G50" s="570" t="str">
        <f>VLOOKUP($B50,'債権者情報（最新情報を貼付）'!$A$4:$AV$76,G$3,FALSE)</f>
        <v>千葉市美浜区中瀬１－７ー１</v>
      </c>
      <c r="H50" s="566">
        <f>VLOOKUP($B50,'債権者情報（最新情報を貼付）'!$A$4:$AV$76,H$3,FALSE)</f>
        <v>1075222</v>
      </c>
      <c r="I50" s="566">
        <f>VLOOKUP($B50,'債権者情報（最新情報を貼付）'!$A$4:$AV$76,I$3,FALSE)</f>
        <v>2</v>
      </c>
      <c r="J50" s="566" t="s">
        <v>521</v>
      </c>
      <c r="K50" s="566" t="s">
        <v>1228</v>
      </c>
      <c r="L50" s="571" t="s">
        <v>1132</v>
      </c>
      <c r="M50" s="572" t="s">
        <v>523</v>
      </c>
      <c r="N50" s="580" t="s">
        <v>1133</v>
      </c>
      <c r="O50" s="574" t="s">
        <v>522</v>
      </c>
      <c r="P50" s="575" t="s">
        <v>523</v>
      </c>
      <c r="Q50" s="571" t="s">
        <v>1137</v>
      </c>
      <c r="R50" s="575" t="s">
        <v>523</v>
      </c>
      <c r="S50" s="580" t="s">
        <v>1133</v>
      </c>
      <c r="T50" s="571" t="s">
        <v>1138</v>
      </c>
      <c r="U50" s="575" t="s">
        <v>523</v>
      </c>
      <c r="V50" s="571" t="s">
        <v>522</v>
      </c>
      <c r="W50" s="575" t="s">
        <v>523</v>
      </c>
      <c r="X50" s="580" t="s">
        <v>1133</v>
      </c>
      <c r="Y50" s="571" t="s">
        <v>526</v>
      </c>
      <c r="Z50" s="575" t="s">
        <v>523</v>
      </c>
      <c r="AA50" s="571" t="s">
        <v>1132</v>
      </c>
      <c r="AB50" s="575" t="s">
        <v>523</v>
      </c>
      <c r="AC50" s="580" t="s">
        <v>1133</v>
      </c>
      <c r="AD50" s="571" t="s">
        <v>1137</v>
      </c>
      <c r="AE50" s="575" t="s">
        <v>523</v>
      </c>
      <c r="AF50" s="571" t="s">
        <v>1138</v>
      </c>
      <c r="AG50" s="575" t="s">
        <v>523</v>
      </c>
      <c r="AH50" s="580" t="s">
        <v>1133</v>
      </c>
      <c r="AI50" s="571" t="s">
        <v>526</v>
      </c>
      <c r="AJ50" s="575" t="s">
        <v>523</v>
      </c>
      <c r="AK50" s="576">
        <v>0</v>
      </c>
      <c r="AL50" s="566"/>
      <c r="AM50" s="566"/>
      <c r="AN50" s="566"/>
      <c r="AO50" s="568"/>
      <c r="AP50" s="566">
        <v>0</v>
      </c>
      <c r="AQ50" s="584">
        <v>0</v>
      </c>
      <c r="AR50" s="637"/>
      <c r="AS50" s="585">
        <v>0</v>
      </c>
      <c r="AT50" s="637"/>
    </row>
    <row r="51" spans="1:47" ht="21" customHeight="1">
      <c r="A51" s="565" t="s">
        <v>632</v>
      </c>
      <c r="B51" s="566">
        <v>48</v>
      </c>
      <c r="C51" s="583" t="s">
        <v>693</v>
      </c>
      <c r="D51" s="566" t="str">
        <f>VLOOKUP($B51,'債権者情報（最新情報を貼付）'!$A$4:$AV$76,D$3,FALSE)</f>
        <v>（学）植草学園</v>
      </c>
      <c r="E51" s="566" t="str">
        <f>VLOOKUP($B51,'債権者情報（最新情報を貼付）'!$A$4:$AV$76,E$3,FALSE)</f>
        <v>理事長</v>
      </c>
      <c r="F51" s="565" t="str">
        <f>VLOOKUP($B51,'債権者情報（最新情報を貼付）'!$A$4:$AV$76,F$3,FALSE)</f>
        <v>植草　和典</v>
      </c>
      <c r="G51" s="570" t="str">
        <f>VLOOKUP($B51,'債権者情報（最新情報を貼付）'!$A$4:$AV$76,G$3,FALSE)</f>
        <v>千葉市中央区弁天２丁目８－９</v>
      </c>
      <c r="H51" s="566">
        <f>VLOOKUP($B51,'債権者情報（最新情報を貼付）'!$A$4:$AV$76,H$3,FALSE)</f>
        <v>1069003</v>
      </c>
      <c r="I51" s="566">
        <f>VLOOKUP($B51,'債権者情報（最新情報を貼付）'!$A$4:$AV$76,I$3,FALSE)</f>
        <v>0</v>
      </c>
      <c r="J51" s="566" t="s">
        <v>521</v>
      </c>
      <c r="K51" s="566" t="s">
        <v>1228</v>
      </c>
      <c r="L51" s="571" t="s">
        <v>1132</v>
      </c>
      <c r="M51" s="572" t="s">
        <v>523</v>
      </c>
      <c r="N51" s="580" t="s">
        <v>1133</v>
      </c>
      <c r="O51" s="574" t="s">
        <v>522</v>
      </c>
      <c r="P51" s="575" t="s">
        <v>523</v>
      </c>
      <c r="Q51" s="571" t="s">
        <v>524</v>
      </c>
      <c r="R51" s="575" t="s">
        <v>523</v>
      </c>
      <c r="S51" s="580" t="s">
        <v>1133</v>
      </c>
      <c r="T51" s="571" t="s">
        <v>525</v>
      </c>
      <c r="U51" s="575" t="s">
        <v>523</v>
      </c>
      <c r="V51" s="571" t="s">
        <v>522</v>
      </c>
      <c r="W51" s="575" t="s">
        <v>523</v>
      </c>
      <c r="X51" s="580" t="s">
        <v>1133</v>
      </c>
      <c r="Y51" s="571" t="s">
        <v>526</v>
      </c>
      <c r="Z51" s="575" t="s">
        <v>523</v>
      </c>
      <c r="AA51" s="571" t="s">
        <v>1132</v>
      </c>
      <c r="AB51" s="575" t="s">
        <v>523</v>
      </c>
      <c r="AC51" s="580" t="s">
        <v>1133</v>
      </c>
      <c r="AD51" s="571" t="s">
        <v>524</v>
      </c>
      <c r="AE51" s="575" t="s">
        <v>523</v>
      </c>
      <c r="AF51" s="571" t="s">
        <v>525</v>
      </c>
      <c r="AG51" s="575" t="s">
        <v>523</v>
      </c>
      <c r="AH51" s="580" t="s">
        <v>1133</v>
      </c>
      <c r="AI51" s="571" t="s">
        <v>526</v>
      </c>
      <c r="AJ51" s="575" t="s">
        <v>523</v>
      </c>
      <c r="AK51" s="576">
        <v>147000</v>
      </c>
      <c r="AL51" s="566" t="s">
        <v>1265</v>
      </c>
      <c r="AM51" s="566"/>
      <c r="AN51" s="566"/>
      <c r="AO51" s="568"/>
      <c r="AP51" s="566">
        <v>295368</v>
      </c>
      <c r="AQ51" s="584" t="s">
        <v>1274</v>
      </c>
      <c r="AR51" s="635" t="s">
        <v>1407</v>
      </c>
      <c r="AS51" s="585">
        <v>0</v>
      </c>
      <c r="AT51" s="637"/>
    </row>
    <row r="52" spans="1:47" ht="21" customHeight="1">
      <c r="A52" s="565" t="s">
        <v>1434</v>
      </c>
      <c r="B52" s="566">
        <v>49</v>
      </c>
      <c r="C52" s="583" t="s">
        <v>694</v>
      </c>
      <c r="D52" s="566" t="str">
        <f>VLOOKUP($B52,'債権者情報（最新情報を貼付）'!$A$4:$AV$76,D$3,FALSE)</f>
        <v>（株）ウェルシーライフサービス</v>
      </c>
      <c r="E52" s="566" t="str">
        <f>VLOOKUP($B52,'債権者情報（最新情報を貼付）'!$A$4:$AV$76,E$3,FALSE)</f>
        <v>代表取締役</v>
      </c>
      <c r="F52" s="565" t="str">
        <f>VLOOKUP($B52,'債権者情報（最新情報を貼付）'!$A$4:$AV$76,F$3,FALSE)</f>
        <v>角田　健</v>
      </c>
      <c r="G52" s="570" t="str">
        <f>VLOOKUP($B52,'債権者情報（最新情報を貼付）'!$A$4:$AV$76,G$3,FALSE)</f>
        <v>神奈川県川崎市高津区坂戸３丁目１１－１７</v>
      </c>
      <c r="H52" s="566">
        <f>VLOOKUP($B52,'債権者情報（最新情報を貼付）'!$A$4:$AV$76,H$3,FALSE)</f>
        <v>1068718</v>
      </c>
      <c r="I52" s="566">
        <f>VLOOKUP($B52,'債権者情報（最新情報を貼付）'!$A$4:$AV$76,I$3,FALSE)</f>
        <v>0</v>
      </c>
      <c r="J52" s="566" t="s">
        <v>521</v>
      </c>
      <c r="K52" s="566" t="s">
        <v>1228</v>
      </c>
      <c r="L52" s="571" t="s">
        <v>1132</v>
      </c>
      <c r="M52" s="572" t="s">
        <v>523</v>
      </c>
      <c r="N52" s="580" t="s">
        <v>1133</v>
      </c>
      <c r="O52" s="574" t="s">
        <v>522</v>
      </c>
      <c r="P52" s="575" t="s">
        <v>523</v>
      </c>
      <c r="Q52" s="571" t="s">
        <v>1137</v>
      </c>
      <c r="R52" s="575" t="s">
        <v>1136</v>
      </c>
      <c r="S52" s="580" t="s">
        <v>1133</v>
      </c>
      <c r="T52" s="571" t="s">
        <v>1138</v>
      </c>
      <c r="U52" s="575" t="s">
        <v>1136</v>
      </c>
      <c r="V52" s="571" t="s">
        <v>522</v>
      </c>
      <c r="W52" s="575" t="s">
        <v>523</v>
      </c>
      <c r="X52" s="580" t="s">
        <v>1133</v>
      </c>
      <c r="Y52" s="571" t="s">
        <v>526</v>
      </c>
      <c r="Z52" s="575" t="s">
        <v>523</v>
      </c>
      <c r="AA52" s="571" t="s">
        <v>1132</v>
      </c>
      <c r="AB52" s="575" t="s">
        <v>523</v>
      </c>
      <c r="AC52" s="580" t="s">
        <v>1133</v>
      </c>
      <c r="AD52" s="571" t="s">
        <v>1137</v>
      </c>
      <c r="AE52" s="575" t="s">
        <v>1136</v>
      </c>
      <c r="AF52" s="571" t="s">
        <v>1138</v>
      </c>
      <c r="AG52" s="575" t="s">
        <v>1136</v>
      </c>
      <c r="AH52" s="580" t="s">
        <v>1133</v>
      </c>
      <c r="AI52" s="571" t="s">
        <v>526</v>
      </c>
      <c r="AJ52" s="575" t="s">
        <v>523</v>
      </c>
      <c r="AK52" s="576">
        <v>86000</v>
      </c>
      <c r="AL52" s="566" t="s">
        <v>1266</v>
      </c>
      <c r="AM52" s="566"/>
      <c r="AN52" s="566"/>
      <c r="AO52" s="568"/>
      <c r="AP52" s="566">
        <v>173892</v>
      </c>
      <c r="AQ52" s="584" t="s">
        <v>1274</v>
      </c>
      <c r="AR52" s="635" t="s">
        <v>1407</v>
      </c>
      <c r="AS52" s="585">
        <v>86000</v>
      </c>
      <c r="AT52" s="635" t="s">
        <v>1416</v>
      </c>
    </row>
    <row r="53" spans="1:47" ht="21" hidden="1" customHeight="1">
      <c r="A53" s="565" t="s">
        <v>1435</v>
      </c>
      <c r="B53" s="566">
        <v>50</v>
      </c>
      <c r="C53" s="583" t="s">
        <v>406</v>
      </c>
      <c r="D53" s="566" t="str">
        <f>VLOOKUP($B53,'債権者情報（最新情報を貼付）'!$A$4:$AV$76,D$3,FALSE)</f>
        <v>（福）日本ウェルフェアサポート</v>
      </c>
      <c r="E53" s="566" t="str">
        <f>VLOOKUP($B53,'債権者情報（最新情報を貼付）'!$A$4:$AV$76,E$3,FALSE)</f>
        <v>理事長</v>
      </c>
      <c r="F53" s="565" t="str">
        <f>VLOOKUP($B53,'債権者情報（最新情報を貼付）'!$A$4:$AV$76,F$3,FALSE)</f>
        <v>林　久雄</v>
      </c>
      <c r="G53" s="570" t="str">
        <f>VLOOKUP($B53,'債権者情報（最新情報を貼付）'!$A$4:$AV$76,G$3,FALSE)</f>
        <v>千葉市花見川区横戸町８９９－１</v>
      </c>
      <c r="H53" s="566">
        <f>VLOOKUP($B53,'債権者情報（最新情報を貼付）'!$A$4:$AV$76,H$3,FALSE)</f>
        <v>1051446</v>
      </c>
      <c r="I53" s="566">
        <f>VLOOKUP($B53,'債権者情報（最新情報を貼付）'!$A$4:$AV$76,I$3,FALSE)</f>
        <v>1</v>
      </c>
      <c r="J53" s="566" t="s">
        <v>521</v>
      </c>
      <c r="K53" s="566" t="s">
        <v>1228</v>
      </c>
      <c r="L53" s="571" t="s">
        <v>1132</v>
      </c>
      <c r="M53" s="572" t="s">
        <v>1136</v>
      </c>
      <c r="N53" s="580" t="s">
        <v>1133</v>
      </c>
      <c r="O53" s="574" t="s">
        <v>522</v>
      </c>
      <c r="P53" s="575" t="s">
        <v>1136</v>
      </c>
      <c r="Q53" s="571" t="s">
        <v>524</v>
      </c>
      <c r="R53" s="575" t="s">
        <v>523</v>
      </c>
      <c r="S53" s="580" t="s">
        <v>1133</v>
      </c>
      <c r="T53" s="571" t="s">
        <v>525</v>
      </c>
      <c r="U53" s="575" t="s">
        <v>523</v>
      </c>
      <c r="V53" s="571" t="s">
        <v>522</v>
      </c>
      <c r="W53" s="575" t="s">
        <v>1136</v>
      </c>
      <c r="X53" s="580" t="s">
        <v>1133</v>
      </c>
      <c r="Y53" s="571" t="e">
        <v>#VALUE!</v>
      </c>
      <c r="Z53" s="575" t="e">
        <v>#VALUE!</v>
      </c>
      <c r="AA53" s="571" t="s">
        <v>1132</v>
      </c>
      <c r="AB53" s="575" t="s">
        <v>1136</v>
      </c>
      <c r="AC53" s="580" t="s">
        <v>1133</v>
      </c>
      <c r="AD53" s="571" t="s">
        <v>524</v>
      </c>
      <c r="AE53" s="575" t="s">
        <v>523</v>
      </c>
      <c r="AF53" s="571" t="s">
        <v>525</v>
      </c>
      <c r="AG53" s="575" t="s">
        <v>523</v>
      </c>
      <c r="AH53" s="580" t="s">
        <v>1133</v>
      </c>
      <c r="AI53" s="571" t="e">
        <v>#VALUE!</v>
      </c>
      <c r="AJ53" s="575" t="e">
        <v>#VALUE!</v>
      </c>
      <c r="AK53" s="576">
        <v>0</v>
      </c>
      <c r="AL53" s="566"/>
      <c r="AM53" s="566"/>
      <c r="AN53" s="566"/>
      <c r="AO53" s="568"/>
      <c r="AP53" s="566">
        <v>0</v>
      </c>
      <c r="AQ53" s="584">
        <v>0</v>
      </c>
      <c r="AR53" s="637"/>
      <c r="AS53" s="585">
        <v>0</v>
      </c>
      <c r="AT53" s="637"/>
      <c r="AU53" s="564" t="s">
        <v>1437</v>
      </c>
    </row>
    <row r="54" spans="1:47" ht="21" customHeight="1">
      <c r="A54" s="565" t="s">
        <v>1432</v>
      </c>
      <c r="B54" s="566">
        <v>51</v>
      </c>
      <c r="C54" s="583" t="s">
        <v>695</v>
      </c>
      <c r="D54" s="566" t="str">
        <f>VLOOKUP($B54,'債権者情報（最新情報を貼付）'!$A$4:$AV$76,D$3,FALSE)</f>
        <v>（株）エクシオジャパン</v>
      </c>
      <c r="E54" s="566" t="str">
        <f>VLOOKUP($B54,'債権者情報（最新情報を貼付）'!$A$4:$AV$76,E$3,FALSE)</f>
        <v>代表取締役</v>
      </c>
      <c r="F54" s="565" t="str">
        <f>VLOOKUP($B54,'債権者情報（最新情報を貼付）'!$A$4:$AV$76,F$3,FALSE)</f>
        <v>佐伯　猛</v>
      </c>
      <c r="G54" s="570" t="str">
        <f>VLOOKUP($B54,'債権者情報（最新情報を貼付）'!$A$4:$AV$76,G$3,FALSE)</f>
        <v>神奈川県横浜市西区みなとみらい2-2-1横浜ランドマークタワー38F</v>
      </c>
      <c r="H54" s="566">
        <f>VLOOKUP($B54,'債権者情報（最新情報を貼付）'!$A$4:$AV$76,H$3,FALSE)</f>
        <v>1069202</v>
      </c>
      <c r="I54" s="566">
        <f>VLOOKUP($B54,'債権者情報（最新情報を貼付）'!$A$4:$AV$76,I$3,FALSE)</f>
        <v>0</v>
      </c>
      <c r="J54" s="566" t="s">
        <v>521</v>
      </c>
      <c r="K54" s="566" t="s">
        <v>1228</v>
      </c>
      <c r="L54" s="571" t="s">
        <v>1132</v>
      </c>
      <c r="M54" s="572" t="s">
        <v>523</v>
      </c>
      <c r="N54" s="580" t="s">
        <v>1133</v>
      </c>
      <c r="O54" s="574" t="s">
        <v>522</v>
      </c>
      <c r="P54" s="575" t="s">
        <v>523</v>
      </c>
      <c r="Q54" s="571" t="s">
        <v>524</v>
      </c>
      <c r="R54" s="575" t="s">
        <v>523</v>
      </c>
      <c r="S54" s="580" t="s">
        <v>1133</v>
      </c>
      <c r="T54" s="571" t="s">
        <v>525</v>
      </c>
      <c r="U54" s="575" t="s">
        <v>523</v>
      </c>
      <c r="V54" s="571" t="s">
        <v>522</v>
      </c>
      <c r="W54" s="575" t="s">
        <v>523</v>
      </c>
      <c r="X54" s="580" t="s">
        <v>1133</v>
      </c>
      <c r="Y54" s="571" t="s">
        <v>1135</v>
      </c>
      <c r="Z54" s="575" t="s">
        <v>523</v>
      </c>
      <c r="AA54" s="571" t="s">
        <v>1132</v>
      </c>
      <c r="AB54" s="575" t="s">
        <v>523</v>
      </c>
      <c r="AC54" s="580" t="s">
        <v>1133</v>
      </c>
      <c r="AD54" s="571" t="s">
        <v>524</v>
      </c>
      <c r="AE54" s="575" t="s">
        <v>523</v>
      </c>
      <c r="AF54" s="571" t="s">
        <v>525</v>
      </c>
      <c r="AG54" s="575" t="s">
        <v>523</v>
      </c>
      <c r="AH54" s="580" t="s">
        <v>1133</v>
      </c>
      <c r="AI54" s="571" t="s">
        <v>1135</v>
      </c>
      <c r="AJ54" s="575" t="s">
        <v>523</v>
      </c>
      <c r="AK54" s="576">
        <v>0</v>
      </c>
      <c r="AL54" s="566"/>
      <c r="AM54" s="566"/>
      <c r="AN54" s="566"/>
      <c r="AO54" s="568"/>
      <c r="AP54" s="566">
        <v>0</v>
      </c>
      <c r="AQ54" s="577">
        <v>0</v>
      </c>
      <c r="AR54" s="635"/>
      <c r="AS54" s="578">
        <v>0</v>
      </c>
      <c r="AT54" s="636"/>
    </row>
    <row r="55" spans="1:47" ht="21" customHeight="1">
      <c r="A55" s="565" t="s">
        <v>640</v>
      </c>
      <c r="B55" s="566">
        <v>52</v>
      </c>
      <c r="C55" s="583" t="s">
        <v>696</v>
      </c>
      <c r="D55" s="566" t="str">
        <f>VLOOKUP($B55,'債権者情報（最新情報を貼付）'!$A$4:$AV$76,D$3,FALSE)</f>
        <v>（株）サンフラワー</v>
      </c>
      <c r="E55" s="566" t="str">
        <f>VLOOKUP($B55,'債権者情報（最新情報を貼付）'!$A$4:$AV$76,E$3,FALSE)</f>
        <v>代表取締役</v>
      </c>
      <c r="F55" s="565" t="str">
        <f>VLOOKUP($B55,'債権者情報（最新情報を貼付）'!$A$4:$AV$76,F$3,FALSE)</f>
        <v>濱田　朋彦</v>
      </c>
      <c r="G55" s="570" t="str">
        <f>VLOOKUP($B55,'債権者情報（最新情報を貼付）'!$A$4:$AV$76,G$3,FALSE)</f>
        <v>東京都中央区日本橋小伝馬町１２－５　小伝馬町YSビル６階</v>
      </c>
      <c r="H55" s="566">
        <f>VLOOKUP($B55,'債権者情報（最新情報を貼付）'!$A$4:$AV$76,H$3,FALSE)</f>
        <v>1068987</v>
      </c>
      <c r="I55" s="566">
        <f>VLOOKUP($B55,'債権者情報（最新情報を貼付）'!$A$4:$AV$76,I$3,FALSE)</f>
        <v>0</v>
      </c>
      <c r="J55" s="566" t="s">
        <v>521</v>
      </c>
      <c r="K55" s="566" t="s">
        <v>1228</v>
      </c>
      <c r="L55" s="571" t="s">
        <v>1132</v>
      </c>
      <c r="M55" s="572" t="s">
        <v>523</v>
      </c>
      <c r="N55" s="580" t="s">
        <v>1133</v>
      </c>
      <c r="O55" s="574" t="s">
        <v>522</v>
      </c>
      <c r="P55" s="575" t="s">
        <v>523</v>
      </c>
      <c r="Q55" s="571" t="s">
        <v>524</v>
      </c>
      <c r="R55" s="575" t="s">
        <v>523</v>
      </c>
      <c r="S55" s="580" t="s">
        <v>1133</v>
      </c>
      <c r="T55" s="571" t="s">
        <v>525</v>
      </c>
      <c r="U55" s="575" t="s">
        <v>523</v>
      </c>
      <c r="V55" s="571" t="s">
        <v>522</v>
      </c>
      <c r="W55" s="575" t="s">
        <v>523</v>
      </c>
      <c r="X55" s="580" t="s">
        <v>1133</v>
      </c>
      <c r="Y55" s="571" t="s">
        <v>526</v>
      </c>
      <c r="Z55" s="575" t="s">
        <v>523</v>
      </c>
      <c r="AA55" s="571" t="s">
        <v>1132</v>
      </c>
      <c r="AB55" s="575" t="s">
        <v>523</v>
      </c>
      <c r="AC55" s="580" t="s">
        <v>1133</v>
      </c>
      <c r="AD55" s="571" t="s">
        <v>524</v>
      </c>
      <c r="AE55" s="575" t="s">
        <v>523</v>
      </c>
      <c r="AF55" s="571" t="s">
        <v>525</v>
      </c>
      <c r="AG55" s="575" t="s">
        <v>523</v>
      </c>
      <c r="AH55" s="580" t="s">
        <v>1133</v>
      </c>
      <c r="AI55" s="571" t="s">
        <v>526</v>
      </c>
      <c r="AJ55" s="575" t="s">
        <v>523</v>
      </c>
      <c r="AK55" s="576">
        <v>0</v>
      </c>
      <c r="AL55" s="566"/>
      <c r="AM55" s="566"/>
      <c r="AN55" s="566"/>
      <c r="AO55" s="568"/>
      <c r="AP55" s="566">
        <v>0</v>
      </c>
      <c r="AQ55" s="577">
        <v>0</v>
      </c>
      <c r="AR55" s="636"/>
      <c r="AS55" s="581">
        <v>0</v>
      </c>
      <c r="AT55" s="636"/>
    </row>
    <row r="56" spans="1:47" ht="21" hidden="1" customHeight="1">
      <c r="A56" s="565" t="s">
        <v>642</v>
      </c>
      <c r="B56" s="566">
        <v>53</v>
      </c>
      <c r="C56" s="583" t="s">
        <v>992</v>
      </c>
      <c r="D56" s="566" t="str">
        <f>VLOOKUP($B56,'債権者情報（最新情報を貼付）'!$A$4:$AV$76,D$3,FALSE)</f>
        <v>（株）ライフサポート</v>
      </c>
      <c r="E56" s="566" t="str">
        <f>VLOOKUP($B56,'債権者情報（最新情報を貼付）'!$A$4:$AV$76,E$3,FALSE)</f>
        <v>代表取締役</v>
      </c>
      <c r="F56" s="565" t="str">
        <f>VLOOKUP($B56,'債権者情報（最新情報を貼付）'!$A$4:$AV$76,F$3,FALSE)</f>
        <v>伊東　淑美</v>
      </c>
      <c r="G56" s="570" t="str">
        <f>VLOOKUP($B56,'債権者情報（最新情報を貼付）'!$A$4:$AV$76,G$3,FALSE)</f>
        <v>千葉市若葉区小倉台７丁目３番２号</v>
      </c>
      <c r="H56" s="566">
        <f>VLOOKUP($B56,'債権者情報（最新情報を貼付）'!$A$4:$AV$76,H$3,FALSE)</f>
        <v>1069108</v>
      </c>
      <c r="I56" s="566">
        <f>VLOOKUP($B56,'債権者情報（最新情報を貼付）'!$A$4:$AV$76,I$3,FALSE)</f>
        <v>0</v>
      </c>
      <c r="J56" s="566" t="s">
        <v>521</v>
      </c>
      <c r="K56" s="566" t="s">
        <v>1228</v>
      </c>
      <c r="L56" s="571" t="s">
        <v>1132</v>
      </c>
      <c r="M56" s="572" t="s">
        <v>1136</v>
      </c>
      <c r="N56" s="580" t="s">
        <v>1133</v>
      </c>
      <c r="O56" s="574" t="s">
        <v>522</v>
      </c>
      <c r="P56" s="575" t="s">
        <v>1136</v>
      </c>
      <c r="Q56" s="571" t="s">
        <v>524</v>
      </c>
      <c r="R56" s="575" t="s">
        <v>523</v>
      </c>
      <c r="S56" s="580" t="s">
        <v>1133</v>
      </c>
      <c r="T56" s="571" t="s">
        <v>525</v>
      </c>
      <c r="U56" s="575" t="s">
        <v>523</v>
      </c>
      <c r="V56" s="571" t="s">
        <v>522</v>
      </c>
      <c r="W56" s="575" t="s">
        <v>1136</v>
      </c>
      <c r="X56" s="580" t="s">
        <v>1133</v>
      </c>
      <c r="Y56" s="571" t="e">
        <v>#VALUE!</v>
      </c>
      <c r="Z56" s="575" t="e">
        <v>#VALUE!</v>
      </c>
      <c r="AA56" s="571" t="s">
        <v>1132</v>
      </c>
      <c r="AB56" s="575" t="s">
        <v>1136</v>
      </c>
      <c r="AC56" s="580" t="s">
        <v>1133</v>
      </c>
      <c r="AD56" s="571" t="s">
        <v>524</v>
      </c>
      <c r="AE56" s="575" t="s">
        <v>523</v>
      </c>
      <c r="AF56" s="571" t="s">
        <v>525</v>
      </c>
      <c r="AG56" s="575" t="s">
        <v>523</v>
      </c>
      <c r="AH56" s="580" t="s">
        <v>1133</v>
      </c>
      <c r="AI56" s="571" t="e">
        <v>#VALUE!</v>
      </c>
      <c r="AJ56" s="575" t="e">
        <v>#VALUE!</v>
      </c>
      <c r="AK56" s="576">
        <v>0</v>
      </c>
      <c r="AL56" s="566"/>
      <c r="AM56" s="566"/>
      <c r="AN56" s="566"/>
      <c r="AO56" s="568"/>
      <c r="AP56" s="566">
        <v>0</v>
      </c>
      <c r="AQ56" s="577">
        <v>0</v>
      </c>
      <c r="AR56" s="635"/>
      <c r="AS56" s="578">
        <v>0</v>
      </c>
      <c r="AT56" s="635"/>
      <c r="AU56" s="564" t="s">
        <v>1437</v>
      </c>
    </row>
    <row r="57" spans="1:47" ht="21" customHeight="1">
      <c r="A57" s="565" t="s">
        <v>983</v>
      </c>
      <c r="B57" s="566">
        <v>54</v>
      </c>
      <c r="C57" s="583" t="s">
        <v>697</v>
      </c>
      <c r="D57" s="566" t="str">
        <f>VLOOKUP($B57,'債権者情報（最新情報を貼付）'!$A$4:$AV$76,D$3,FALSE)</f>
        <v>（株）秀盛舎</v>
      </c>
      <c r="E57" s="566" t="str">
        <f>VLOOKUP($B57,'債権者情報（最新情報を貼付）'!$A$4:$AV$76,E$3,FALSE)</f>
        <v>代表取締役</v>
      </c>
      <c r="F57" s="565" t="str">
        <f>VLOOKUP($B57,'債権者情報（最新情報を貼付）'!$A$4:$AV$76,F$3,FALSE)</f>
        <v>西重　誠</v>
      </c>
      <c r="G57" s="570" t="str">
        <f>VLOOKUP($B57,'債権者情報（最新情報を貼付）'!$A$4:$AV$76,G$3,FALSE)</f>
        <v>千葉県千葉市花見川区南花園２丁目２－１２　アコルデ新検見川２０１号</v>
      </c>
      <c r="H57" s="566">
        <f>VLOOKUP($B57,'債権者情報（最新情報を貼付）'!$A$4:$AV$76,H$3,FALSE)</f>
        <v>1066679</v>
      </c>
      <c r="I57" s="566">
        <f>VLOOKUP($B57,'債権者情報（最新情報を貼付）'!$A$4:$AV$76,I$3,FALSE)</f>
        <v>1</v>
      </c>
      <c r="J57" s="566" t="s">
        <v>521</v>
      </c>
      <c r="K57" s="566" t="s">
        <v>540</v>
      </c>
      <c r="L57" s="571" t="s">
        <v>1132</v>
      </c>
      <c r="M57" s="572" t="s">
        <v>1136</v>
      </c>
      <c r="N57" s="580" t="s">
        <v>1133</v>
      </c>
      <c r="O57" s="574" t="s">
        <v>522</v>
      </c>
      <c r="P57" s="575" t="s">
        <v>1136</v>
      </c>
      <c r="Q57" s="571" t="s">
        <v>524</v>
      </c>
      <c r="R57" s="575" t="s">
        <v>523</v>
      </c>
      <c r="S57" s="580" t="s">
        <v>1133</v>
      </c>
      <c r="T57" s="571" t="s">
        <v>525</v>
      </c>
      <c r="U57" s="575" t="s">
        <v>523</v>
      </c>
      <c r="V57" s="571" t="s">
        <v>522</v>
      </c>
      <c r="W57" s="575" t="s">
        <v>1136</v>
      </c>
      <c r="X57" s="580" t="s">
        <v>1133</v>
      </c>
      <c r="Y57" s="571" t="s">
        <v>1135</v>
      </c>
      <c r="Z57" s="575" t="s">
        <v>523</v>
      </c>
      <c r="AA57" s="571" t="s">
        <v>1132</v>
      </c>
      <c r="AB57" s="575" t="s">
        <v>1136</v>
      </c>
      <c r="AC57" s="580" t="s">
        <v>1133</v>
      </c>
      <c r="AD57" s="571" t="s">
        <v>524</v>
      </c>
      <c r="AE57" s="575" t="s">
        <v>523</v>
      </c>
      <c r="AF57" s="571" t="s">
        <v>525</v>
      </c>
      <c r="AG57" s="575" t="s">
        <v>523</v>
      </c>
      <c r="AH57" s="580" t="s">
        <v>1133</v>
      </c>
      <c r="AI57" s="571" t="s">
        <v>1135</v>
      </c>
      <c r="AJ57" s="575" t="s">
        <v>523</v>
      </c>
      <c r="AK57" s="576">
        <v>329000</v>
      </c>
      <c r="AL57" s="566" t="s">
        <v>1405</v>
      </c>
      <c r="AM57" s="566"/>
      <c r="AN57" s="566"/>
      <c r="AO57" s="568"/>
      <c r="AP57" s="566">
        <v>659000</v>
      </c>
      <c r="AQ57" s="577" t="s">
        <v>1406</v>
      </c>
      <c r="AR57" s="635" t="s">
        <v>1408</v>
      </c>
      <c r="AS57" s="578">
        <v>0</v>
      </c>
      <c r="AT57" s="636"/>
    </row>
    <row r="58" spans="1:47" ht="21" customHeight="1">
      <c r="A58" s="565" t="s">
        <v>644</v>
      </c>
      <c r="B58" s="566">
        <v>55</v>
      </c>
      <c r="C58" s="583" t="s">
        <v>698</v>
      </c>
      <c r="D58" s="566" t="str">
        <f>VLOOKUP($B58,'債権者情報（最新情報を貼付）'!$A$4:$AV$76,D$3,FALSE)</f>
        <v>昭和運送興業（株）</v>
      </c>
      <c r="E58" s="566" t="str">
        <f>VLOOKUP($B58,'債権者情報（最新情報を貼付）'!$A$4:$AV$76,E$3,FALSE)</f>
        <v>代表取締役</v>
      </c>
      <c r="F58" s="565" t="str">
        <f>VLOOKUP($B58,'債権者情報（最新情報を貼付）'!$A$4:$AV$76,F$3,FALSE)</f>
        <v>安田　憲史</v>
      </c>
      <c r="G58" s="570" t="str">
        <f>VLOOKUP($B58,'債権者情報（最新情報を貼付）'!$A$4:$AV$76,G$3,FALSE)</f>
        <v>千葉県館山市湊４９３</v>
      </c>
      <c r="H58" s="566">
        <f>VLOOKUP($B58,'債権者情報（最新情報を貼付）'!$A$4:$AV$76,H$3,FALSE)</f>
        <v>1071476</v>
      </c>
      <c r="I58" s="566">
        <f>VLOOKUP($B58,'債権者情報（最新情報を貼付）'!$A$4:$AV$76,I$3,FALSE)</f>
        <v>0</v>
      </c>
      <c r="J58" s="566" t="s">
        <v>521</v>
      </c>
      <c r="K58" s="566" t="s">
        <v>1228</v>
      </c>
      <c r="L58" s="571" t="s">
        <v>1132</v>
      </c>
      <c r="M58" s="572" t="s">
        <v>523</v>
      </c>
      <c r="N58" s="580" t="s">
        <v>1133</v>
      </c>
      <c r="O58" s="574" t="s">
        <v>522</v>
      </c>
      <c r="P58" s="575" t="s">
        <v>523</v>
      </c>
      <c r="Q58" s="571" t="s">
        <v>524</v>
      </c>
      <c r="R58" s="575" t="s">
        <v>523</v>
      </c>
      <c r="S58" s="580" t="s">
        <v>1133</v>
      </c>
      <c r="T58" s="571" t="s">
        <v>525</v>
      </c>
      <c r="U58" s="575" t="s">
        <v>523</v>
      </c>
      <c r="V58" s="571" t="s">
        <v>522</v>
      </c>
      <c r="W58" s="575" t="s">
        <v>523</v>
      </c>
      <c r="X58" s="580" t="s">
        <v>1133</v>
      </c>
      <c r="Y58" s="571" t="s">
        <v>1135</v>
      </c>
      <c r="Z58" s="575" t="s">
        <v>523</v>
      </c>
      <c r="AA58" s="571" t="s">
        <v>1132</v>
      </c>
      <c r="AB58" s="575" t="s">
        <v>523</v>
      </c>
      <c r="AC58" s="580" t="s">
        <v>1133</v>
      </c>
      <c r="AD58" s="571" t="s">
        <v>524</v>
      </c>
      <c r="AE58" s="575" t="s">
        <v>523</v>
      </c>
      <c r="AF58" s="571" t="s">
        <v>525</v>
      </c>
      <c r="AG58" s="575" t="s">
        <v>523</v>
      </c>
      <c r="AH58" s="580" t="s">
        <v>1133</v>
      </c>
      <c r="AI58" s="571" t="s">
        <v>1135</v>
      </c>
      <c r="AJ58" s="575" t="s">
        <v>523</v>
      </c>
      <c r="AK58" s="576">
        <v>0</v>
      </c>
      <c r="AL58" s="566"/>
      <c r="AM58" s="566"/>
      <c r="AN58" s="566"/>
      <c r="AO58" s="568"/>
      <c r="AP58" s="566">
        <v>0</v>
      </c>
      <c r="AQ58" s="584">
        <v>0</v>
      </c>
      <c r="AR58" s="637"/>
      <c r="AS58" s="585">
        <v>0</v>
      </c>
      <c r="AT58" s="637"/>
    </row>
    <row r="59" spans="1:47" ht="21" customHeight="1">
      <c r="A59" s="565" t="s">
        <v>648</v>
      </c>
      <c r="B59" s="566">
        <v>56</v>
      </c>
      <c r="C59" s="583" t="s">
        <v>344</v>
      </c>
      <c r="D59" s="566" t="str">
        <f>VLOOKUP($B59,'債権者情報（最新情報を貼付）'!$A$4:$AV$76,D$3,FALSE)</f>
        <v>（福）聖心福祉会</v>
      </c>
      <c r="E59" s="566" t="str">
        <f>VLOOKUP($B59,'債権者情報（最新情報を貼付）'!$A$4:$AV$76,E$3,FALSE)</f>
        <v>理事長</v>
      </c>
      <c r="F59" s="565" t="str">
        <f>VLOOKUP($B59,'債権者情報（最新情報を貼付）'!$A$4:$AV$76,F$3,FALSE)</f>
        <v>藤井　二佐枝</v>
      </c>
      <c r="G59" s="570" t="str">
        <f>VLOOKUP($B59,'債権者情報（最新情報を貼付）'!$A$4:$AV$76,G$3,FALSE)</f>
        <v>千葉県千葉市美浜区真砂３丁目１５番１４号</v>
      </c>
      <c r="H59" s="566">
        <f>VLOOKUP($B59,'債権者情報（最新情報を貼付）'!$A$4:$AV$76,H$3,FALSE)</f>
        <v>1071406</v>
      </c>
      <c r="I59" s="566">
        <f>VLOOKUP($B59,'債権者情報（最新情報を貼付）'!$A$4:$AV$76,I$3,FALSE)</f>
        <v>0</v>
      </c>
      <c r="J59" s="566" t="s">
        <v>521</v>
      </c>
      <c r="K59" s="566" t="s">
        <v>540</v>
      </c>
      <c r="L59" s="571" t="s">
        <v>1132</v>
      </c>
      <c r="M59" s="572" t="s">
        <v>523</v>
      </c>
      <c r="N59" s="580" t="s">
        <v>1133</v>
      </c>
      <c r="O59" s="574" t="s">
        <v>522</v>
      </c>
      <c r="P59" s="575" t="s">
        <v>523</v>
      </c>
      <c r="Q59" s="571" t="s">
        <v>524</v>
      </c>
      <c r="R59" s="575" t="s">
        <v>523</v>
      </c>
      <c r="S59" s="580" t="s">
        <v>1133</v>
      </c>
      <c r="T59" s="571" t="s">
        <v>525</v>
      </c>
      <c r="U59" s="575" t="s">
        <v>523</v>
      </c>
      <c r="V59" s="571" t="s">
        <v>522</v>
      </c>
      <c r="W59" s="575" t="s">
        <v>523</v>
      </c>
      <c r="X59" s="580" t="s">
        <v>1133</v>
      </c>
      <c r="Y59" s="571" t="s">
        <v>526</v>
      </c>
      <c r="Z59" s="575" t="s">
        <v>523</v>
      </c>
      <c r="AA59" s="571" t="s">
        <v>1132</v>
      </c>
      <c r="AB59" s="575" t="s">
        <v>523</v>
      </c>
      <c r="AC59" s="580" t="s">
        <v>1133</v>
      </c>
      <c r="AD59" s="571" t="s">
        <v>524</v>
      </c>
      <c r="AE59" s="575" t="s">
        <v>523</v>
      </c>
      <c r="AF59" s="571" t="s">
        <v>525</v>
      </c>
      <c r="AG59" s="575" t="s">
        <v>523</v>
      </c>
      <c r="AH59" s="580" t="s">
        <v>1133</v>
      </c>
      <c r="AI59" s="571" t="s">
        <v>526</v>
      </c>
      <c r="AJ59" s="575" t="s">
        <v>523</v>
      </c>
      <c r="AK59" s="576">
        <v>273000</v>
      </c>
      <c r="AL59" s="566" t="s">
        <v>1267</v>
      </c>
      <c r="AM59" s="566"/>
      <c r="AN59" s="566"/>
      <c r="AO59" s="568"/>
      <c r="AP59" s="566">
        <v>547560</v>
      </c>
      <c r="AQ59" s="577" t="s">
        <v>1274</v>
      </c>
      <c r="AR59" s="635" t="s">
        <v>1407</v>
      </c>
      <c r="AS59" s="578">
        <v>0</v>
      </c>
      <c r="AT59" s="635"/>
    </row>
    <row r="60" spans="1:47" ht="21" customHeight="1">
      <c r="A60" s="565" t="s">
        <v>652</v>
      </c>
      <c r="B60" s="566">
        <v>57</v>
      </c>
      <c r="C60" s="583" t="s">
        <v>699</v>
      </c>
      <c r="D60" s="566" t="str">
        <f>VLOOKUP($B60,'債権者情報（最新情報を貼付）'!$A$4:$AV$76,D$3,FALSE)</f>
        <v>（一社）絲</v>
      </c>
      <c r="E60" s="566" t="str">
        <f>VLOOKUP($B60,'債権者情報（最新情報を貼付）'!$A$4:$AV$76,E$3,FALSE)</f>
        <v>代表理事</v>
      </c>
      <c r="F60" s="565" t="str">
        <f>VLOOKUP($B60,'債権者情報（最新情報を貼付）'!$A$4:$AV$76,F$3,FALSE)</f>
        <v>後藤　伸太郎</v>
      </c>
      <c r="G60" s="570" t="str">
        <f>VLOOKUP($B60,'債権者情報（最新情報を貼付）'!$A$4:$AV$76,G$3,FALSE)</f>
        <v>千葉県千葉市花見川区花園１丁目１９－１１田村ビル２０１号室</v>
      </c>
      <c r="H60" s="566">
        <f>VLOOKUP($B60,'債権者情報（最新情報を貼付）'!$A$4:$AV$76,H$3,FALSE)</f>
        <v>1066783</v>
      </c>
      <c r="I60" s="566">
        <f>VLOOKUP($B60,'債権者情報（最新情報を貼付）'!$A$4:$AV$76,I$3,FALSE)</f>
        <v>1</v>
      </c>
      <c r="J60" s="566" t="s">
        <v>521</v>
      </c>
      <c r="K60" s="566" t="s">
        <v>1228</v>
      </c>
      <c r="L60" s="571" t="s">
        <v>1132</v>
      </c>
      <c r="M60" s="572" t="s">
        <v>523</v>
      </c>
      <c r="N60" s="580" t="s">
        <v>1133</v>
      </c>
      <c r="O60" s="574" t="s">
        <v>522</v>
      </c>
      <c r="P60" s="575" t="s">
        <v>523</v>
      </c>
      <c r="Q60" s="571" t="s">
        <v>524</v>
      </c>
      <c r="R60" s="575" t="s">
        <v>523</v>
      </c>
      <c r="S60" s="580" t="s">
        <v>1133</v>
      </c>
      <c r="T60" s="571" t="s">
        <v>525</v>
      </c>
      <c r="U60" s="575" t="s">
        <v>523</v>
      </c>
      <c r="V60" s="571" t="s">
        <v>522</v>
      </c>
      <c r="W60" s="575" t="s">
        <v>523</v>
      </c>
      <c r="X60" s="580" t="s">
        <v>1133</v>
      </c>
      <c r="Y60" s="571" t="s">
        <v>1135</v>
      </c>
      <c r="Z60" s="575" t="s">
        <v>523</v>
      </c>
      <c r="AA60" s="571" t="s">
        <v>1132</v>
      </c>
      <c r="AB60" s="575" t="s">
        <v>523</v>
      </c>
      <c r="AC60" s="580" t="s">
        <v>1133</v>
      </c>
      <c r="AD60" s="571" t="s">
        <v>524</v>
      </c>
      <c r="AE60" s="575" t="s">
        <v>523</v>
      </c>
      <c r="AF60" s="571" t="s">
        <v>525</v>
      </c>
      <c r="AG60" s="575" t="s">
        <v>523</v>
      </c>
      <c r="AH60" s="580" t="s">
        <v>1133</v>
      </c>
      <c r="AI60" s="571" t="s">
        <v>1135</v>
      </c>
      <c r="AJ60" s="575" t="s">
        <v>523</v>
      </c>
      <c r="AK60" s="576">
        <v>0</v>
      </c>
      <c r="AL60" s="566"/>
      <c r="AM60" s="566"/>
      <c r="AN60" s="566"/>
      <c r="AO60" s="568"/>
      <c r="AP60" s="566">
        <v>0</v>
      </c>
      <c r="AQ60" s="584">
        <v>0</v>
      </c>
      <c r="AR60" s="637"/>
      <c r="AS60" s="585">
        <v>0</v>
      </c>
      <c r="AT60" s="637"/>
    </row>
    <row r="61" spans="1:47" ht="21" customHeight="1">
      <c r="A61" s="565" t="s">
        <v>985</v>
      </c>
      <c r="B61" s="566">
        <v>58</v>
      </c>
      <c r="C61" s="583" t="s">
        <v>965</v>
      </c>
      <c r="D61" s="566" t="str">
        <f>VLOOKUP($B61,'債権者情報（最新情報を貼付）'!$A$4:$AV$76,D$3,FALSE)</f>
        <v>Litos&amp;Company（株）</v>
      </c>
      <c r="E61" s="566" t="str">
        <f>VLOOKUP($B61,'債権者情報（最新情報を貼付）'!$A$4:$AV$76,E$3,FALSE)</f>
        <v>代表取締役</v>
      </c>
      <c r="F61" s="565" t="str">
        <f>VLOOKUP($B61,'債権者情報（最新情報を貼付）'!$A$4:$AV$76,F$3,FALSE)</f>
        <v>天野　裕香里</v>
      </c>
      <c r="G61" s="570" t="str">
        <f>VLOOKUP($B61,'債権者情報（最新情報を貼付）'!$A$4:$AV$76,G$3,FALSE)</f>
        <v>東京都港区港南２－１５－１　品川インターシティA棟２８F</v>
      </c>
      <c r="H61" s="566">
        <f>VLOOKUP($B61,'債権者情報（最新情報を貼付）'!$A$4:$AV$76,H$3,FALSE)</f>
        <v>1063127</v>
      </c>
      <c r="I61" s="566">
        <f>VLOOKUP($B61,'債権者情報（最新情報を貼付）'!$A$4:$AV$76,I$3,FALSE)</f>
        <v>3</v>
      </c>
      <c r="J61" s="566" t="s">
        <v>521</v>
      </c>
      <c r="K61" s="566" t="s">
        <v>1228</v>
      </c>
      <c r="L61" s="571" t="s">
        <v>1132</v>
      </c>
      <c r="M61" s="572" t="s">
        <v>523</v>
      </c>
      <c r="N61" s="580" t="s">
        <v>1133</v>
      </c>
      <c r="O61" s="574" t="s">
        <v>522</v>
      </c>
      <c r="P61" s="575" t="s">
        <v>523</v>
      </c>
      <c r="Q61" s="571" t="s">
        <v>524</v>
      </c>
      <c r="R61" s="575" t="s">
        <v>523</v>
      </c>
      <c r="S61" s="580" t="s">
        <v>1133</v>
      </c>
      <c r="T61" s="571" t="s">
        <v>525</v>
      </c>
      <c r="U61" s="575" t="s">
        <v>523</v>
      </c>
      <c r="V61" s="571" t="s">
        <v>522</v>
      </c>
      <c r="W61" s="575" t="s">
        <v>523</v>
      </c>
      <c r="X61" s="580" t="s">
        <v>1133</v>
      </c>
      <c r="Y61" s="571" t="s">
        <v>1135</v>
      </c>
      <c r="Z61" s="575" t="s">
        <v>523</v>
      </c>
      <c r="AA61" s="571" t="s">
        <v>1132</v>
      </c>
      <c r="AB61" s="575" t="s">
        <v>523</v>
      </c>
      <c r="AC61" s="580" t="s">
        <v>1133</v>
      </c>
      <c r="AD61" s="571" t="s">
        <v>524</v>
      </c>
      <c r="AE61" s="575" t="s">
        <v>523</v>
      </c>
      <c r="AF61" s="571" t="s">
        <v>525</v>
      </c>
      <c r="AG61" s="575" t="s">
        <v>523</v>
      </c>
      <c r="AH61" s="580" t="s">
        <v>1133</v>
      </c>
      <c r="AI61" s="571" t="s">
        <v>1135</v>
      </c>
      <c r="AJ61" s="575" t="s">
        <v>523</v>
      </c>
      <c r="AK61" s="576">
        <v>0</v>
      </c>
      <c r="AL61" s="566"/>
      <c r="AM61" s="566"/>
      <c r="AN61" s="566"/>
      <c r="AO61" s="568"/>
      <c r="AP61" s="566">
        <v>0</v>
      </c>
      <c r="AQ61" s="577">
        <v>0</v>
      </c>
      <c r="AR61" s="636"/>
      <c r="AS61" s="581">
        <v>0</v>
      </c>
      <c r="AT61" s="636"/>
    </row>
    <row r="62" spans="1:47" ht="21" customHeight="1">
      <c r="A62" s="565" t="s">
        <v>1282</v>
      </c>
      <c r="B62" s="566">
        <v>101</v>
      </c>
      <c r="C62" s="583" t="s">
        <v>705</v>
      </c>
      <c r="D62" s="566" t="str">
        <f>VLOOKUP($B62,'債権者情報（最新情報を貼付）'!$A$4:$AV$76,D$3,FALSE)</f>
        <v>独立行政法人　国立病院機構　千葉医療センター</v>
      </c>
      <c r="E62" s="566" t="str">
        <f>VLOOKUP($B62,'債権者情報（最新情報を貼付）'!$A$4:$AV$76,E$3,FALSE)</f>
        <v>院長</v>
      </c>
      <c r="F62" s="565" t="str">
        <f>VLOOKUP($B62,'債権者情報（最新情報を貼付）'!$A$4:$AV$76,F$3,FALSE)</f>
        <v>森嶋　友一</v>
      </c>
      <c r="G62" s="570" t="str">
        <f>VLOOKUP($B62,'債権者情報（最新情報を貼付）'!$A$4:$AV$76,G$3,FALSE)</f>
        <v>千葉市中央区椿森4丁目1番2号</v>
      </c>
      <c r="H62" s="566">
        <f>VLOOKUP($B62,'債権者情報（最新情報を貼付）'!$A$4:$AV$76,H$3,FALSE)</f>
        <v>1060121</v>
      </c>
      <c r="I62" s="566">
        <f>VLOOKUP($B62,'債権者情報（最新情報を貼付）'!$A$4:$AV$76,I$3,FALSE)</f>
        <v>0</v>
      </c>
      <c r="J62" s="566" t="s">
        <v>1278</v>
      </c>
      <c r="K62" s="566" t="s">
        <v>1228</v>
      </c>
      <c r="L62" s="571" t="s">
        <v>1132</v>
      </c>
      <c r="M62" s="572" t="s">
        <v>1136</v>
      </c>
      <c r="N62" s="580" t="s">
        <v>1133</v>
      </c>
      <c r="O62" s="574" t="s">
        <v>522</v>
      </c>
      <c r="P62" s="575" t="s">
        <v>1136</v>
      </c>
      <c r="Q62" s="571" t="s">
        <v>524</v>
      </c>
      <c r="R62" s="575" t="s">
        <v>523</v>
      </c>
      <c r="S62" s="580" t="s">
        <v>1133</v>
      </c>
      <c r="T62" s="571" t="s">
        <v>525</v>
      </c>
      <c r="U62" s="575" t="s">
        <v>523</v>
      </c>
      <c r="V62" s="571" t="s">
        <v>522</v>
      </c>
      <c r="W62" s="575" t="s">
        <v>1136</v>
      </c>
      <c r="X62" s="580" t="s">
        <v>1133</v>
      </c>
      <c r="Y62" s="571" t="s">
        <v>526</v>
      </c>
      <c r="Z62" s="575" t="s">
        <v>523</v>
      </c>
      <c r="AA62" s="571" t="s">
        <v>1132</v>
      </c>
      <c r="AB62" s="575" t="s">
        <v>1136</v>
      </c>
      <c r="AC62" s="580" t="s">
        <v>1133</v>
      </c>
      <c r="AD62" s="571" t="s">
        <v>524</v>
      </c>
      <c r="AE62" s="575" t="s">
        <v>523</v>
      </c>
      <c r="AF62" s="571" t="s">
        <v>525</v>
      </c>
      <c r="AG62" s="575" t="s">
        <v>523</v>
      </c>
      <c r="AH62" s="580" t="s">
        <v>1133</v>
      </c>
      <c r="AI62" s="571" t="s">
        <v>526</v>
      </c>
      <c r="AJ62" s="575" t="s">
        <v>523</v>
      </c>
      <c r="AK62" s="576">
        <v>0</v>
      </c>
      <c r="AL62" s="566"/>
      <c r="AM62" s="566"/>
      <c r="AN62" s="566"/>
      <c r="AO62" s="568"/>
      <c r="AP62" s="566">
        <v>0</v>
      </c>
      <c r="AQ62" s="577">
        <v>0</v>
      </c>
      <c r="AR62" s="635"/>
      <c r="AS62" s="578">
        <v>0</v>
      </c>
      <c r="AT62" s="636"/>
    </row>
    <row r="63" spans="1:47" ht="21" hidden="1" customHeight="1">
      <c r="A63" s="565" t="s">
        <v>1277</v>
      </c>
      <c r="B63" s="566">
        <v>102</v>
      </c>
      <c r="C63" s="586" t="s">
        <v>706</v>
      </c>
      <c r="D63" s="566" t="str">
        <f>VLOOKUP($B63,'債権者情報（最新情報を貼付）'!$A$4:$AV$76,D$3,FALSE)</f>
        <v>（学）笠川学園</v>
      </c>
      <c r="E63" s="566" t="str">
        <f>VLOOKUP($B63,'債権者情報（最新情報を貼付）'!$A$4:$AV$76,E$3,FALSE)</f>
        <v>理事長</v>
      </c>
      <c r="F63" s="565" t="str">
        <f>VLOOKUP($B63,'債権者情報（最新情報を貼付）'!$A$4:$AV$76,F$3,FALSE)</f>
        <v>笠川　正和</v>
      </c>
      <c r="G63" s="570" t="str">
        <f>VLOOKUP($B63,'債権者情報（最新情報を貼付）'!$A$4:$AV$76,G$3,FALSE)</f>
        <v>千葉市稲毛区園生町956番地6</v>
      </c>
      <c r="H63" s="566">
        <f>VLOOKUP($B63,'債権者情報（最新情報を貼付）'!$A$4:$AV$76,H$3,FALSE)</f>
        <v>1060103</v>
      </c>
      <c r="I63" s="566">
        <f>VLOOKUP($B63,'債権者情報（最新情報を貼付）'!$A$4:$AV$76,I$3,FALSE)</f>
        <v>0</v>
      </c>
      <c r="J63" s="566" t="s">
        <v>1279</v>
      </c>
      <c r="K63" s="566" t="s">
        <v>1228</v>
      </c>
      <c r="L63" s="571" t="s">
        <v>1132</v>
      </c>
      <c r="M63" s="572" t="s">
        <v>1136</v>
      </c>
      <c r="N63" s="580" t="s">
        <v>1133</v>
      </c>
      <c r="O63" s="574" t="s">
        <v>522</v>
      </c>
      <c r="P63" s="575" t="s">
        <v>1136</v>
      </c>
      <c r="Q63" s="571" t="s">
        <v>524</v>
      </c>
      <c r="R63" s="575" t="s">
        <v>523</v>
      </c>
      <c r="S63" s="580" t="s">
        <v>1133</v>
      </c>
      <c r="T63" s="571" t="s">
        <v>525</v>
      </c>
      <c r="U63" s="575" t="s">
        <v>523</v>
      </c>
      <c r="V63" s="571" t="s">
        <v>522</v>
      </c>
      <c r="W63" s="575" t="s">
        <v>1136</v>
      </c>
      <c r="X63" s="580" t="s">
        <v>1133</v>
      </c>
      <c r="Y63" s="571" t="e">
        <v>#VALUE!</v>
      </c>
      <c r="Z63" s="575" t="e">
        <v>#VALUE!</v>
      </c>
      <c r="AA63" s="571" t="s">
        <v>1132</v>
      </c>
      <c r="AB63" s="575" t="s">
        <v>1136</v>
      </c>
      <c r="AC63" s="580" t="s">
        <v>1133</v>
      </c>
      <c r="AD63" s="571" t="s">
        <v>524</v>
      </c>
      <c r="AE63" s="575" t="s">
        <v>523</v>
      </c>
      <c r="AF63" s="571" t="s">
        <v>525</v>
      </c>
      <c r="AG63" s="575" t="s">
        <v>523</v>
      </c>
      <c r="AH63" s="580" t="s">
        <v>1133</v>
      </c>
      <c r="AI63" s="571" t="e">
        <v>#VALUE!</v>
      </c>
      <c r="AJ63" s="575" t="e">
        <v>#VALUE!</v>
      </c>
      <c r="AK63" s="576">
        <v>0</v>
      </c>
      <c r="AL63" s="566"/>
      <c r="AM63" s="566"/>
      <c r="AN63" s="566"/>
      <c r="AO63" s="568"/>
      <c r="AP63" s="566">
        <v>0</v>
      </c>
      <c r="AQ63" s="584">
        <v>0</v>
      </c>
      <c r="AR63" s="637"/>
      <c r="AS63" s="585">
        <v>0</v>
      </c>
      <c r="AT63" s="637"/>
      <c r="AU63" s="564" t="s">
        <v>1437</v>
      </c>
    </row>
    <row r="64" spans="1:47" ht="21" customHeight="1">
      <c r="A64" s="565" t="s">
        <v>658</v>
      </c>
      <c r="B64" s="566">
        <v>103</v>
      </c>
      <c r="C64" s="583" t="s">
        <v>707</v>
      </c>
      <c r="D64" s="566" t="str">
        <f>VLOOKUP($B64,'債権者情報（最新情報を貼付）'!$A$4:$AV$76,D$3,FALSE)</f>
        <v>（株）あすみが丘グリーンヒルズ</v>
      </c>
      <c r="E64" s="566" t="str">
        <f>VLOOKUP($B64,'債権者情報（最新情報を貼付）'!$A$4:$AV$76,E$3,FALSE)</f>
        <v>代表取締役</v>
      </c>
      <c r="F64" s="565" t="str">
        <f>VLOOKUP($B64,'債権者情報（最新情報を貼付）'!$A$4:$AV$76,F$3,FALSE)</f>
        <v>中野　好江</v>
      </c>
      <c r="G64" s="570" t="str">
        <f>VLOOKUP($B64,'債権者情報（最新情報を貼付）'!$A$4:$AV$76,G$3,FALSE)</f>
        <v>千葉市緑区あすみが丘7-2-3</v>
      </c>
      <c r="H64" s="566">
        <f>VLOOKUP($B64,'債権者情報（最新情報を貼付）'!$A$4:$AV$76,H$3,FALSE)</f>
        <v>1060117</v>
      </c>
      <c r="I64" s="566">
        <f>VLOOKUP($B64,'債権者情報（最新情報を貼付）'!$A$4:$AV$76,I$3,FALSE)</f>
        <v>0</v>
      </c>
      <c r="J64" s="566" t="s">
        <v>1280</v>
      </c>
      <c r="K64" s="566" t="s">
        <v>1228</v>
      </c>
      <c r="L64" s="571" t="s">
        <v>1132</v>
      </c>
      <c r="M64" s="572" t="s">
        <v>523</v>
      </c>
      <c r="N64" s="580" t="s">
        <v>1133</v>
      </c>
      <c r="O64" s="574" t="s">
        <v>522</v>
      </c>
      <c r="P64" s="575" t="s">
        <v>523</v>
      </c>
      <c r="Q64" s="571" t="s">
        <v>1137</v>
      </c>
      <c r="R64" s="575" t="s">
        <v>1136</v>
      </c>
      <c r="S64" s="580" t="s">
        <v>1133</v>
      </c>
      <c r="T64" s="571" t="s">
        <v>1138</v>
      </c>
      <c r="U64" s="575" t="s">
        <v>1136</v>
      </c>
      <c r="V64" s="571" t="s">
        <v>522</v>
      </c>
      <c r="W64" s="575" t="s">
        <v>523</v>
      </c>
      <c r="X64" s="580" t="s">
        <v>1133</v>
      </c>
      <c r="Y64" s="571" t="s">
        <v>526</v>
      </c>
      <c r="Z64" s="575" t="s">
        <v>523</v>
      </c>
      <c r="AA64" s="571" t="s">
        <v>1132</v>
      </c>
      <c r="AB64" s="575" t="s">
        <v>523</v>
      </c>
      <c r="AC64" s="580" t="s">
        <v>1133</v>
      </c>
      <c r="AD64" s="571" t="s">
        <v>1137</v>
      </c>
      <c r="AE64" s="575" t="s">
        <v>1136</v>
      </c>
      <c r="AF64" s="571" t="s">
        <v>1138</v>
      </c>
      <c r="AG64" s="575" t="s">
        <v>1136</v>
      </c>
      <c r="AH64" s="580" t="s">
        <v>1133</v>
      </c>
      <c r="AI64" s="571" t="s">
        <v>526</v>
      </c>
      <c r="AJ64" s="575" t="s">
        <v>523</v>
      </c>
      <c r="AK64" s="576">
        <v>8000</v>
      </c>
      <c r="AL64" s="566" t="s">
        <v>1268</v>
      </c>
      <c r="AM64" s="566"/>
      <c r="AN64" s="566"/>
      <c r="AO64" s="568"/>
      <c r="AP64" s="566">
        <v>16440</v>
      </c>
      <c r="AQ64" s="584" t="s">
        <v>1275</v>
      </c>
      <c r="AR64" s="635" t="s">
        <v>1407</v>
      </c>
      <c r="AS64" s="585">
        <v>0</v>
      </c>
      <c r="AT64" s="637"/>
    </row>
    <row r="65" spans="1:47" ht="21" customHeight="1">
      <c r="A65" s="565" t="s">
        <v>661</v>
      </c>
      <c r="B65" s="566">
        <v>104</v>
      </c>
      <c r="C65" s="583" t="s">
        <v>708</v>
      </c>
      <c r="D65" s="566" t="str">
        <f>VLOOKUP($B65,'債権者情報（最新情報を貼付）'!$A$4:$AV$76,D$3,FALSE)</f>
        <v>（福）友和会</v>
      </c>
      <c r="E65" s="566" t="str">
        <f>VLOOKUP($B65,'債権者情報（最新情報を貼付）'!$A$4:$AV$76,E$3,FALSE)</f>
        <v>理事長</v>
      </c>
      <c r="F65" s="565" t="str">
        <f>VLOOKUP($B65,'債権者情報（最新情報を貼付）'!$A$4:$AV$76,F$3,FALSE)</f>
        <v>野口　アキ子</v>
      </c>
      <c r="G65" s="570" t="str">
        <f>VLOOKUP($B65,'債権者情報（最新情報を貼付）'!$A$4:$AV$76,G$3,FALSE)</f>
        <v>千葉市中央区問屋町6番4号</v>
      </c>
      <c r="H65" s="566">
        <f>VLOOKUP($B65,'債権者情報（最新情報を貼付）'!$A$4:$AV$76,H$3,FALSE)</f>
        <v>1060116</v>
      </c>
      <c r="I65" s="566">
        <f>VLOOKUP($B65,'債権者情報（最新情報を貼付）'!$A$4:$AV$76,I$3,FALSE)</f>
        <v>0</v>
      </c>
      <c r="J65" s="566" t="s">
        <v>1278</v>
      </c>
      <c r="K65" s="566" t="s">
        <v>1228</v>
      </c>
      <c r="L65" s="571" t="s">
        <v>1132</v>
      </c>
      <c r="M65" s="572" t="s">
        <v>523</v>
      </c>
      <c r="N65" s="580" t="s">
        <v>1133</v>
      </c>
      <c r="O65" s="574" t="s">
        <v>522</v>
      </c>
      <c r="P65" s="575" t="s">
        <v>523</v>
      </c>
      <c r="Q65" s="571" t="s">
        <v>524</v>
      </c>
      <c r="R65" s="575" t="s">
        <v>523</v>
      </c>
      <c r="S65" s="580" t="s">
        <v>1133</v>
      </c>
      <c r="T65" s="571" t="s">
        <v>525</v>
      </c>
      <c r="U65" s="575" t="s">
        <v>523</v>
      </c>
      <c r="V65" s="571" t="s">
        <v>522</v>
      </c>
      <c r="W65" s="575" t="s">
        <v>523</v>
      </c>
      <c r="X65" s="580" t="s">
        <v>1133</v>
      </c>
      <c r="Y65" s="571" t="s">
        <v>526</v>
      </c>
      <c r="Z65" s="575" t="s">
        <v>523</v>
      </c>
      <c r="AA65" s="571" t="s">
        <v>1132</v>
      </c>
      <c r="AB65" s="575" t="s">
        <v>523</v>
      </c>
      <c r="AC65" s="580" t="s">
        <v>1133</v>
      </c>
      <c r="AD65" s="571" t="s">
        <v>524</v>
      </c>
      <c r="AE65" s="575" t="s">
        <v>523</v>
      </c>
      <c r="AF65" s="571" t="s">
        <v>525</v>
      </c>
      <c r="AG65" s="575" t="s">
        <v>523</v>
      </c>
      <c r="AH65" s="580" t="s">
        <v>1133</v>
      </c>
      <c r="AI65" s="571" t="s">
        <v>526</v>
      </c>
      <c r="AJ65" s="575" t="s">
        <v>523</v>
      </c>
      <c r="AK65" s="576">
        <v>281000</v>
      </c>
      <c r="AL65" s="566" t="s">
        <v>1269</v>
      </c>
      <c r="AM65" s="566"/>
      <c r="AN65" s="566"/>
      <c r="AO65" s="568"/>
      <c r="AP65" s="566">
        <v>562248</v>
      </c>
      <c r="AQ65" s="577" t="s">
        <v>1275</v>
      </c>
      <c r="AR65" s="635" t="s">
        <v>1407</v>
      </c>
      <c r="AS65" s="578">
        <v>0</v>
      </c>
      <c r="AT65" s="636"/>
    </row>
    <row r="66" spans="1:47" ht="21" customHeight="1">
      <c r="A66" s="565" t="s">
        <v>664</v>
      </c>
      <c r="B66" s="566">
        <v>105</v>
      </c>
      <c r="C66" s="583" t="s">
        <v>709</v>
      </c>
      <c r="D66" s="566" t="str">
        <f>VLOOKUP($B66,'債権者情報（最新情報を貼付）'!$A$4:$AV$76,D$3,FALSE)</f>
        <v>（福）ささえ愛</v>
      </c>
      <c r="E66" s="566" t="str">
        <f>VLOOKUP($B66,'債権者情報（最新情報を貼付）'!$A$4:$AV$76,E$3,FALSE)</f>
        <v>理事長</v>
      </c>
      <c r="F66" s="565" t="str">
        <f>VLOOKUP($B66,'債権者情報（最新情報を貼付）'!$A$4:$AV$76,F$3,FALSE)</f>
        <v>嶋田　知江里</v>
      </c>
      <c r="G66" s="570" t="str">
        <f>VLOOKUP($B66,'債権者情報（最新情報を貼付）'!$A$4:$AV$76,G$3,FALSE)</f>
        <v>千葉市美浜区磯辺6丁目3番10号</v>
      </c>
      <c r="H66" s="566">
        <f>VLOOKUP($B66,'債権者情報（最新情報を貼付）'!$A$4:$AV$76,H$3,FALSE)</f>
        <v>1061862</v>
      </c>
      <c r="I66" s="566">
        <f>VLOOKUP($B66,'債権者情報（最新情報を貼付）'!$A$4:$AV$76,I$3,FALSE)</f>
        <v>0</v>
      </c>
      <c r="J66" s="566" t="s">
        <v>1279</v>
      </c>
      <c r="K66" s="566" t="s">
        <v>1228</v>
      </c>
      <c r="L66" s="571" t="s">
        <v>1132</v>
      </c>
      <c r="M66" s="572" t="s">
        <v>523</v>
      </c>
      <c r="N66" s="580" t="s">
        <v>1133</v>
      </c>
      <c r="O66" s="574" t="s">
        <v>522</v>
      </c>
      <c r="P66" s="575" t="s">
        <v>523</v>
      </c>
      <c r="Q66" s="571" t="s">
        <v>524</v>
      </c>
      <c r="R66" s="575" t="s">
        <v>523</v>
      </c>
      <c r="S66" s="580" t="s">
        <v>1133</v>
      </c>
      <c r="T66" s="571" t="s">
        <v>525</v>
      </c>
      <c r="U66" s="575" t="s">
        <v>523</v>
      </c>
      <c r="V66" s="571" t="s">
        <v>522</v>
      </c>
      <c r="W66" s="575" t="s">
        <v>523</v>
      </c>
      <c r="X66" s="580" t="s">
        <v>1133</v>
      </c>
      <c r="Y66" s="571" t="s">
        <v>526</v>
      </c>
      <c r="Z66" s="575" t="s">
        <v>523</v>
      </c>
      <c r="AA66" s="571" t="s">
        <v>1132</v>
      </c>
      <c r="AB66" s="575" t="s">
        <v>523</v>
      </c>
      <c r="AC66" s="580" t="s">
        <v>1133</v>
      </c>
      <c r="AD66" s="571" t="s">
        <v>524</v>
      </c>
      <c r="AE66" s="575" t="s">
        <v>523</v>
      </c>
      <c r="AF66" s="571" t="s">
        <v>525</v>
      </c>
      <c r="AG66" s="575" t="s">
        <v>523</v>
      </c>
      <c r="AH66" s="580" t="s">
        <v>1133</v>
      </c>
      <c r="AI66" s="571" t="s">
        <v>526</v>
      </c>
      <c r="AJ66" s="575" t="s">
        <v>523</v>
      </c>
      <c r="AK66" s="576">
        <v>0</v>
      </c>
      <c r="AL66" s="566"/>
      <c r="AM66" s="566"/>
      <c r="AN66" s="566"/>
      <c r="AO66" s="568"/>
      <c r="AP66" s="566">
        <v>0</v>
      </c>
      <c r="AQ66" s="584">
        <v>0</v>
      </c>
      <c r="AR66" s="637"/>
      <c r="AS66" s="585">
        <v>0</v>
      </c>
      <c r="AT66" s="637"/>
    </row>
    <row r="67" spans="1:47" ht="21" customHeight="1">
      <c r="A67" s="565" t="s">
        <v>667</v>
      </c>
      <c r="B67" s="566">
        <v>106</v>
      </c>
      <c r="C67" s="583" t="s">
        <v>710</v>
      </c>
      <c r="D67" s="566" t="str">
        <f>VLOOKUP($B67,'債権者情報（最新情報を貼付）'!$A$4:$AV$76,D$3,FALSE)</f>
        <v>イオンモール（株）</v>
      </c>
      <c r="E67" s="566" t="str">
        <f>VLOOKUP($B67,'債権者情報（最新情報を貼付）'!$A$4:$AV$76,E$3,FALSE)</f>
        <v>代表取締役社長</v>
      </c>
      <c r="F67" s="565" t="str">
        <f>VLOOKUP($B67,'債権者情報（最新情報を貼付）'!$A$4:$AV$76,F$3,FALSE)</f>
        <v>岩村　康次</v>
      </c>
      <c r="G67" s="570" t="str">
        <f>VLOOKUP($B67,'債権者情報（最新情報を貼付）'!$A$4:$AV$76,G$3,FALSE)</f>
        <v>千葉市美浜区中瀬１丁目５番地１　イオンタワービル７階</v>
      </c>
      <c r="H67" s="566">
        <f>VLOOKUP($B67,'債権者情報（最新情報を貼付）'!$A$4:$AV$76,H$3,FALSE)</f>
        <v>1061019</v>
      </c>
      <c r="I67" s="566">
        <f>VLOOKUP($B67,'債権者情報（最新情報を貼付）'!$A$4:$AV$76,I$3,FALSE)</f>
        <v>0</v>
      </c>
      <c r="J67" s="566" t="s">
        <v>1279</v>
      </c>
      <c r="K67" s="566" t="s">
        <v>1228</v>
      </c>
      <c r="L67" s="571" t="s">
        <v>1132</v>
      </c>
      <c r="M67" s="572" t="s">
        <v>523</v>
      </c>
      <c r="N67" s="580" t="s">
        <v>1133</v>
      </c>
      <c r="O67" s="574" t="s">
        <v>522</v>
      </c>
      <c r="P67" s="575" t="s">
        <v>523</v>
      </c>
      <c r="Q67" s="571" t="s">
        <v>524</v>
      </c>
      <c r="R67" s="575" t="s">
        <v>523</v>
      </c>
      <c r="S67" s="580" t="s">
        <v>1133</v>
      </c>
      <c r="T67" s="571" t="s">
        <v>525</v>
      </c>
      <c r="U67" s="575" t="s">
        <v>523</v>
      </c>
      <c r="V67" s="571" t="s">
        <v>522</v>
      </c>
      <c r="W67" s="575" t="s">
        <v>523</v>
      </c>
      <c r="X67" s="580" t="s">
        <v>1133</v>
      </c>
      <c r="Y67" s="571" t="s">
        <v>1139</v>
      </c>
      <c r="Z67" s="575" t="s">
        <v>523</v>
      </c>
      <c r="AA67" s="571" t="s">
        <v>1132</v>
      </c>
      <c r="AB67" s="575" t="s">
        <v>523</v>
      </c>
      <c r="AC67" s="580" t="s">
        <v>1133</v>
      </c>
      <c r="AD67" s="571" t="s">
        <v>524</v>
      </c>
      <c r="AE67" s="575" t="s">
        <v>523</v>
      </c>
      <c r="AF67" s="571" t="s">
        <v>525</v>
      </c>
      <c r="AG67" s="575" t="s">
        <v>523</v>
      </c>
      <c r="AH67" s="580" t="s">
        <v>1133</v>
      </c>
      <c r="AI67" s="571" t="s">
        <v>1139</v>
      </c>
      <c r="AJ67" s="575" t="s">
        <v>523</v>
      </c>
      <c r="AK67" s="576">
        <v>10000</v>
      </c>
      <c r="AL67" s="566" t="s">
        <v>1270</v>
      </c>
      <c r="AM67" s="566"/>
      <c r="AN67" s="566"/>
      <c r="AO67" s="568"/>
      <c r="AP67" s="566">
        <v>21600</v>
      </c>
      <c r="AQ67" s="584" t="s">
        <v>1275</v>
      </c>
      <c r="AR67" s="635" t="s">
        <v>1407</v>
      </c>
      <c r="AS67" s="585">
        <v>0</v>
      </c>
      <c r="AT67" s="637"/>
    </row>
    <row r="68" spans="1:47" ht="21" customHeight="1">
      <c r="A68" s="565" t="s">
        <v>1411</v>
      </c>
      <c r="B68" s="566">
        <v>107</v>
      </c>
      <c r="C68" s="583" t="s">
        <v>253</v>
      </c>
      <c r="D68" s="566" t="str">
        <f>VLOOKUP($B68,'債権者情報（最新情報を貼付）'!$A$4:$AV$76,D$3,FALSE)</f>
        <v>ライクキッズ株式会社</v>
      </c>
      <c r="E68" s="566" t="str">
        <f>VLOOKUP($B68,'債権者情報（最新情報を貼付）'!$A$4:$AV$76,E$3,FALSE)</f>
        <v>代表取締役</v>
      </c>
      <c r="F68" s="565" t="str">
        <f>VLOOKUP($B68,'債権者情報（最新情報を貼付）'!$A$4:$AV$76,F$3,FALSE)</f>
        <v>岡本　拓岳</v>
      </c>
      <c r="G68" s="570" t="str">
        <f>VLOOKUP($B68,'債権者情報（最新情報を貼付）'!$A$4:$AV$76,G$3,FALSE)</f>
        <v>東京都渋谷区道玄坂１－１２－１渋谷マークシティウェスト１７階</v>
      </c>
      <c r="H68" s="566">
        <f>VLOOKUP($B68,'債権者情報（最新情報を貼付）'!$A$4:$AV$76,H$3,FALSE)</f>
        <v>1064018</v>
      </c>
      <c r="I68" s="566">
        <f>VLOOKUP($B68,'債権者情報（最新情報を貼付）'!$A$4:$AV$76,I$3,FALSE)</f>
        <v>1</v>
      </c>
      <c r="J68" s="566" t="s">
        <v>1278</v>
      </c>
      <c r="K68" s="566" t="s">
        <v>1228</v>
      </c>
      <c r="L68" s="571" t="s">
        <v>1132</v>
      </c>
      <c r="M68" s="572" t="s">
        <v>523</v>
      </c>
      <c r="N68" s="580" t="s">
        <v>1133</v>
      </c>
      <c r="O68" s="574" t="s">
        <v>522</v>
      </c>
      <c r="P68" s="575" t="s">
        <v>523</v>
      </c>
      <c r="Q68" s="571" t="s">
        <v>524</v>
      </c>
      <c r="R68" s="575" t="s">
        <v>523</v>
      </c>
      <c r="S68" s="580" t="s">
        <v>1133</v>
      </c>
      <c r="T68" s="571" t="s">
        <v>525</v>
      </c>
      <c r="U68" s="575" t="s">
        <v>523</v>
      </c>
      <c r="V68" s="571" t="s">
        <v>522</v>
      </c>
      <c r="W68" s="575" t="s">
        <v>523</v>
      </c>
      <c r="X68" s="580" t="s">
        <v>1133</v>
      </c>
      <c r="Y68" s="571" t="s">
        <v>1135</v>
      </c>
      <c r="Z68" s="575" t="s">
        <v>523</v>
      </c>
      <c r="AA68" s="571" t="s">
        <v>1132</v>
      </c>
      <c r="AB68" s="575" t="s">
        <v>523</v>
      </c>
      <c r="AC68" s="580" t="s">
        <v>1133</v>
      </c>
      <c r="AD68" s="571" t="s">
        <v>524</v>
      </c>
      <c r="AE68" s="575" t="s">
        <v>523</v>
      </c>
      <c r="AF68" s="571" t="s">
        <v>525</v>
      </c>
      <c r="AG68" s="575" t="s">
        <v>523</v>
      </c>
      <c r="AH68" s="580" t="s">
        <v>1133</v>
      </c>
      <c r="AI68" s="571" t="s">
        <v>1135</v>
      </c>
      <c r="AJ68" s="575" t="s">
        <v>523</v>
      </c>
      <c r="AK68" s="576">
        <v>175000</v>
      </c>
      <c r="AL68" s="566" t="s">
        <v>1271</v>
      </c>
      <c r="AM68" s="566"/>
      <c r="AN68" s="566"/>
      <c r="AO68" s="568"/>
      <c r="AP68" s="566">
        <v>350196</v>
      </c>
      <c r="AQ68" s="577" t="s">
        <v>1275</v>
      </c>
      <c r="AR68" s="635" t="s">
        <v>1407</v>
      </c>
      <c r="AS68" s="578">
        <v>0</v>
      </c>
      <c r="AT68" s="635"/>
    </row>
    <row r="69" spans="1:47" ht="21" customHeight="1">
      <c r="A69" s="565" t="s">
        <v>669</v>
      </c>
      <c r="B69" s="566">
        <v>108</v>
      </c>
      <c r="C69" s="583" t="s">
        <v>993</v>
      </c>
      <c r="D69" s="566" t="str">
        <f>VLOOKUP($B69,'債権者情報（最新情報を貼付）'!$A$4:$AV$76,D$3,FALSE)</f>
        <v>（株）在宅支援総合ケアーサービス</v>
      </c>
      <c r="E69" s="566" t="str">
        <f>VLOOKUP($B69,'債権者情報（最新情報を貼付）'!$A$4:$AV$76,E$3,FALSE)</f>
        <v>代表取締役</v>
      </c>
      <c r="F69" s="565" t="str">
        <f>VLOOKUP($B69,'債権者情報（最新情報を貼付）'!$A$4:$AV$76,F$3,FALSE)</f>
        <v>依田　和孝</v>
      </c>
      <c r="G69" s="570" t="str">
        <f>VLOOKUP($B69,'債権者情報（最新情報を貼付）'!$A$4:$AV$76,G$3,FALSE)</f>
        <v>千葉市稲毛区稲毛東２－１４－１２</v>
      </c>
      <c r="H69" s="566">
        <f>VLOOKUP($B69,'債権者情報（最新情報を貼付）'!$A$4:$AV$76,H$3,FALSE)</f>
        <v>1063853</v>
      </c>
      <c r="I69" s="566">
        <f>VLOOKUP($B69,'債権者情報（最新情報を貼付）'!$A$4:$AV$76,I$3,FALSE)</f>
        <v>0</v>
      </c>
      <c r="J69" s="566" t="s">
        <v>1278</v>
      </c>
      <c r="K69" s="566" t="s">
        <v>1228</v>
      </c>
      <c r="L69" s="571" t="s">
        <v>1132</v>
      </c>
      <c r="M69" s="572" t="s">
        <v>523</v>
      </c>
      <c r="N69" s="580" t="s">
        <v>1133</v>
      </c>
      <c r="O69" s="574" t="s">
        <v>522</v>
      </c>
      <c r="P69" s="575" t="s">
        <v>523</v>
      </c>
      <c r="Q69" s="571" t="s">
        <v>524</v>
      </c>
      <c r="R69" s="575" t="s">
        <v>523</v>
      </c>
      <c r="S69" s="580" t="s">
        <v>1133</v>
      </c>
      <c r="T69" s="571" t="s">
        <v>525</v>
      </c>
      <c r="U69" s="575" t="s">
        <v>523</v>
      </c>
      <c r="V69" s="571" t="s">
        <v>522</v>
      </c>
      <c r="W69" s="575" t="s">
        <v>523</v>
      </c>
      <c r="X69" s="580" t="s">
        <v>1133</v>
      </c>
      <c r="Y69" s="571" t="s">
        <v>526</v>
      </c>
      <c r="Z69" s="575" t="s">
        <v>523</v>
      </c>
      <c r="AA69" s="571" t="s">
        <v>1132</v>
      </c>
      <c r="AB69" s="575" t="s">
        <v>523</v>
      </c>
      <c r="AC69" s="580" t="s">
        <v>1133</v>
      </c>
      <c r="AD69" s="571" t="s">
        <v>524</v>
      </c>
      <c r="AE69" s="575" t="s">
        <v>523</v>
      </c>
      <c r="AF69" s="571" t="s">
        <v>525</v>
      </c>
      <c r="AG69" s="575" t="s">
        <v>523</v>
      </c>
      <c r="AH69" s="580" t="s">
        <v>1133</v>
      </c>
      <c r="AI69" s="571" t="s">
        <v>526</v>
      </c>
      <c r="AJ69" s="575" t="s">
        <v>523</v>
      </c>
      <c r="AK69" s="576">
        <v>99000</v>
      </c>
      <c r="AL69" s="566" t="s">
        <v>1425</v>
      </c>
      <c r="AM69" s="566"/>
      <c r="AN69" s="566"/>
      <c r="AO69" s="568"/>
      <c r="AP69" s="566">
        <v>199226</v>
      </c>
      <c r="AQ69" s="577" t="s">
        <v>1426</v>
      </c>
      <c r="AR69" s="636" t="s">
        <v>1408</v>
      </c>
      <c r="AS69" s="581">
        <v>0</v>
      </c>
      <c r="AT69" s="636"/>
    </row>
    <row r="70" spans="1:47" ht="21" customHeight="1">
      <c r="A70" s="565" t="s">
        <v>671</v>
      </c>
      <c r="B70" s="566">
        <v>109</v>
      </c>
      <c r="C70" s="583" t="s">
        <v>711</v>
      </c>
      <c r="D70" s="566" t="str">
        <f>VLOOKUP($B70,'債権者情報（最新情報を貼付）'!$A$4:$AV$76,D$3,FALSE)</f>
        <v>（株）在宅支援総合ケアーサービス</v>
      </c>
      <c r="E70" s="566" t="str">
        <f>VLOOKUP($B70,'債権者情報（最新情報を貼付）'!$A$4:$AV$76,E$3,FALSE)</f>
        <v>代表取締役</v>
      </c>
      <c r="F70" s="565" t="str">
        <f>VLOOKUP($B70,'債権者情報（最新情報を貼付）'!$A$4:$AV$76,F$3,FALSE)</f>
        <v>依田　和孝</v>
      </c>
      <c r="G70" s="570" t="str">
        <f>VLOOKUP($B70,'債権者情報（最新情報を貼付）'!$A$4:$AV$76,G$3,FALSE)</f>
        <v>千葉市稲毛区稲毛東２－１４－１２</v>
      </c>
      <c r="H70" s="566">
        <f>VLOOKUP($B70,'債権者情報（最新情報を貼付）'!$A$4:$AV$76,H$3,FALSE)</f>
        <v>1063854</v>
      </c>
      <c r="I70" s="566">
        <f>VLOOKUP($B70,'債権者情報（最新情報を貼付）'!$A$4:$AV$76,I$3,FALSE)</f>
        <v>0</v>
      </c>
      <c r="J70" s="566" t="s">
        <v>1279</v>
      </c>
      <c r="K70" s="566" t="s">
        <v>1228</v>
      </c>
      <c r="L70" s="571" t="s">
        <v>1132</v>
      </c>
      <c r="M70" s="572" t="s">
        <v>523</v>
      </c>
      <c r="N70" s="580" t="s">
        <v>1133</v>
      </c>
      <c r="O70" s="574" t="s">
        <v>522</v>
      </c>
      <c r="P70" s="575" t="s">
        <v>523</v>
      </c>
      <c r="Q70" s="571" t="s">
        <v>524</v>
      </c>
      <c r="R70" s="575" t="s">
        <v>523</v>
      </c>
      <c r="S70" s="580" t="s">
        <v>1133</v>
      </c>
      <c r="T70" s="571" t="s">
        <v>525</v>
      </c>
      <c r="U70" s="575" t="s">
        <v>523</v>
      </c>
      <c r="V70" s="571" t="s">
        <v>522</v>
      </c>
      <c r="W70" s="575" t="s">
        <v>523</v>
      </c>
      <c r="X70" s="580" t="s">
        <v>1133</v>
      </c>
      <c r="Y70" s="571" t="s">
        <v>526</v>
      </c>
      <c r="Z70" s="575" t="s">
        <v>523</v>
      </c>
      <c r="AA70" s="571" t="s">
        <v>1132</v>
      </c>
      <c r="AB70" s="575" t="s">
        <v>523</v>
      </c>
      <c r="AC70" s="580" t="s">
        <v>1133</v>
      </c>
      <c r="AD70" s="571" t="s">
        <v>524</v>
      </c>
      <c r="AE70" s="575" t="s">
        <v>523</v>
      </c>
      <c r="AF70" s="571" t="s">
        <v>525</v>
      </c>
      <c r="AG70" s="575" t="s">
        <v>523</v>
      </c>
      <c r="AH70" s="580" t="s">
        <v>1133</v>
      </c>
      <c r="AI70" s="571" t="s">
        <v>526</v>
      </c>
      <c r="AJ70" s="575" t="s">
        <v>523</v>
      </c>
      <c r="AK70" s="576">
        <v>0</v>
      </c>
      <c r="AL70" s="566"/>
      <c r="AM70" s="566"/>
      <c r="AN70" s="566"/>
      <c r="AO70" s="568"/>
      <c r="AP70" s="566">
        <v>0</v>
      </c>
      <c r="AQ70" s="577">
        <v>0</v>
      </c>
      <c r="AR70" s="635"/>
      <c r="AS70" s="578">
        <v>0</v>
      </c>
      <c r="AT70" s="635"/>
    </row>
    <row r="71" spans="1:47" ht="21" hidden="1" customHeight="1">
      <c r="A71" s="565" t="s">
        <v>672</v>
      </c>
      <c r="B71" s="566">
        <v>110</v>
      </c>
      <c r="C71" s="583" t="s">
        <v>310</v>
      </c>
      <c r="D71" s="566" t="str">
        <f>VLOOKUP($B71,'債権者情報（最新情報を貼付）'!$A$4:$AV$76,D$3,FALSE)</f>
        <v>（学）小林学園</v>
      </c>
      <c r="E71" s="566" t="str">
        <f>VLOOKUP($B71,'債権者情報（最新情報を貼付）'!$A$4:$AV$76,E$3,FALSE)</f>
        <v>理事長</v>
      </c>
      <c r="F71" s="565" t="str">
        <f>VLOOKUP($B71,'債権者情報（最新情報を貼付）'!$A$4:$AV$76,F$3,FALSE)</f>
        <v>小林　義昌</v>
      </c>
      <c r="G71" s="570" t="str">
        <f>VLOOKUP($B71,'債権者情報（最新情報を貼付）'!$A$4:$AV$76,G$3,FALSE)</f>
        <v>千葉市稲毛区稲毛町5-100-1</v>
      </c>
      <c r="H71" s="566">
        <f>VLOOKUP($B71,'債権者情報（最新情報を貼付）'!$A$4:$AV$76,H$3,FALSE)</f>
        <v>1066661</v>
      </c>
      <c r="I71" s="566">
        <f>VLOOKUP($B71,'債権者情報（最新情報を貼付）'!$A$4:$AV$76,I$3,FALSE)</f>
        <v>0</v>
      </c>
      <c r="J71" s="566" t="s">
        <v>1279</v>
      </c>
      <c r="K71" s="566" t="s">
        <v>540</v>
      </c>
      <c r="L71" s="571" t="s">
        <v>1132</v>
      </c>
      <c r="M71" s="572" t="s">
        <v>1136</v>
      </c>
      <c r="N71" s="580" t="s">
        <v>1133</v>
      </c>
      <c r="O71" s="574" t="s">
        <v>522</v>
      </c>
      <c r="P71" s="575" t="s">
        <v>1136</v>
      </c>
      <c r="Q71" s="571" t="s">
        <v>1137</v>
      </c>
      <c r="R71" s="575" t="s">
        <v>1136</v>
      </c>
      <c r="S71" s="580" t="s">
        <v>1133</v>
      </c>
      <c r="T71" s="571" t="s">
        <v>1138</v>
      </c>
      <c r="U71" s="575" t="s">
        <v>1136</v>
      </c>
      <c r="V71" s="571" t="s">
        <v>522</v>
      </c>
      <c r="W71" s="575" t="s">
        <v>1136</v>
      </c>
      <c r="X71" s="580" t="s">
        <v>1133</v>
      </c>
      <c r="Y71" s="571" t="e">
        <v>#VALUE!</v>
      </c>
      <c r="Z71" s="575" t="e">
        <v>#VALUE!</v>
      </c>
      <c r="AA71" s="571" t="s">
        <v>1132</v>
      </c>
      <c r="AB71" s="575" t="s">
        <v>1136</v>
      </c>
      <c r="AC71" s="580" t="s">
        <v>1133</v>
      </c>
      <c r="AD71" s="571" t="s">
        <v>1137</v>
      </c>
      <c r="AE71" s="575" t="s">
        <v>1136</v>
      </c>
      <c r="AF71" s="571" t="s">
        <v>1138</v>
      </c>
      <c r="AG71" s="575" t="s">
        <v>1136</v>
      </c>
      <c r="AH71" s="580" t="s">
        <v>1133</v>
      </c>
      <c r="AI71" s="571" t="e">
        <v>#VALUE!</v>
      </c>
      <c r="AJ71" s="575" t="e">
        <v>#VALUE!</v>
      </c>
      <c r="AK71" s="576">
        <v>0</v>
      </c>
      <c r="AL71" s="566"/>
      <c r="AM71" s="566"/>
      <c r="AN71" s="566"/>
      <c r="AO71" s="568"/>
      <c r="AP71" s="566">
        <v>0</v>
      </c>
      <c r="AQ71" s="584">
        <v>0</v>
      </c>
      <c r="AR71" s="635"/>
      <c r="AS71" s="585">
        <v>0</v>
      </c>
      <c r="AT71" s="637"/>
      <c r="AU71" s="564" t="s">
        <v>1437</v>
      </c>
    </row>
    <row r="72" spans="1:47" ht="21" customHeight="1">
      <c r="A72" s="565" t="s">
        <v>1414</v>
      </c>
      <c r="B72" s="566">
        <v>111</v>
      </c>
      <c r="C72" s="583" t="s">
        <v>1233</v>
      </c>
      <c r="D72" s="566" t="str">
        <f>VLOOKUP($B72,'債権者情報（最新情報を貼付）'!$A$4:$AV$76,D$3,FALSE)</f>
        <v>（株）ヴィオレッタ</v>
      </c>
      <c r="E72" s="566" t="str">
        <f>VLOOKUP($B72,'債権者情報（最新情報を貼付）'!$A$4:$AV$76,E$3,FALSE)</f>
        <v>園長</v>
      </c>
      <c r="F72" s="565" t="str">
        <f>VLOOKUP($B72,'債権者情報（最新情報を貼付）'!$A$4:$AV$76,F$3,FALSE)</f>
        <v>鵜澤　美恵</v>
      </c>
      <c r="G72" s="570" t="str">
        <f>VLOOKUP($B72,'債権者情報（最新情報を貼付）'!$A$4:$AV$76,G$3,FALSE)</f>
        <v>千葉市中央区蘇我４－６－２１</v>
      </c>
      <c r="H72" s="566">
        <f>VLOOKUP($B72,'債権者情報（最新情報を貼付）'!$A$4:$AV$76,H$3,FALSE)</f>
        <v>1066668</v>
      </c>
      <c r="I72" s="566">
        <f>VLOOKUP($B72,'債権者情報（最新情報を貼付）'!$A$4:$AV$76,I$3,FALSE)</f>
        <v>0</v>
      </c>
      <c r="J72" s="566" t="s">
        <v>1279</v>
      </c>
      <c r="K72" s="566" t="s">
        <v>1228</v>
      </c>
      <c r="L72" s="571" t="s">
        <v>1132</v>
      </c>
      <c r="M72" s="572" t="s">
        <v>523</v>
      </c>
      <c r="N72" s="580" t="s">
        <v>1133</v>
      </c>
      <c r="O72" s="574" t="s">
        <v>522</v>
      </c>
      <c r="P72" s="575" t="s">
        <v>523</v>
      </c>
      <c r="Q72" s="571" t="s">
        <v>524</v>
      </c>
      <c r="R72" s="575" t="s">
        <v>523</v>
      </c>
      <c r="S72" s="580" t="s">
        <v>1133</v>
      </c>
      <c r="T72" s="571" t="s">
        <v>525</v>
      </c>
      <c r="U72" s="575" t="s">
        <v>523</v>
      </c>
      <c r="V72" s="571" t="s">
        <v>522</v>
      </c>
      <c r="W72" s="575" t="s">
        <v>523</v>
      </c>
      <c r="X72" s="580" t="s">
        <v>1133</v>
      </c>
      <c r="Y72" s="571" t="s">
        <v>1139</v>
      </c>
      <c r="Z72" s="575" t="s">
        <v>523</v>
      </c>
      <c r="AA72" s="571" t="s">
        <v>1132</v>
      </c>
      <c r="AB72" s="575" t="s">
        <v>523</v>
      </c>
      <c r="AC72" s="580" t="s">
        <v>1133</v>
      </c>
      <c r="AD72" s="571" t="s">
        <v>524</v>
      </c>
      <c r="AE72" s="575" t="s">
        <v>523</v>
      </c>
      <c r="AF72" s="571" t="s">
        <v>525</v>
      </c>
      <c r="AG72" s="575" t="s">
        <v>523</v>
      </c>
      <c r="AH72" s="580" t="s">
        <v>1133</v>
      </c>
      <c r="AI72" s="571" t="s">
        <v>1139</v>
      </c>
      <c r="AJ72" s="575" t="s">
        <v>523</v>
      </c>
      <c r="AK72" s="576">
        <v>317000</v>
      </c>
      <c r="AL72" s="566" t="s">
        <v>1272</v>
      </c>
      <c r="AM72" s="566"/>
      <c r="AN72" s="566"/>
      <c r="AO72" s="568"/>
      <c r="AP72" s="566">
        <v>635000</v>
      </c>
      <c r="AQ72" s="584" t="s">
        <v>1275</v>
      </c>
      <c r="AR72" s="635" t="s">
        <v>1407</v>
      </c>
      <c r="AS72" s="585">
        <v>0</v>
      </c>
      <c r="AT72" s="637"/>
    </row>
    <row r="73" spans="1:47" ht="21" customHeight="1">
      <c r="A73" s="565" t="s">
        <v>1417</v>
      </c>
      <c r="B73" s="566">
        <v>112</v>
      </c>
      <c r="C73" s="583" t="s">
        <v>1235</v>
      </c>
      <c r="D73" s="566" t="str">
        <f>VLOOKUP($B73,'債権者情報（最新情報を貼付）'!$A$4:$AV$76,D$3,FALSE)</f>
        <v>（株）CRECER</v>
      </c>
      <c r="E73" s="566" t="str">
        <f>VLOOKUP($B73,'債権者情報（最新情報を貼付）'!$A$4:$AV$76,E$3,FALSE)</f>
        <v>代表取締役</v>
      </c>
      <c r="F73" s="565" t="str">
        <f>VLOOKUP($B73,'債権者情報（最新情報を貼付）'!$A$4:$AV$76,F$3,FALSE)</f>
        <v>前地　美紀</v>
      </c>
      <c r="G73" s="570" t="str">
        <f>VLOOKUP($B73,'債権者情報（最新情報を貼付）'!$A$4:$AV$76,G$3,FALSE)</f>
        <v>千葉県習志野市津田沼５丁目３－２５</v>
      </c>
      <c r="H73" s="566">
        <f>VLOOKUP($B73,'債権者情報（最新情報を貼付）'!$A$4:$AV$76,H$3,FALSE)</f>
        <v>1071405</v>
      </c>
      <c r="I73" s="566">
        <f>VLOOKUP($B73,'債権者情報（最新情報を貼付）'!$A$4:$AV$76,I$3,FALSE)</f>
        <v>2</v>
      </c>
      <c r="J73" s="566" t="s">
        <v>1279</v>
      </c>
      <c r="K73" s="566" t="s">
        <v>1228</v>
      </c>
      <c r="L73" s="571" t="s">
        <v>1132</v>
      </c>
      <c r="M73" s="572" t="s">
        <v>523</v>
      </c>
      <c r="N73" s="580" t="s">
        <v>1133</v>
      </c>
      <c r="O73" s="574" t="s">
        <v>522</v>
      </c>
      <c r="P73" s="575" t="s">
        <v>523</v>
      </c>
      <c r="Q73" s="571" t="s">
        <v>524</v>
      </c>
      <c r="R73" s="575" t="s">
        <v>523</v>
      </c>
      <c r="S73" s="580" t="s">
        <v>1133</v>
      </c>
      <c r="T73" s="571" t="s">
        <v>525</v>
      </c>
      <c r="U73" s="575" t="s">
        <v>523</v>
      </c>
      <c r="V73" s="571" t="s">
        <v>522</v>
      </c>
      <c r="W73" s="575" t="s">
        <v>523</v>
      </c>
      <c r="X73" s="580" t="s">
        <v>1133</v>
      </c>
      <c r="Y73" s="571" t="s">
        <v>526</v>
      </c>
      <c r="Z73" s="575" t="s">
        <v>523</v>
      </c>
      <c r="AA73" s="571" t="s">
        <v>1132</v>
      </c>
      <c r="AB73" s="575" t="s">
        <v>523</v>
      </c>
      <c r="AC73" s="580" t="s">
        <v>1133</v>
      </c>
      <c r="AD73" s="571" t="s">
        <v>524</v>
      </c>
      <c r="AE73" s="575" t="s">
        <v>523</v>
      </c>
      <c r="AF73" s="571" t="s">
        <v>525</v>
      </c>
      <c r="AG73" s="575" t="s">
        <v>523</v>
      </c>
      <c r="AH73" s="580" t="s">
        <v>1133</v>
      </c>
      <c r="AI73" s="571" t="s">
        <v>526</v>
      </c>
      <c r="AJ73" s="575" t="s">
        <v>523</v>
      </c>
      <c r="AK73" s="576">
        <v>46000</v>
      </c>
      <c r="AL73" s="566" t="s">
        <v>1273</v>
      </c>
      <c r="AM73" s="566"/>
      <c r="AN73" s="566"/>
      <c r="AO73" s="568"/>
      <c r="AP73" s="566">
        <v>93180</v>
      </c>
      <c r="AQ73" s="584" t="s">
        <v>1275</v>
      </c>
      <c r="AR73" s="635" t="s">
        <v>1407</v>
      </c>
      <c r="AS73" s="585">
        <v>46000</v>
      </c>
      <c r="AT73" s="635" t="s">
        <v>1416</v>
      </c>
    </row>
    <row r="74" spans="1:47" ht="21" customHeight="1">
      <c r="A74" s="565" t="s">
        <v>1283</v>
      </c>
      <c r="B74" s="566">
        <v>113</v>
      </c>
      <c r="C74" s="583" t="s">
        <v>987</v>
      </c>
      <c r="D74" s="566" t="str">
        <f>VLOOKUP($B74,'債権者情報（最新情報を貼付）'!$A$4:$AV$76,D$3,FALSE)</f>
        <v>（特非）子育て110番</v>
      </c>
      <c r="E74" s="566" t="str">
        <f>VLOOKUP($B74,'債権者情報（最新情報を貼付）'!$A$4:$AV$76,E$3,FALSE)</f>
        <v>理事</v>
      </c>
      <c r="F74" s="565" t="str">
        <f>VLOOKUP($B74,'債権者情報（最新情報を貼付）'!$A$4:$AV$76,F$3,FALSE)</f>
        <v>山本　岳</v>
      </c>
      <c r="G74" s="570" t="str">
        <f>VLOOKUP($B74,'債権者情報（最新情報を貼付）'!$A$4:$AV$76,G$3,FALSE)</f>
        <v>千葉市花見川区長作町８</v>
      </c>
      <c r="H74" s="566">
        <f>VLOOKUP($B74,'債権者情報（最新情報を貼付）'!$A$4:$AV$76,H$3,FALSE)</f>
        <v>1064040</v>
      </c>
      <c r="I74" s="566">
        <f>VLOOKUP($B74,'債権者情報（最新情報を貼付）'!$A$4:$AV$76,I$3,FALSE)</f>
        <v>1</v>
      </c>
      <c r="J74" s="566" t="s">
        <v>1280</v>
      </c>
      <c r="K74" s="566" t="s">
        <v>1228</v>
      </c>
      <c r="L74" s="571" t="s">
        <v>1132</v>
      </c>
      <c r="M74" s="572" t="s">
        <v>523</v>
      </c>
      <c r="N74" s="580" t="s">
        <v>1133</v>
      </c>
      <c r="O74" s="574" t="s">
        <v>522</v>
      </c>
      <c r="P74" s="575" t="s">
        <v>523</v>
      </c>
      <c r="Q74" s="571" t="s">
        <v>524</v>
      </c>
      <c r="R74" s="575" t="s">
        <v>523</v>
      </c>
      <c r="S74" s="580" t="s">
        <v>1133</v>
      </c>
      <c r="T74" s="571" t="s">
        <v>525</v>
      </c>
      <c r="U74" s="575" t="s">
        <v>523</v>
      </c>
      <c r="V74" s="571" t="s">
        <v>522</v>
      </c>
      <c r="W74" s="575" t="s">
        <v>523</v>
      </c>
      <c r="X74" s="580" t="s">
        <v>1133</v>
      </c>
      <c r="Y74" s="571" t="s">
        <v>526</v>
      </c>
      <c r="Z74" s="575" t="s">
        <v>523</v>
      </c>
      <c r="AA74" s="571" t="s">
        <v>1132</v>
      </c>
      <c r="AB74" s="575" t="s">
        <v>523</v>
      </c>
      <c r="AC74" s="580" t="s">
        <v>1133</v>
      </c>
      <c r="AD74" s="571" t="s">
        <v>524</v>
      </c>
      <c r="AE74" s="575" t="s">
        <v>523</v>
      </c>
      <c r="AF74" s="571" t="s">
        <v>525</v>
      </c>
      <c r="AG74" s="575" t="s">
        <v>523</v>
      </c>
      <c r="AH74" s="580" t="s">
        <v>1133</v>
      </c>
      <c r="AI74" s="571" t="s">
        <v>526</v>
      </c>
      <c r="AJ74" s="575" t="s">
        <v>523</v>
      </c>
      <c r="AK74" s="576">
        <v>0</v>
      </c>
      <c r="AL74" s="566"/>
      <c r="AM74" s="566"/>
      <c r="AN74" s="566"/>
      <c r="AO74" s="568"/>
      <c r="AP74" s="566">
        <v>0</v>
      </c>
      <c r="AQ74" s="584">
        <v>0</v>
      </c>
      <c r="AR74" s="638"/>
      <c r="AS74" s="587">
        <v>0</v>
      </c>
      <c r="AT74" s="637"/>
    </row>
    <row r="75" spans="1:47" ht="21.75" customHeight="1">
      <c r="A75" s="565" t="s">
        <v>1236</v>
      </c>
      <c r="B75" s="566">
        <v>114</v>
      </c>
      <c r="C75" s="583" t="s">
        <v>1237</v>
      </c>
      <c r="D75" s="566" t="str">
        <f>VLOOKUP($B75,'債権者情報（最新情報を貼付）'!$A$4:$AV$76,D$3,FALSE)</f>
        <v>(医)グリーンエミネンス</v>
      </c>
      <c r="E75" s="566" t="str">
        <f>VLOOKUP($B75,'債権者情報（最新情報を貼付）'!$A$4:$AV$76,E$3,FALSE)</f>
        <v>理事長</v>
      </c>
      <c r="F75" s="565" t="str">
        <f>VLOOKUP($B75,'債権者情報（最新情報を貼付）'!$A$4:$AV$76,F$3,FALSE)</f>
        <v>中村　周二</v>
      </c>
      <c r="G75" s="570" t="str">
        <f>VLOOKUP($B75,'債権者情報（最新情報を貼付）'!$A$4:$AV$76,G$3,FALSE)</f>
        <v>千葉市中央区千葉寺町188</v>
      </c>
      <c r="H75" s="566">
        <f>VLOOKUP($B75,'債権者情報（最新情報を貼付）'!$A$4:$AV$76,H$3,FALSE)</f>
        <v>1076471</v>
      </c>
      <c r="I75" s="566">
        <f>VLOOKUP($B75,'債権者情報（最新情報を貼付）'!$A$4:$AV$76,I$3,FALSE)</f>
        <v>0</v>
      </c>
      <c r="J75" s="566" t="s">
        <v>1278</v>
      </c>
      <c r="K75" s="566" t="s">
        <v>1228</v>
      </c>
      <c r="L75" s="571" t="s">
        <v>1137</v>
      </c>
      <c r="M75" s="572" t="s">
        <v>523</v>
      </c>
      <c r="N75" s="580" t="s">
        <v>1133</v>
      </c>
      <c r="O75" s="574" t="s">
        <v>526</v>
      </c>
      <c r="P75" s="575" t="s">
        <v>523</v>
      </c>
      <c r="Q75" s="571" t="s">
        <v>524</v>
      </c>
      <c r="R75" s="575" t="s">
        <v>523</v>
      </c>
      <c r="S75" s="580" t="s">
        <v>1133</v>
      </c>
      <c r="T75" s="571" t="s">
        <v>525</v>
      </c>
      <c r="U75" s="575" t="s">
        <v>523</v>
      </c>
      <c r="V75" s="571" t="s">
        <v>526</v>
      </c>
      <c r="W75" s="575" t="s">
        <v>523</v>
      </c>
      <c r="X75" s="580" t="s">
        <v>1133</v>
      </c>
      <c r="Y75" s="571" t="s">
        <v>526</v>
      </c>
      <c r="Z75" s="575" t="s">
        <v>523</v>
      </c>
      <c r="AA75" s="571" t="s">
        <v>1137</v>
      </c>
      <c r="AB75" s="575" t="s">
        <v>523</v>
      </c>
      <c r="AC75" s="580" t="s">
        <v>1133</v>
      </c>
      <c r="AD75" s="571" t="s">
        <v>524</v>
      </c>
      <c r="AE75" s="575" t="s">
        <v>523</v>
      </c>
      <c r="AF75" s="571" t="s">
        <v>525</v>
      </c>
      <c r="AG75" s="575" t="s">
        <v>523</v>
      </c>
      <c r="AH75" s="580" t="s">
        <v>1133</v>
      </c>
      <c r="AI75" s="571" t="s">
        <v>526</v>
      </c>
      <c r="AJ75" s="575" t="s">
        <v>523</v>
      </c>
      <c r="AK75" s="576">
        <v>0</v>
      </c>
      <c r="AL75" s="566"/>
      <c r="AM75" s="566"/>
      <c r="AN75" s="566"/>
      <c r="AO75" s="568"/>
      <c r="AP75" s="566">
        <v>0</v>
      </c>
      <c r="AQ75" s="584">
        <v>0</v>
      </c>
      <c r="AR75" s="638"/>
      <c r="AS75" s="587">
        <v>0</v>
      </c>
      <c r="AT75" s="637"/>
    </row>
    <row r="76" spans="1:47" ht="21.75" customHeight="1">
      <c r="A76" s="565" t="s">
        <v>1241</v>
      </c>
      <c r="B76" s="566">
        <v>115</v>
      </c>
      <c r="C76" s="583" t="s">
        <v>1242</v>
      </c>
      <c r="D76" s="566" t="str">
        <f>VLOOKUP($B76,'債権者情報（最新情報を貼付）'!$A$4:$AV$76,D$3,FALSE)</f>
        <v>(医)有相会</v>
      </c>
      <c r="E76" s="566" t="str">
        <f>VLOOKUP($B76,'債権者情報（最新情報を貼付）'!$A$4:$AV$76,E$3,FALSE)</f>
        <v>理事長</v>
      </c>
      <c r="F76" s="565" t="str">
        <f>VLOOKUP($B76,'債権者情報（最新情報を貼付）'!$A$4:$AV$76,F$3,FALSE)</f>
        <v>岡本　和久</v>
      </c>
      <c r="G76" s="570" t="str">
        <f>VLOOKUP($B76,'債権者情報（最新情報を貼付）'!$A$4:$AV$76,G$3,FALSE)</f>
        <v>千葉市花見川区柏井町800-1</v>
      </c>
      <c r="H76" s="566">
        <f>VLOOKUP($B76,'債権者情報（最新情報を貼付）'!$A$4:$AV$76,H$3,FALSE)</f>
        <v>1076618</v>
      </c>
      <c r="I76" s="566">
        <f>VLOOKUP($B76,'債権者情報（最新情報を貼付）'!$A$4:$AV$76,I$3,FALSE)</f>
        <v>0</v>
      </c>
      <c r="J76" s="566" t="s">
        <v>1278</v>
      </c>
      <c r="K76" s="566" t="s">
        <v>1228</v>
      </c>
      <c r="L76" s="571" t="s">
        <v>1132</v>
      </c>
      <c r="M76" s="572" t="s">
        <v>1136</v>
      </c>
      <c r="N76" s="580" t="s">
        <v>1133</v>
      </c>
      <c r="O76" s="574" t="s">
        <v>522</v>
      </c>
      <c r="P76" s="575" t="s">
        <v>1136</v>
      </c>
      <c r="Q76" s="571" t="s">
        <v>524</v>
      </c>
      <c r="R76" s="575" t="s">
        <v>523</v>
      </c>
      <c r="S76" s="580" t="s">
        <v>1133</v>
      </c>
      <c r="T76" s="571" t="s">
        <v>525</v>
      </c>
      <c r="U76" s="575" t="s">
        <v>523</v>
      </c>
      <c r="V76" s="571" t="s">
        <v>522</v>
      </c>
      <c r="W76" s="575" t="s">
        <v>1136</v>
      </c>
      <c r="X76" s="580" t="s">
        <v>1133</v>
      </c>
      <c r="Y76" s="571" t="e">
        <v>#VALUE!</v>
      </c>
      <c r="Z76" s="575" t="e">
        <v>#VALUE!</v>
      </c>
      <c r="AA76" s="571" t="s">
        <v>1132</v>
      </c>
      <c r="AB76" s="575" t="s">
        <v>1136</v>
      </c>
      <c r="AC76" s="580" t="s">
        <v>1133</v>
      </c>
      <c r="AD76" s="571" t="s">
        <v>524</v>
      </c>
      <c r="AE76" s="575" t="s">
        <v>523</v>
      </c>
      <c r="AF76" s="571" t="s">
        <v>525</v>
      </c>
      <c r="AG76" s="575" t="s">
        <v>523</v>
      </c>
      <c r="AH76" s="580" t="s">
        <v>1133</v>
      </c>
      <c r="AI76" s="571" t="e">
        <v>#VALUE!</v>
      </c>
      <c r="AJ76" s="575" t="e">
        <v>#VALUE!</v>
      </c>
      <c r="AK76" s="576">
        <v>0</v>
      </c>
      <c r="AL76" s="566"/>
      <c r="AM76" s="566"/>
      <c r="AN76" s="566"/>
      <c r="AO76" s="568"/>
      <c r="AP76" s="566">
        <v>0</v>
      </c>
      <c r="AQ76" s="584">
        <v>0</v>
      </c>
      <c r="AR76" s="637"/>
      <c r="AS76" s="585">
        <v>0</v>
      </c>
      <c r="AT76" s="637"/>
    </row>
    <row r="77" spans="1:47" ht="21.75" customHeight="1">
      <c r="A77" s="588"/>
      <c r="B77" s="584"/>
      <c r="C77" s="589"/>
      <c r="D77" s="584"/>
      <c r="E77" s="584"/>
      <c r="F77" s="590"/>
      <c r="G77" s="591"/>
      <c r="H77" s="584"/>
      <c r="I77" s="584"/>
      <c r="J77" s="584"/>
      <c r="K77" s="584"/>
      <c r="L77" s="584"/>
      <c r="M77" s="584"/>
      <c r="N77" s="584"/>
      <c r="O77" s="584"/>
      <c r="P77" s="584"/>
      <c r="Q77" s="584"/>
      <c r="R77" s="584"/>
      <c r="S77" s="584"/>
      <c r="T77" s="584"/>
      <c r="U77" s="584"/>
      <c r="V77" s="584"/>
      <c r="W77" s="584"/>
      <c r="X77" s="584"/>
      <c r="Y77" s="584"/>
      <c r="Z77" s="584"/>
      <c r="AA77" s="584"/>
      <c r="AB77" s="584"/>
      <c r="AC77" s="584"/>
      <c r="AD77" s="584"/>
      <c r="AE77" s="584"/>
      <c r="AF77" s="584"/>
      <c r="AG77" s="584"/>
      <c r="AH77" s="584"/>
      <c r="AI77" s="584"/>
      <c r="AJ77" s="584"/>
      <c r="AK77" s="592">
        <f>SUBTOTAL(9,AK4:AK76)</f>
        <v>5197000</v>
      </c>
      <c r="AL77" s="592"/>
      <c r="AM77" s="584"/>
      <c r="AN77" s="584"/>
      <c r="AO77" s="584"/>
      <c r="AP77" s="593">
        <f>SUBTOTAL(9,AP4:AP76)</f>
        <v>10433439</v>
      </c>
      <c r="AQ77" s="584"/>
      <c r="AR77" s="584"/>
      <c r="AS77" s="584"/>
      <c r="AT77" s="584"/>
    </row>
    <row r="78" spans="1:47">
      <c r="A78" s="594" t="s">
        <v>726</v>
      </c>
      <c r="B78" s="564">
        <v>111</v>
      </c>
      <c r="C78" s="595" t="s">
        <v>279</v>
      </c>
      <c r="D78" s="596" t="s">
        <v>720</v>
      </c>
      <c r="E78" s="596" t="s">
        <v>723</v>
      </c>
      <c r="F78" s="596" t="s">
        <v>724</v>
      </c>
      <c r="G78" s="595" t="s">
        <v>725</v>
      </c>
      <c r="AK78" s="597"/>
    </row>
    <row r="81" spans="4:11">
      <c r="D81" s="596">
        <v>3</v>
      </c>
      <c r="E81" s="596">
        <v>4</v>
      </c>
      <c r="F81" s="596">
        <v>5</v>
      </c>
      <c r="G81" s="595">
        <v>6</v>
      </c>
      <c r="H81" s="564">
        <v>7</v>
      </c>
      <c r="I81" s="564">
        <v>8</v>
      </c>
      <c r="J81" s="564">
        <v>12</v>
      </c>
      <c r="K81" s="564">
        <v>13</v>
      </c>
    </row>
  </sheetData>
  <sheetProtection selectLockedCells="1" selectUnlockedCells="1"/>
  <autoFilter ref="A3:AU78" xr:uid="{209D75FE-16F5-4386-B42F-D457F6C78002}">
    <filterColumn colId="46">
      <filters blank="1"/>
    </filterColumn>
  </autoFilter>
  <mergeCells count="1">
    <mergeCell ref="AF2:AJ2"/>
  </mergeCells>
  <phoneticPr fontId="2"/>
  <pageMargins left="0.70866141732283472" right="0.70866141732283472" top="0.74803149606299213" bottom="0.74803149606299213" header="0.31496062992125984" footer="0.31496062992125984"/>
  <pageSetup paperSize="8" scale="42" fitToHeight="0" orientation="landscape" r:id="rId1"/>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FFFF00"/>
  </sheetPr>
  <dimension ref="A1:AN50"/>
  <sheetViews>
    <sheetView view="pageBreakPreview" zoomScale="85" zoomScaleNormal="100" zoomScaleSheetLayoutView="85" workbookViewId="0">
      <selection activeCell="O9" sqref="O9:AA9"/>
    </sheetView>
  </sheetViews>
  <sheetFormatPr defaultColWidth="3.125" defaultRowHeight="13.5"/>
  <cols>
    <col min="1" max="5" width="3.125" style="108"/>
    <col min="6" max="6" width="4.5" style="108" bestFit="1" customWidth="1"/>
    <col min="7" max="27" width="3.125" style="108"/>
    <col min="28" max="28" width="5.875" style="108" bestFit="1" customWidth="1"/>
    <col min="29" max="38" width="3.125" style="108"/>
    <col min="39" max="39" width="3.5" style="108" customWidth="1"/>
    <col min="40" max="40" width="5.875" style="108" bestFit="1" customWidth="1"/>
    <col min="41" max="261" width="3.125" style="108"/>
    <col min="262" max="262" width="4.5" style="108" bestFit="1" customWidth="1"/>
    <col min="263" max="517" width="3.125" style="108"/>
    <col min="518" max="518" width="4.5" style="108" bestFit="1" customWidth="1"/>
    <col min="519" max="773" width="3.125" style="108"/>
    <col min="774" max="774" width="4.5" style="108" bestFit="1" customWidth="1"/>
    <col min="775" max="1029" width="3.125" style="108"/>
    <col min="1030" max="1030" width="4.5" style="108" bestFit="1" customWidth="1"/>
    <col min="1031" max="1285" width="3.125" style="108"/>
    <col min="1286" max="1286" width="4.5" style="108" bestFit="1" customWidth="1"/>
    <col min="1287" max="1541" width="3.125" style="108"/>
    <col min="1542" max="1542" width="4.5" style="108" bestFit="1" customWidth="1"/>
    <col min="1543" max="1797" width="3.125" style="108"/>
    <col min="1798" max="1798" width="4.5" style="108" bestFit="1" customWidth="1"/>
    <col min="1799" max="2053" width="3.125" style="108"/>
    <col min="2054" max="2054" width="4.5" style="108" bestFit="1" customWidth="1"/>
    <col min="2055" max="2309" width="3.125" style="108"/>
    <col min="2310" max="2310" width="4.5" style="108" bestFit="1" customWidth="1"/>
    <col min="2311" max="2565" width="3.125" style="108"/>
    <col min="2566" max="2566" width="4.5" style="108" bestFit="1" customWidth="1"/>
    <col min="2567" max="2821" width="3.125" style="108"/>
    <col min="2822" max="2822" width="4.5" style="108" bestFit="1" customWidth="1"/>
    <col min="2823" max="3077" width="3.125" style="108"/>
    <col min="3078" max="3078" width="4.5" style="108" bestFit="1" customWidth="1"/>
    <col min="3079" max="3333" width="3.125" style="108"/>
    <col min="3334" max="3334" width="4.5" style="108" bestFit="1" customWidth="1"/>
    <col min="3335" max="3589" width="3.125" style="108"/>
    <col min="3590" max="3590" width="4.5" style="108" bestFit="1" customWidth="1"/>
    <col min="3591" max="3845" width="3.125" style="108"/>
    <col min="3846" max="3846" width="4.5" style="108" bestFit="1" customWidth="1"/>
    <col min="3847" max="4101" width="3.125" style="108"/>
    <col min="4102" max="4102" width="4.5" style="108" bestFit="1" customWidth="1"/>
    <col min="4103" max="4357" width="3.125" style="108"/>
    <col min="4358" max="4358" width="4.5" style="108" bestFit="1" customWidth="1"/>
    <col min="4359" max="4613" width="3.125" style="108"/>
    <col min="4614" max="4614" width="4.5" style="108" bestFit="1" customWidth="1"/>
    <col min="4615" max="4869" width="3.125" style="108"/>
    <col min="4870" max="4870" width="4.5" style="108" bestFit="1" customWidth="1"/>
    <col min="4871" max="5125" width="3.125" style="108"/>
    <col min="5126" max="5126" width="4.5" style="108" bestFit="1" customWidth="1"/>
    <col min="5127" max="5381" width="3.125" style="108"/>
    <col min="5382" max="5382" width="4.5" style="108" bestFit="1" customWidth="1"/>
    <col min="5383" max="5637" width="3.125" style="108"/>
    <col min="5638" max="5638" width="4.5" style="108" bestFit="1" customWidth="1"/>
    <col min="5639" max="5893" width="3.125" style="108"/>
    <col min="5894" max="5894" width="4.5" style="108" bestFit="1" customWidth="1"/>
    <col min="5895" max="6149" width="3.125" style="108"/>
    <col min="6150" max="6150" width="4.5" style="108" bestFit="1" customWidth="1"/>
    <col min="6151" max="6405" width="3.125" style="108"/>
    <col min="6406" max="6406" width="4.5" style="108" bestFit="1" customWidth="1"/>
    <col min="6407" max="6661" width="3.125" style="108"/>
    <col min="6662" max="6662" width="4.5" style="108" bestFit="1" customWidth="1"/>
    <col min="6663" max="6917" width="3.125" style="108"/>
    <col min="6918" max="6918" width="4.5" style="108" bestFit="1" customWidth="1"/>
    <col min="6919" max="7173" width="3.125" style="108"/>
    <col min="7174" max="7174" width="4.5" style="108" bestFit="1" customWidth="1"/>
    <col min="7175" max="7429" width="3.125" style="108"/>
    <col min="7430" max="7430" width="4.5" style="108" bestFit="1" customWidth="1"/>
    <col min="7431" max="7685" width="3.125" style="108"/>
    <col min="7686" max="7686" width="4.5" style="108" bestFit="1" customWidth="1"/>
    <col min="7687" max="7941" width="3.125" style="108"/>
    <col min="7942" max="7942" width="4.5" style="108" bestFit="1" customWidth="1"/>
    <col min="7943" max="8197" width="3.125" style="108"/>
    <col min="8198" max="8198" width="4.5" style="108" bestFit="1" customWidth="1"/>
    <col min="8199" max="8453" width="3.125" style="108"/>
    <col min="8454" max="8454" width="4.5" style="108" bestFit="1" customWidth="1"/>
    <col min="8455" max="8709" width="3.125" style="108"/>
    <col min="8710" max="8710" width="4.5" style="108" bestFit="1" customWidth="1"/>
    <col min="8711" max="8965" width="3.125" style="108"/>
    <col min="8966" max="8966" width="4.5" style="108" bestFit="1" customWidth="1"/>
    <col min="8967" max="9221" width="3.125" style="108"/>
    <col min="9222" max="9222" width="4.5" style="108" bestFit="1" customWidth="1"/>
    <col min="9223" max="9477" width="3.125" style="108"/>
    <col min="9478" max="9478" width="4.5" style="108" bestFit="1" customWidth="1"/>
    <col min="9479" max="9733" width="3.125" style="108"/>
    <col min="9734" max="9734" width="4.5" style="108" bestFit="1" customWidth="1"/>
    <col min="9735" max="9989" width="3.125" style="108"/>
    <col min="9990" max="9990" width="4.5" style="108" bestFit="1" customWidth="1"/>
    <col min="9991" max="10245" width="3.125" style="108"/>
    <col min="10246" max="10246" width="4.5" style="108" bestFit="1" customWidth="1"/>
    <col min="10247" max="10501" width="3.125" style="108"/>
    <col min="10502" max="10502" width="4.5" style="108" bestFit="1" customWidth="1"/>
    <col min="10503" max="10757" width="3.125" style="108"/>
    <col min="10758" max="10758" width="4.5" style="108" bestFit="1" customWidth="1"/>
    <col min="10759" max="11013" width="3.125" style="108"/>
    <col min="11014" max="11014" width="4.5" style="108" bestFit="1" customWidth="1"/>
    <col min="11015" max="11269" width="3.125" style="108"/>
    <col min="11270" max="11270" width="4.5" style="108" bestFit="1" customWidth="1"/>
    <col min="11271" max="11525" width="3.125" style="108"/>
    <col min="11526" max="11526" width="4.5" style="108" bestFit="1" customWidth="1"/>
    <col min="11527" max="11781" width="3.125" style="108"/>
    <col min="11782" max="11782" width="4.5" style="108" bestFit="1" customWidth="1"/>
    <col min="11783" max="12037" width="3.125" style="108"/>
    <col min="12038" max="12038" width="4.5" style="108" bestFit="1" customWidth="1"/>
    <col min="12039" max="12293" width="3.125" style="108"/>
    <col min="12294" max="12294" width="4.5" style="108" bestFit="1" customWidth="1"/>
    <col min="12295" max="12549" width="3.125" style="108"/>
    <col min="12550" max="12550" width="4.5" style="108" bestFit="1" customWidth="1"/>
    <col min="12551" max="12805" width="3.125" style="108"/>
    <col min="12806" max="12806" width="4.5" style="108" bestFit="1" customWidth="1"/>
    <col min="12807" max="13061" width="3.125" style="108"/>
    <col min="13062" max="13062" width="4.5" style="108" bestFit="1" customWidth="1"/>
    <col min="13063" max="13317" width="3.125" style="108"/>
    <col min="13318" max="13318" width="4.5" style="108" bestFit="1" customWidth="1"/>
    <col min="13319" max="13573" width="3.125" style="108"/>
    <col min="13574" max="13574" width="4.5" style="108" bestFit="1" customWidth="1"/>
    <col min="13575" max="13829" width="3.125" style="108"/>
    <col min="13830" max="13830" width="4.5" style="108" bestFit="1" customWidth="1"/>
    <col min="13831" max="14085" width="3.125" style="108"/>
    <col min="14086" max="14086" width="4.5" style="108" bestFit="1" customWidth="1"/>
    <col min="14087" max="14341" width="3.125" style="108"/>
    <col min="14342" max="14342" width="4.5" style="108" bestFit="1" customWidth="1"/>
    <col min="14343" max="14597" width="3.125" style="108"/>
    <col min="14598" max="14598" width="4.5" style="108" bestFit="1" customWidth="1"/>
    <col min="14599" max="14853" width="3.125" style="108"/>
    <col min="14854" max="14854" width="4.5" style="108" bestFit="1" customWidth="1"/>
    <col min="14855" max="15109" width="3.125" style="108"/>
    <col min="15110" max="15110" width="4.5" style="108" bestFit="1" customWidth="1"/>
    <col min="15111" max="15365" width="3.125" style="108"/>
    <col min="15366" max="15366" width="4.5" style="108" bestFit="1" customWidth="1"/>
    <col min="15367" max="15621" width="3.125" style="108"/>
    <col min="15622" max="15622" width="4.5" style="108" bestFit="1" customWidth="1"/>
    <col min="15623" max="15877" width="3.125" style="108"/>
    <col min="15878" max="15878" width="4.5" style="108" bestFit="1" customWidth="1"/>
    <col min="15879" max="16133" width="3.125" style="108"/>
    <col min="16134" max="16134" width="4.5" style="108" bestFit="1" customWidth="1"/>
    <col min="16135" max="16384" width="3.125" style="108"/>
  </cols>
  <sheetData>
    <row r="1" spans="1:40" ht="28.5" customHeight="1">
      <c r="A1" s="107" t="s">
        <v>1409</v>
      </c>
      <c r="B1" s="107"/>
      <c r="C1" s="107"/>
      <c r="D1" s="107"/>
      <c r="E1" s="107"/>
      <c r="G1" s="107"/>
      <c r="H1" s="107"/>
      <c r="I1" s="107"/>
      <c r="J1" s="107"/>
      <c r="K1" s="107"/>
      <c r="L1" s="107"/>
      <c r="M1" s="107"/>
      <c r="N1" s="107"/>
      <c r="O1" s="107"/>
      <c r="P1" s="107"/>
      <c r="Q1" s="107"/>
      <c r="R1" s="107"/>
      <c r="S1" s="107"/>
      <c r="T1" s="107"/>
      <c r="U1" s="107"/>
      <c r="V1" s="107"/>
      <c r="W1" s="107"/>
      <c r="X1" s="107"/>
      <c r="Y1" s="107"/>
      <c r="Z1" s="1077" t="e">
        <f>様式第１号★!AH1</f>
        <v>#N/A</v>
      </c>
      <c r="AA1" s="1077"/>
      <c r="AN1" s="108">
        <f>SUM(別紙５【要入力】!C21:AX21,'別紙５（２）【要入力】'!C21:AL21)</f>
        <v>4649</v>
      </c>
    </row>
    <row r="2" spans="1:40" ht="14.25" customHeight="1">
      <c r="A2" s="107"/>
      <c r="B2" s="107"/>
      <c r="C2" s="107"/>
      <c r="D2" s="107"/>
      <c r="E2" s="107"/>
      <c r="F2" s="107"/>
      <c r="G2" s="107"/>
      <c r="H2" s="107"/>
      <c r="I2" s="107"/>
      <c r="J2" s="107"/>
      <c r="K2" s="107"/>
      <c r="L2" s="107"/>
      <c r="M2" s="107"/>
      <c r="N2" s="107"/>
      <c r="O2" s="107"/>
      <c r="P2" s="107"/>
      <c r="Q2" s="107"/>
      <c r="R2" s="107"/>
      <c r="S2" s="107"/>
      <c r="T2" s="1080">
        <f>様式第１号★!Y2</f>
        <v>45382</v>
      </c>
      <c r="U2" s="1081"/>
      <c r="V2" s="1081"/>
      <c r="W2" s="1081"/>
      <c r="X2" s="1081"/>
      <c r="Y2" s="1081"/>
      <c r="Z2" s="1081"/>
      <c r="AA2" s="1081"/>
    </row>
    <row r="3" spans="1:40" ht="14.25" customHeight="1">
      <c r="A3" s="107"/>
      <c r="B3" s="107"/>
      <c r="C3" s="107"/>
      <c r="D3" s="107"/>
      <c r="E3" s="107"/>
      <c r="F3" s="107"/>
      <c r="G3" s="107"/>
      <c r="H3" s="107"/>
      <c r="I3" s="107"/>
      <c r="J3" s="107"/>
      <c r="K3" s="107"/>
      <c r="L3" s="107"/>
      <c r="M3" s="107"/>
      <c r="N3" s="107"/>
      <c r="O3" s="107"/>
      <c r="P3" s="107"/>
      <c r="Q3" s="107"/>
      <c r="R3" s="107"/>
      <c r="S3" s="107"/>
      <c r="T3" s="107"/>
      <c r="U3" s="107"/>
      <c r="V3" s="107"/>
      <c r="W3" s="107"/>
      <c r="X3" s="107"/>
      <c r="Y3" s="107"/>
      <c r="Z3" s="107"/>
      <c r="AA3" s="107"/>
    </row>
    <row r="4" spans="1:40" ht="14.25">
      <c r="A4" s="107"/>
      <c r="B4" s="107"/>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D4" s="108" t="e">
        <f>IF(AB15=0,"不要",IF(AND(O26=H26,O30=H30,O34=H34),"不要","必要"))</f>
        <v>#N/A</v>
      </c>
      <c r="AE4" s="108" t="s">
        <v>1420</v>
      </c>
    </row>
    <row r="5" spans="1:40" ht="21" customHeight="1">
      <c r="A5" s="107"/>
      <c r="B5" s="109"/>
      <c r="C5" s="109"/>
      <c r="D5" s="109"/>
      <c r="E5" s="109"/>
      <c r="F5" s="109"/>
      <c r="G5" s="107"/>
      <c r="H5" s="1082" t="s">
        <v>93</v>
      </c>
      <c r="I5" s="1082"/>
      <c r="J5" s="1082"/>
      <c r="K5" s="1082"/>
      <c r="L5" s="1082"/>
      <c r="M5" s="1082"/>
      <c r="N5" s="1082"/>
      <c r="O5" s="1082"/>
      <c r="P5" s="1082"/>
      <c r="Q5" s="1082"/>
      <c r="R5" s="1082"/>
      <c r="S5" s="1082"/>
      <c r="T5" s="109"/>
      <c r="U5" s="109"/>
      <c r="V5" s="109"/>
      <c r="W5" s="109"/>
      <c r="X5" s="109"/>
      <c r="Y5" s="109"/>
      <c r="Z5" s="109"/>
      <c r="AA5" s="109"/>
    </row>
    <row r="6" spans="1:40" ht="21" customHeight="1">
      <c r="A6" s="107"/>
      <c r="B6" s="107"/>
      <c r="C6" s="107"/>
      <c r="D6" s="107"/>
      <c r="E6" s="107"/>
      <c r="F6" s="107"/>
      <c r="G6" s="107"/>
      <c r="H6" s="1082" t="s">
        <v>94</v>
      </c>
      <c r="I6" s="1082"/>
      <c r="J6" s="1082"/>
      <c r="K6" s="1082"/>
      <c r="L6" s="1082"/>
      <c r="M6" s="1082"/>
      <c r="N6" s="1082"/>
      <c r="O6" s="1082"/>
      <c r="P6" s="1082"/>
      <c r="Q6" s="1082"/>
      <c r="R6" s="1082"/>
      <c r="S6" s="1082"/>
      <c r="T6" s="107"/>
      <c r="U6" s="107"/>
      <c r="V6" s="107"/>
      <c r="W6" s="107"/>
      <c r="X6" s="107"/>
      <c r="Y6" s="107"/>
      <c r="Z6" s="107"/>
      <c r="AA6" s="107"/>
    </row>
    <row r="7" spans="1:40" ht="14.25">
      <c r="A7" s="107"/>
      <c r="B7" s="107"/>
      <c r="C7" s="107"/>
      <c r="D7" s="107"/>
      <c r="E7" s="107"/>
      <c r="F7" s="107"/>
      <c r="G7" s="1083" t="s">
        <v>1412</v>
      </c>
      <c r="H7" s="1083"/>
      <c r="I7" s="1083"/>
      <c r="J7" s="1083"/>
      <c r="K7" s="1083"/>
      <c r="L7" s="1083"/>
      <c r="M7" s="1083"/>
      <c r="N7" s="1083"/>
      <c r="O7" s="1083"/>
      <c r="P7" s="1083"/>
      <c r="Q7" s="1083"/>
      <c r="R7" s="1083"/>
      <c r="S7" s="1083"/>
      <c r="T7" s="1083"/>
      <c r="U7" s="107"/>
      <c r="V7" s="107"/>
      <c r="W7" s="107"/>
      <c r="X7" s="107"/>
      <c r="Y7" s="107"/>
      <c r="Z7" s="107"/>
      <c r="AA7" s="107"/>
    </row>
    <row r="8" spans="1:40" ht="18.75" customHeight="1">
      <c r="A8" s="107" t="s">
        <v>95</v>
      </c>
      <c r="B8" s="107"/>
      <c r="C8" s="107"/>
      <c r="D8" s="107"/>
      <c r="E8" s="107"/>
      <c r="F8" s="107"/>
      <c r="G8" s="1083"/>
      <c r="H8" s="1083"/>
      <c r="I8" s="1083"/>
      <c r="J8" s="1083"/>
      <c r="K8" s="1083"/>
      <c r="L8" s="1083"/>
      <c r="M8" s="1083"/>
      <c r="N8" s="1083"/>
      <c r="O8" s="1083"/>
      <c r="P8" s="1083"/>
      <c r="Q8" s="1083"/>
      <c r="R8" s="1083"/>
      <c r="S8" s="1083"/>
      <c r="T8" s="1083"/>
      <c r="U8" s="107"/>
      <c r="V8" s="107"/>
      <c r="W8" s="107"/>
      <c r="X8" s="107"/>
      <c r="Y8" s="107"/>
      <c r="Z8" s="107"/>
      <c r="AA8" s="107"/>
    </row>
    <row r="9" spans="1:40" ht="34.5" customHeight="1">
      <c r="A9" s="107"/>
      <c r="B9" s="107"/>
      <c r="C9" s="107"/>
      <c r="D9" s="107"/>
      <c r="E9" s="107"/>
      <c r="F9" s="107"/>
      <c r="G9" s="107"/>
      <c r="H9" s="107"/>
      <c r="I9" s="107"/>
      <c r="J9" s="107"/>
      <c r="K9" s="107"/>
      <c r="L9" s="107" t="s">
        <v>96</v>
      </c>
      <c r="M9" s="107"/>
      <c r="O9" s="1056" t="e">
        <f>様式第１号★!V8</f>
        <v>#N/A</v>
      </c>
      <c r="P9" s="1056"/>
      <c r="Q9" s="1056"/>
      <c r="R9" s="1056"/>
      <c r="S9" s="1056"/>
      <c r="T9" s="1056"/>
      <c r="U9" s="1056"/>
      <c r="V9" s="1056"/>
      <c r="W9" s="1056"/>
      <c r="X9" s="1056"/>
      <c r="Y9" s="1056"/>
      <c r="Z9" s="1056"/>
      <c r="AA9" s="1056"/>
    </row>
    <row r="10" spans="1:40" ht="23.25" customHeight="1">
      <c r="A10" s="107"/>
      <c r="B10" s="107"/>
      <c r="C10" s="107"/>
      <c r="D10" s="107"/>
      <c r="E10" s="107"/>
      <c r="F10" s="107"/>
      <c r="G10" s="107"/>
      <c r="H10" s="107"/>
      <c r="I10" s="107"/>
      <c r="J10" s="107"/>
      <c r="K10" s="107"/>
      <c r="L10" s="107" t="s">
        <v>97</v>
      </c>
      <c r="M10" s="107"/>
      <c r="O10" s="1078" t="e">
        <f>様式第１号★!V10</f>
        <v>#N/A</v>
      </c>
      <c r="P10" s="1078"/>
      <c r="Q10" s="1078"/>
      <c r="R10" s="1078"/>
      <c r="S10" s="1078"/>
      <c r="T10" s="1078"/>
      <c r="U10" s="1078"/>
      <c r="V10" s="1078"/>
      <c r="W10" s="1078"/>
      <c r="X10" s="1078"/>
      <c r="Y10" s="1078"/>
      <c r="Z10" s="1078"/>
      <c r="AA10" s="1078"/>
    </row>
    <row r="11" spans="1:40" ht="23.25" customHeight="1">
      <c r="A11" s="107"/>
      <c r="B11" s="107"/>
      <c r="C11" s="107"/>
      <c r="D11" s="107"/>
      <c r="E11" s="107"/>
      <c r="F11" s="107"/>
      <c r="G11" s="107"/>
      <c r="H11" s="107"/>
      <c r="I11" s="107"/>
      <c r="J11" s="107"/>
      <c r="K11" s="107"/>
      <c r="L11" s="107" t="s">
        <v>98</v>
      </c>
      <c r="M11" s="107"/>
      <c r="O11" s="1079" t="e">
        <f>様式第１号★!V11</f>
        <v>#N/A</v>
      </c>
      <c r="P11" s="1079"/>
      <c r="Q11" s="1079"/>
      <c r="R11" s="1079"/>
      <c r="S11" s="1079"/>
      <c r="T11" s="1079" t="e">
        <f>様式第１号★!AB11</f>
        <v>#N/A</v>
      </c>
      <c r="U11" s="1079"/>
      <c r="V11" s="1079"/>
      <c r="W11" s="1079"/>
      <c r="X11" s="1079"/>
      <c r="Y11" s="1079"/>
      <c r="Z11" s="158"/>
      <c r="AA11" s="159" t="s">
        <v>99</v>
      </c>
    </row>
    <row r="12" spans="1:40" ht="23.25" customHeight="1">
      <c r="A12" s="107"/>
      <c r="B12" s="107"/>
      <c r="C12" s="107"/>
      <c r="D12" s="107"/>
      <c r="E12" s="107"/>
      <c r="F12" s="107"/>
      <c r="G12" s="107"/>
      <c r="H12" s="107"/>
      <c r="I12" s="107"/>
      <c r="J12" s="107"/>
      <c r="K12" s="107"/>
      <c r="L12" s="157" t="s">
        <v>100</v>
      </c>
      <c r="M12" s="157"/>
      <c r="N12" s="157"/>
      <c r="O12" s="1079" t="e">
        <f>様式第１号★!V12</f>
        <v>#N/A</v>
      </c>
      <c r="P12" s="1079"/>
      <c r="Q12" s="1079"/>
      <c r="R12" s="1079"/>
      <c r="S12" s="1079"/>
      <c r="T12" s="1079"/>
      <c r="U12" s="1079"/>
      <c r="V12" s="1079"/>
      <c r="W12" s="1079"/>
      <c r="X12" s="1079"/>
      <c r="Y12" s="1079"/>
      <c r="Z12" s="1079"/>
      <c r="AA12" s="159"/>
    </row>
    <row r="13" spans="1:40" ht="11.25" customHeight="1">
      <c r="A13" s="107"/>
      <c r="B13" s="107"/>
      <c r="C13" s="107"/>
      <c r="D13" s="107"/>
      <c r="E13" s="107"/>
      <c r="F13" s="107"/>
      <c r="G13" s="107"/>
      <c r="H13" s="107"/>
      <c r="I13" s="107"/>
      <c r="J13" s="107"/>
      <c r="K13" s="107"/>
      <c r="L13" s="107"/>
      <c r="M13" s="107"/>
      <c r="N13" s="107"/>
      <c r="O13" s="107"/>
      <c r="P13" s="107"/>
      <c r="Q13" s="107"/>
      <c r="R13" s="107"/>
      <c r="S13" s="107"/>
      <c r="T13" s="107"/>
      <c r="U13" s="107"/>
      <c r="V13" s="107"/>
      <c r="W13" s="107"/>
      <c r="X13" s="107"/>
      <c r="Y13" s="107"/>
      <c r="Z13" s="107"/>
      <c r="AA13" s="107"/>
      <c r="AB13" s="108" t="e">
        <f>VLOOKUP('説明（入力箇所有　必ずお読みください）'!C20,施設情報!$A$4:$AR$76,44,0)</f>
        <v>#N/A</v>
      </c>
    </row>
    <row r="14" spans="1:40" ht="18.75" customHeight="1">
      <c r="A14" s="1087" t="e">
        <f>CONCATENATE("   ",AB13,AB14," ",AB15," ",AB16,"  ",AB17)</f>
        <v>#N/A</v>
      </c>
      <c r="B14" s="1087"/>
      <c r="C14" s="1087"/>
      <c r="D14" s="1087"/>
      <c r="E14" s="1087"/>
      <c r="F14" s="1087"/>
      <c r="G14" s="1087"/>
      <c r="H14" s="1087"/>
      <c r="I14" s="1087"/>
      <c r="J14" s="1087"/>
      <c r="K14" s="1087"/>
      <c r="L14" s="1087"/>
      <c r="M14" s="1087"/>
      <c r="N14" s="1087"/>
      <c r="O14" s="1087"/>
      <c r="P14" s="1087"/>
      <c r="Q14" s="1087"/>
      <c r="R14" s="1087"/>
      <c r="S14" s="1087"/>
      <c r="T14" s="1087"/>
      <c r="U14" s="1087"/>
      <c r="V14" s="1087"/>
      <c r="W14" s="1087"/>
      <c r="X14" s="1087"/>
      <c r="Y14" s="1087"/>
      <c r="Z14" s="1087"/>
      <c r="AA14" s="1087"/>
      <c r="AB14" s="108" t="s">
        <v>1128</v>
      </c>
    </row>
    <row r="15" spans="1:40" ht="18.75" customHeight="1">
      <c r="A15" s="1087"/>
      <c r="B15" s="1087"/>
      <c r="C15" s="1087"/>
      <c r="D15" s="1087"/>
      <c r="E15" s="1087"/>
      <c r="F15" s="1087"/>
      <c r="G15" s="1087"/>
      <c r="H15" s="1087"/>
      <c r="I15" s="1087"/>
      <c r="J15" s="1087"/>
      <c r="K15" s="1087"/>
      <c r="L15" s="1087"/>
      <c r="M15" s="1087"/>
      <c r="N15" s="1087"/>
      <c r="O15" s="1087"/>
      <c r="P15" s="1087"/>
      <c r="Q15" s="1087"/>
      <c r="R15" s="1087"/>
      <c r="S15" s="1087"/>
      <c r="T15" s="1087"/>
      <c r="U15" s="1087"/>
      <c r="V15" s="1087"/>
      <c r="W15" s="1087"/>
      <c r="X15" s="1087"/>
      <c r="Y15" s="1087"/>
      <c r="Z15" s="1087"/>
      <c r="AA15" s="1087"/>
      <c r="AB15" s="108" t="e">
        <f>VLOOKUP('説明（入力箇所有　必ずお読みください）'!C20,施設情報!$A$4:$AP$78,38,0)</f>
        <v>#N/A</v>
      </c>
    </row>
    <row r="16" spans="1:40" ht="18.75" customHeight="1">
      <c r="A16" s="1087"/>
      <c r="B16" s="1087"/>
      <c r="C16" s="1087"/>
      <c r="D16" s="1087"/>
      <c r="E16" s="1087"/>
      <c r="F16" s="1087"/>
      <c r="G16" s="1087"/>
      <c r="H16" s="1087"/>
      <c r="I16" s="1087"/>
      <c r="J16" s="1087"/>
      <c r="K16" s="1087"/>
      <c r="L16" s="1087"/>
      <c r="M16" s="1087"/>
      <c r="N16" s="1087"/>
      <c r="O16" s="1087"/>
      <c r="P16" s="1087"/>
      <c r="Q16" s="1087"/>
      <c r="R16" s="1087"/>
      <c r="S16" s="1087"/>
      <c r="T16" s="1087"/>
      <c r="U16" s="1087"/>
      <c r="V16" s="1087"/>
      <c r="W16" s="1087"/>
      <c r="X16" s="1087"/>
      <c r="Y16" s="1087"/>
      <c r="Z16" s="1087"/>
      <c r="AA16" s="1087"/>
      <c r="AB16" s="108" t="s">
        <v>164</v>
      </c>
    </row>
    <row r="17" spans="1:27" ht="14.25">
      <c r="A17" s="107"/>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row>
    <row r="18" spans="1:27" ht="14.25">
      <c r="A18" s="107"/>
      <c r="B18" s="107"/>
      <c r="C18" s="107"/>
      <c r="D18" s="107"/>
      <c r="E18" s="107"/>
      <c r="F18" s="107"/>
      <c r="G18" s="107"/>
      <c r="H18" s="107"/>
      <c r="I18" s="107"/>
      <c r="J18" s="107"/>
      <c r="K18" s="107"/>
      <c r="L18" s="107"/>
      <c r="M18" s="107"/>
      <c r="N18" s="107"/>
      <c r="O18" s="107"/>
      <c r="P18" s="107"/>
      <c r="Q18" s="107"/>
      <c r="R18" s="107"/>
      <c r="S18" s="107"/>
      <c r="T18" s="107"/>
      <c r="U18" s="107"/>
      <c r="V18" s="107"/>
      <c r="W18" s="107"/>
      <c r="X18" s="107"/>
      <c r="Y18" s="107"/>
      <c r="Z18" s="107"/>
      <c r="AA18" s="107"/>
    </row>
    <row r="19" spans="1:27" ht="18.75">
      <c r="A19" s="110"/>
      <c r="B19" s="1088" t="s">
        <v>101</v>
      </c>
      <c r="C19" s="1088"/>
      <c r="D19" s="1088"/>
      <c r="E19" s="1088"/>
      <c r="F19" s="1088"/>
      <c r="G19" s="1088"/>
      <c r="H19" s="1088"/>
      <c r="I19" s="110"/>
      <c r="J19" s="110"/>
      <c r="K19" s="1089" t="e">
        <f>V34</f>
        <v>#N/A</v>
      </c>
      <c r="L19" s="1089"/>
      <c r="M19" s="1089"/>
      <c r="N19" s="1089"/>
      <c r="O19" s="1089"/>
      <c r="P19" s="1089"/>
      <c r="Q19" s="110"/>
      <c r="R19" s="110"/>
      <c r="S19" s="110" t="s">
        <v>102</v>
      </c>
      <c r="T19" s="107"/>
      <c r="U19" s="107"/>
      <c r="V19" s="107"/>
      <c r="W19" s="107"/>
      <c r="X19" s="107"/>
      <c r="Y19" s="107"/>
      <c r="Z19" s="107"/>
      <c r="AA19" s="107"/>
    </row>
    <row r="20" spans="1:27" ht="14.25">
      <c r="A20" s="107"/>
      <c r="B20" s="107"/>
      <c r="C20" s="107"/>
      <c r="D20" s="107"/>
      <c r="E20" s="107"/>
      <c r="F20" s="107"/>
      <c r="G20" s="107"/>
      <c r="H20" s="107"/>
      <c r="I20" s="107"/>
      <c r="J20" s="107"/>
      <c r="K20" s="107"/>
      <c r="L20" s="107"/>
      <c r="M20" s="107"/>
      <c r="N20" s="107"/>
      <c r="O20" s="107"/>
      <c r="P20" s="107"/>
      <c r="Q20" s="107"/>
      <c r="R20" s="107"/>
      <c r="S20" s="107"/>
      <c r="T20" s="107"/>
      <c r="U20" s="107"/>
      <c r="V20" s="107"/>
      <c r="W20" s="107"/>
      <c r="X20" s="107"/>
      <c r="Y20" s="107"/>
      <c r="Z20" s="107"/>
      <c r="AA20" s="107"/>
    </row>
    <row r="21" spans="1:27" ht="15" thickBot="1">
      <c r="A21" s="107"/>
      <c r="B21" s="107"/>
      <c r="C21" s="107"/>
      <c r="D21" s="107"/>
      <c r="E21" s="107"/>
      <c r="F21" s="107"/>
      <c r="G21" s="107"/>
      <c r="H21" s="107"/>
      <c r="I21" s="107"/>
      <c r="J21" s="107"/>
      <c r="K21" s="107"/>
      <c r="L21" s="107"/>
      <c r="M21" s="107"/>
      <c r="N21" s="107"/>
      <c r="O21" s="107"/>
      <c r="P21" s="107"/>
      <c r="Q21" s="107"/>
      <c r="R21" s="107"/>
      <c r="S21" s="107"/>
      <c r="T21" s="107"/>
      <c r="U21" s="107"/>
      <c r="V21" s="107"/>
      <c r="W21" s="107"/>
      <c r="X21" s="107"/>
      <c r="Y21" s="107"/>
      <c r="Z21" s="107"/>
      <c r="AA21" s="107"/>
    </row>
    <row r="22" spans="1:27" ht="14.25">
      <c r="A22" s="111"/>
      <c r="B22" s="112"/>
      <c r="C22" s="112"/>
      <c r="D22" s="112"/>
      <c r="E22" s="112"/>
      <c r="F22" s="113"/>
      <c r="G22" s="112"/>
      <c r="H22" s="112"/>
      <c r="I22" s="112"/>
      <c r="J22" s="112"/>
      <c r="K22" s="112"/>
      <c r="L22" s="112"/>
      <c r="M22" s="113"/>
      <c r="N22" s="112"/>
      <c r="O22" s="112"/>
      <c r="P22" s="112"/>
      <c r="Q22" s="112"/>
      <c r="R22" s="112"/>
      <c r="S22" s="112"/>
      <c r="T22" s="113"/>
      <c r="U22" s="112"/>
      <c r="V22" s="112"/>
      <c r="W22" s="112"/>
      <c r="X22" s="112"/>
      <c r="Y22" s="112"/>
      <c r="Z22" s="112"/>
      <c r="AA22" s="114"/>
    </row>
    <row r="23" spans="1:27" ht="14.25">
      <c r="A23" s="115"/>
      <c r="B23" s="116"/>
      <c r="C23" s="116"/>
      <c r="D23" s="116"/>
      <c r="E23" s="116"/>
      <c r="F23" s="117"/>
      <c r="G23" s="1090" t="s">
        <v>103</v>
      </c>
      <c r="H23" s="1091"/>
      <c r="I23" s="1091"/>
      <c r="J23" s="1091"/>
      <c r="K23" s="1091"/>
      <c r="L23" s="1091"/>
      <c r="M23" s="1092"/>
      <c r="N23" s="1090" t="s">
        <v>104</v>
      </c>
      <c r="O23" s="1091"/>
      <c r="P23" s="1091"/>
      <c r="Q23" s="1091"/>
      <c r="R23" s="1091"/>
      <c r="S23" s="1091"/>
      <c r="T23" s="1092"/>
      <c r="U23" s="1090" t="s">
        <v>105</v>
      </c>
      <c r="V23" s="1091"/>
      <c r="W23" s="1091"/>
      <c r="X23" s="1091"/>
      <c r="Y23" s="1091"/>
      <c r="Z23" s="1091"/>
      <c r="AA23" s="1093"/>
    </row>
    <row r="24" spans="1:27" ht="14.25">
      <c r="A24" s="115"/>
      <c r="B24" s="116"/>
      <c r="C24" s="116"/>
      <c r="D24" s="116"/>
      <c r="E24" s="116"/>
      <c r="F24" s="117"/>
      <c r="G24" s="1090"/>
      <c r="H24" s="1091"/>
      <c r="I24" s="1091"/>
      <c r="J24" s="1091"/>
      <c r="K24" s="1091"/>
      <c r="L24" s="1091"/>
      <c r="M24" s="1092"/>
      <c r="N24" s="1090"/>
      <c r="O24" s="1091"/>
      <c r="P24" s="1091"/>
      <c r="Q24" s="1091"/>
      <c r="R24" s="1091"/>
      <c r="S24" s="1091"/>
      <c r="T24" s="1092"/>
      <c r="U24" s="1090"/>
      <c r="V24" s="1091"/>
      <c r="W24" s="1091"/>
      <c r="X24" s="1091"/>
      <c r="Y24" s="1091"/>
      <c r="Z24" s="1091"/>
      <c r="AA24" s="1093"/>
    </row>
    <row r="25" spans="1:27" ht="14.25">
      <c r="A25" s="118"/>
      <c r="B25" s="110"/>
      <c r="C25" s="110"/>
      <c r="D25" s="110"/>
      <c r="E25" s="110"/>
      <c r="F25" s="119"/>
      <c r="G25" s="110"/>
      <c r="H25" s="110"/>
      <c r="I25" s="110"/>
      <c r="J25" s="110"/>
      <c r="K25" s="110"/>
      <c r="L25" s="110"/>
      <c r="M25" s="119"/>
      <c r="N25" s="110"/>
      <c r="O25" s="110"/>
      <c r="P25" s="110"/>
      <c r="Q25" s="110"/>
      <c r="R25" s="110"/>
      <c r="S25" s="110"/>
      <c r="T25" s="119"/>
      <c r="U25" s="110"/>
      <c r="V25" s="110"/>
      <c r="W25" s="110"/>
      <c r="X25" s="110"/>
      <c r="Y25" s="110"/>
      <c r="Z25" s="110"/>
      <c r="AA25" s="120"/>
    </row>
    <row r="26" spans="1:27" ht="14.25">
      <c r="A26" s="121"/>
      <c r="B26" s="122"/>
      <c r="C26" s="122"/>
      <c r="D26" s="122"/>
      <c r="E26" s="122"/>
      <c r="F26" s="123"/>
      <c r="G26" s="122"/>
      <c r="H26" s="1059" t="e">
        <f>別紙７【要入力】!F22</f>
        <v>#N/A</v>
      </c>
      <c r="I26" s="1059"/>
      <c r="J26" s="1059"/>
      <c r="K26" s="1059"/>
      <c r="L26" s="1059"/>
      <c r="M26" s="123"/>
      <c r="N26" s="122"/>
      <c r="O26" s="1073" t="e">
        <f>VLOOKUP('説明（入力箇所有　必ずお読みください）'!C20,施設情報!$A$4:$AP$78,37,0)</f>
        <v>#N/A</v>
      </c>
      <c r="P26" s="1073"/>
      <c r="Q26" s="1073"/>
      <c r="R26" s="1073"/>
      <c r="S26" s="1073"/>
      <c r="T26" s="123"/>
      <c r="U26" s="122"/>
      <c r="V26" s="1075" t="e">
        <f>H26-O26</f>
        <v>#N/A</v>
      </c>
      <c r="W26" s="1075"/>
      <c r="X26" s="1075"/>
      <c r="Y26" s="1075"/>
      <c r="Z26" s="1075"/>
      <c r="AA26" s="124"/>
    </row>
    <row r="27" spans="1:27" ht="14.25">
      <c r="A27" s="1047" t="s">
        <v>35</v>
      </c>
      <c r="B27" s="1048"/>
      <c r="C27" s="1048"/>
      <c r="D27" s="1048"/>
      <c r="E27" s="1048"/>
      <c r="F27" s="1049"/>
      <c r="G27" s="116"/>
      <c r="H27" s="1060"/>
      <c r="I27" s="1060"/>
      <c r="J27" s="1060"/>
      <c r="K27" s="1060"/>
      <c r="L27" s="1060"/>
      <c r="M27" s="117"/>
      <c r="N27" s="116"/>
      <c r="O27" s="1074"/>
      <c r="P27" s="1074"/>
      <c r="Q27" s="1074"/>
      <c r="R27" s="1074"/>
      <c r="S27" s="1074"/>
      <c r="T27" s="117"/>
      <c r="U27" s="116"/>
      <c r="V27" s="1076"/>
      <c r="W27" s="1076"/>
      <c r="X27" s="1076"/>
      <c r="Y27" s="1076"/>
      <c r="Z27" s="1076"/>
      <c r="AA27" s="125"/>
    </row>
    <row r="28" spans="1:27" ht="14.25">
      <c r="A28" s="1047"/>
      <c r="B28" s="1048"/>
      <c r="C28" s="1048"/>
      <c r="D28" s="1048"/>
      <c r="E28" s="1048"/>
      <c r="F28" s="1049"/>
      <c r="G28" s="116"/>
      <c r="H28" s="116"/>
      <c r="I28" s="116"/>
      <c r="J28" s="116"/>
      <c r="K28" s="116"/>
      <c r="L28" s="116" t="s">
        <v>102</v>
      </c>
      <c r="M28" s="117"/>
      <c r="N28" s="116"/>
      <c r="O28" s="116"/>
      <c r="P28" s="116"/>
      <c r="Q28" s="116"/>
      <c r="R28" s="116"/>
      <c r="S28" s="116" t="s">
        <v>102</v>
      </c>
      <c r="T28" s="117"/>
      <c r="U28" s="116"/>
      <c r="V28" s="116"/>
      <c r="W28" s="116"/>
      <c r="X28" s="116"/>
      <c r="Y28" s="116"/>
      <c r="Z28" s="116" t="s">
        <v>102</v>
      </c>
      <c r="AA28" s="125"/>
    </row>
    <row r="29" spans="1:27" ht="14.25">
      <c r="A29" s="118"/>
      <c r="B29" s="126"/>
      <c r="C29" s="126"/>
      <c r="D29" s="126"/>
      <c r="E29" s="126"/>
      <c r="F29" s="119"/>
      <c r="G29" s="110"/>
      <c r="H29" s="110"/>
      <c r="I29" s="110"/>
      <c r="J29" s="110"/>
      <c r="K29" s="110"/>
      <c r="L29" s="110"/>
      <c r="M29" s="119"/>
      <c r="N29" s="110"/>
      <c r="O29" s="110"/>
      <c r="P29" s="110"/>
      <c r="Q29" s="110"/>
      <c r="R29" s="110"/>
      <c r="S29" s="110"/>
      <c r="T29" s="119"/>
      <c r="U29" s="110"/>
      <c r="V29" s="110"/>
      <c r="W29" s="110"/>
      <c r="X29" s="110"/>
      <c r="Y29" s="110"/>
      <c r="Z29" s="110"/>
      <c r="AA29" s="120"/>
    </row>
    <row r="30" spans="1:27" ht="14.25" customHeight="1">
      <c r="A30" s="115"/>
      <c r="B30" s="127"/>
      <c r="C30" s="127"/>
      <c r="D30" s="127"/>
      <c r="E30" s="127"/>
      <c r="F30" s="117"/>
      <c r="G30" s="122"/>
      <c r="H30" s="1059">
        <f>別紙７【要入力】!K22</f>
        <v>0</v>
      </c>
      <c r="I30" s="1059"/>
      <c r="J30" s="1059"/>
      <c r="K30" s="1059"/>
      <c r="L30" s="1059"/>
      <c r="M30" s="123"/>
      <c r="N30" s="122"/>
      <c r="O30" s="1073">
        <v>0</v>
      </c>
      <c r="P30" s="1073"/>
      <c r="Q30" s="1073"/>
      <c r="R30" s="1073"/>
      <c r="S30" s="1073"/>
      <c r="T30" s="123"/>
      <c r="U30" s="122"/>
      <c r="V30" s="1075">
        <f>H30-O30</f>
        <v>0</v>
      </c>
      <c r="W30" s="1075"/>
      <c r="X30" s="1075"/>
      <c r="Y30" s="1075"/>
      <c r="Z30" s="1075"/>
      <c r="AA30" s="124"/>
    </row>
    <row r="31" spans="1:27" ht="14.25" customHeight="1">
      <c r="A31" s="1084" t="s">
        <v>106</v>
      </c>
      <c r="B31" s="1085"/>
      <c r="C31" s="1085"/>
      <c r="D31" s="1085"/>
      <c r="E31" s="1085"/>
      <c r="F31" s="1086"/>
      <c r="G31" s="116"/>
      <c r="H31" s="1060"/>
      <c r="I31" s="1060"/>
      <c r="J31" s="1060"/>
      <c r="K31" s="1060"/>
      <c r="L31" s="1060"/>
      <c r="M31" s="117"/>
      <c r="N31" s="116"/>
      <c r="O31" s="1074"/>
      <c r="P31" s="1074"/>
      <c r="Q31" s="1074"/>
      <c r="R31" s="1074"/>
      <c r="S31" s="1074"/>
      <c r="T31" s="117"/>
      <c r="U31" s="116"/>
      <c r="V31" s="1076"/>
      <c r="W31" s="1076"/>
      <c r="X31" s="1076"/>
      <c r="Y31" s="1076"/>
      <c r="Z31" s="1076"/>
      <c r="AA31" s="125"/>
    </row>
    <row r="32" spans="1:27" ht="14.25">
      <c r="A32" s="1084"/>
      <c r="B32" s="1085"/>
      <c r="C32" s="1085"/>
      <c r="D32" s="1085"/>
      <c r="E32" s="1085"/>
      <c r="F32" s="1086"/>
      <c r="G32" s="116"/>
      <c r="H32" s="116"/>
      <c r="I32" s="116"/>
      <c r="J32" s="116"/>
      <c r="K32" s="116"/>
      <c r="L32" s="116" t="s">
        <v>102</v>
      </c>
      <c r="M32" s="117"/>
      <c r="N32" s="116"/>
      <c r="O32" s="116"/>
      <c r="P32" s="116"/>
      <c r="Q32" s="116"/>
      <c r="R32" s="116"/>
      <c r="S32" s="116" t="s">
        <v>102</v>
      </c>
      <c r="T32" s="117"/>
      <c r="U32" s="116"/>
      <c r="V32" s="116"/>
      <c r="W32" s="116"/>
      <c r="X32" s="116"/>
      <c r="Y32" s="116"/>
      <c r="Z32" s="116" t="s">
        <v>102</v>
      </c>
      <c r="AA32" s="125"/>
    </row>
    <row r="33" spans="1:27" ht="14.25">
      <c r="A33" s="115"/>
      <c r="B33" s="127"/>
      <c r="C33" s="127"/>
      <c r="D33" s="127"/>
      <c r="E33" s="127"/>
      <c r="F33" s="117"/>
      <c r="G33" s="110"/>
      <c r="H33" s="110"/>
      <c r="I33" s="110"/>
      <c r="J33" s="110"/>
      <c r="K33" s="110"/>
      <c r="L33" s="110"/>
      <c r="M33" s="119"/>
      <c r="N33" s="110"/>
      <c r="O33" s="110"/>
      <c r="P33" s="110"/>
      <c r="Q33" s="110"/>
      <c r="R33" s="110"/>
      <c r="S33" s="110"/>
      <c r="T33" s="119"/>
      <c r="U33" s="110"/>
      <c r="V33" s="110"/>
      <c r="W33" s="110"/>
      <c r="X33" s="110"/>
      <c r="Y33" s="110"/>
      <c r="Z33" s="110"/>
      <c r="AA33" s="120"/>
    </row>
    <row r="34" spans="1:27" ht="14.25">
      <c r="A34" s="121"/>
      <c r="B34" s="128"/>
      <c r="C34" s="128"/>
      <c r="D34" s="128"/>
      <c r="E34" s="128"/>
      <c r="F34" s="123"/>
      <c r="G34" s="122"/>
      <c r="H34" s="1057" t="e">
        <f>H26+H30</f>
        <v>#N/A</v>
      </c>
      <c r="I34" s="1057"/>
      <c r="J34" s="1057"/>
      <c r="K34" s="1057"/>
      <c r="L34" s="1057"/>
      <c r="M34" s="123"/>
      <c r="N34" s="122"/>
      <c r="O34" s="1059" t="e">
        <f>O26+O30</f>
        <v>#N/A</v>
      </c>
      <c r="P34" s="1059"/>
      <c r="Q34" s="1059"/>
      <c r="R34" s="1059"/>
      <c r="S34" s="1059"/>
      <c r="T34" s="123"/>
      <c r="U34" s="122"/>
      <c r="V34" s="1057" t="e">
        <f>SUM(V26+V30)</f>
        <v>#N/A</v>
      </c>
      <c r="W34" s="1057"/>
      <c r="X34" s="1057"/>
      <c r="Y34" s="1057"/>
      <c r="Z34" s="1057"/>
      <c r="AA34" s="124"/>
    </row>
    <row r="35" spans="1:27" ht="14.25" customHeight="1">
      <c r="A35" s="1061" t="s">
        <v>107</v>
      </c>
      <c r="B35" s="1062"/>
      <c r="C35" s="1062"/>
      <c r="D35" s="1062"/>
      <c r="E35" s="1062"/>
      <c r="F35" s="1063"/>
      <c r="G35" s="116"/>
      <c r="H35" s="1058"/>
      <c r="I35" s="1058"/>
      <c r="J35" s="1058"/>
      <c r="K35" s="1058"/>
      <c r="L35" s="1058"/>
      <c r="M35" s="117"/>
      <c r="N35" s="116"/>
      <c r="O35" s="1060"/>
      <c r="P35" s="1060"/>
      <c r="Q35" s="1060"/>
      <c r="R35" s="1060"/>
      <c r="S35" s="1060"/>
      <c r="T35" s="117"/>
      <c r="U35" s="116"/>
      <c r="V35" s="1058"/>
      <c r="W35" s="1058"/>
      <c r="X35" s="1058"/>
      <c r="Y35" s="1058"/>
      <c r="Z35" s="1058"/>
      <c r="AA35" s="125"/>
    </row>
    <row r="36" spans="1:27" ht="14.25">
      <c r="A36" s="1061"/>
      <c r="B36" s="1062"/>
      <c r="C36" s="1062"/>
      <c r="D36" s="1062"/>
      <c r="E36" s="1062"/>
      <c r="F36" s="1063"/>
      <c r="G36" s="116"/>
      <c r="H36" s="116"/>
      <c r="I36" s="116"/>
      <c r="J36" s="116"/>
      <c r="K36" s="116"/>
      <c r="L36" s="116" t="s">
        <v>102</v>
      </c>
      <c r="M36" s="117"/>
      <c r="N36" s="116"/>
      <c r="O36" s="116"/>
      <c r="P36" s="116"/>
      <c r="Q36" s="116"/>
      <c r="R36" s="116"/>
      <c r="S36" s="116" t="s">
        <v>102</v>
      </c>
      <c r="T36" s="117"/>
      <c r="U36" s="116"/>
      <c r="V36" s="116"/>
      <c r="W36" s="116"/>
      <c r="X36" s="116"/>
      <c r="Y36" s="116"/>
      <c r="Z36" s="116" t="s">
        <v>102</v>
      </c>
      <c r="AA36" s="125"/>
    </row>
    <row r="37" spans="1:27" ht="14.25">
      <c r="A37" s="118"/>
      <c r="B37" s="126"/>
      <c r="C37" s="126"/>
      <c r="D37" s="126"/>
      <c r="E37" s="126"/>
      <c r="F37" s="119"/>
      <c r="G37" s="110"/>
      <c r="H37" s="110"/>
      <c r="I37" s="110"/>
      <c r="J37" s="110"/>
      <c r="K37" s="110"/>
      <c r="L37" s="110"/>
      <c r="M37" s="119"/>
      <c r="N37" s="110"/>
      <c r="O37" s="110"/>
      <c r="P37" s="110"/>
      <c r="Q37" s="110"/>
      <c r="R37" s="110"/>
      <c r="S37" s="110"/>
      <c r="T37" s="119"/>
      <c r="U37" s="110"/>
      <c r="V37" s="110"/>
      <c r="W37" s="110"/>
      <c r="X37" s="110"/>
      <c r="Y37" s="110"/>
      <c r="Z37" s="110"/>
      <c r="AA37" s="120"/>
    </row>
    <row r="38" spans="1:27" ht="14.25">
      <c r="A38" s="121"/>
      <c r="B38" s="128"/>
      <c r="C38" s="128"/>
      <c r="D38" s="128"/>
      <c r="E38" s="128"/>
      <c r="F38" s="123"/>
      <c r="G38" s="1064" t="s">
        <v>953</v>
      </c>
      <c r="H38" s="1065"/>
      <c r="I38" s="1065"/>
      <c r="J38" s="1065"/>
      <c r="K38" s="1065"/>
      <c r="L38" s="1065"/>
      <c r="M38" s="1065"/>
      <c r="N38" s="1065"/>
      <c r="O38" s="1065"/>
      <c r="P38" s="1065"/>
      <c r="Q38" s="1065"/>
      <c r="R38" s="1065"/>
      <c r="S38" s="1065"/>
      <c r="T38" s="1065"/>
      <c r="U38" s="1065"/>
      <c r="V38" s="1065"/>
      <c r="W38" s="1065"/>
      <c r="X38" s="1065"/>
      <c r="Y38" s="1065"/>
      <c r="Z38" s="1065"/>
      <c r="AA38" s="1066"/>
    </row>
    <row r="39" spans="1:27" ht="14.25" customHeight="1">
      <c r="A39" s="1047" t="s">
        <v>108</v>
      </c>
      <c r="B39" s="1048"/>
      <c r="C39" s="1048"/>
      <c r="D39" s="1048"/>
      <c r="E39" s="1048"/>
      <c r="F39" s="1049"/>
      <c r="G39" s="1067"/>
      <c r="H39" s="1068"/>
      <c r="I39" s="1068"/>
      <c r="J39" s="1068"/>
      <c r="K39" s="1068"/>
      <c r="L39" s="1068"/>
      <c r="M39" s="1068"/>
      <c r="N39" s="1068"/>
      <c r="O39" s="1068"/>
      <c r="P39" s="1068"/>
      <c r="Q39" s="1068"/>
      <c r="R39" s="1068"/>
      <c r="S39" s="1068"/>
      <c r="T39" s="1068"/>
      <c r="U39" s="1068"/>
      <c r="V39" s="1068"/>
      <c r="W39" s="1068"/>
      <c r="X39" s="1068"/>
      <c r="Y39" s="1068"/>
      <c r="Z39" s="1068"/>
      <c r="AA39" s="1069"/>
    </row>
    <row r="40" spans="1:27" ht="14.25" customHeight="1">
      <c r="A40" s="1047"/>
      <c r="B40" s="1048"/>
      <c r="C40" s="1048"/>
      <c r="D40" s="1048"/>
      <c r="E40" s="1048"/>
      <c r="F40" s="1049"/>
      <c r="G40" s="1067"/>
      <c r="H40" s="1068"/>
      <c r="I40" s="1068"/>
      <c r="J40" s="1068"/>
      <c r="K40" s="1068"/>
      <c r="L40" s="1068"/>
      <c r="M40" s="1068"/>
      <c r="N40" s="1068"/>
      <c r="O40" s="1068"/>
      <c r="P40" s="1068"/>
      <c r="Q40" s="1068"/>
      <c r="R40" s="1068"/>
      <c r="S40" s="1068"/>
      <c r="T40" s="1068"/>
      <c r="U40" s="1068"/>
      <c r="V40" s="1068"/>
      <c r="W40" s="1068"/>
      <c r="X40" s="1068"/>
      <c r="Y40" s="1068"/>
      <c r="Z40" s="1068"/>
      <c r="AA40" s="1069"/>
    </row>
    <row r="41" spans="1:27" ht="14.25">
      <c r="A41" s="118"/>
      <c r="B41" s="126"/>
      <c r="C41" s="126"/>
      <c r="D41" s="126"/>
      <c r="E41" s="126"/>
      <c r="F41" s="119"/>
      <c r="G41" s="1070"/>
      <c r="H41" s="1071"/>
      <c r="I41" s="1071"/>
      <c r="J41" s="1071"/>
      <c r="K41" s="1071"/>
      <c r="L41" s="1071"/>
      <c r="M41" s="1071"/>
      <c r="N41" s="1071"/>
      <c r="O41" s="1071"/>
      <c r="P41" s="1071"/>
      <c r="Q41" s="1071"/>
      <c r="R41" s="1071"/>
      <c r="S41" s="1071"/>
      <c r="T41" s="1071"/>
      <c r="U41" s="1071"/>
      <c r="V41" s="1071"/>
      <c r="W41" s="1071"/>
      <c r="X41" s="1071"/>
      <c r="Y41" s="1071"/>
      <c r="Z41" s="1071"/>
      <c r="AA41" s="1072"/>
    </row>
    <row r="42" spans="1:27" ht="14.25">
      <c r="A42" s="1044" t="s">
        <v>109</v>
      </c>
      <c r="B42" s="1045"/>
      <c r="C42" s="1045"/>
      <c r="D42" s="1045"/>
      <c r="E42" s="1045"/>
      <c r="F42" s="1046"/>
      <c r="G42" s="129"/>
      <c r="H42" s="122"/>
      <c r="I42" s="122"/>
      <c r="J42" s="122"/>
      <c r="K42" s="122"/>
      <c r="L42" s="122"/>
      <c r="M42" s="122"/>
      <c r="N42" s="122"/>
      <c r="O42" s="122"/>
      <c r="P42" s="122"/>
      <c r="Q42" s="122"/>
      <c r="R42" s="122"/>
      <c r="S42" s="122"/>
      <c r="T42" s="122"/>
      <c r="U42" s="122"/>
      <c r="V42" s="122"/>
      <c r="W42" s="122"/>
      <c r="X42" s="122"/>
      <c r="Y42" s="122"/>
      <c r="Z42" s="122"/>
      <c r="AA42" s="124"/>
    </row>
    <row r="43" spans="1:27" ht="14.25" customHeight="1">
      <c r="A43" s="1047"/>
      <c r="B43" s="1048"/>
      <c r="C43" s="1048"/>
      <c r="D43" s="1048"/>
      <c r="E43" s="1048"/>
      <c r="F43" s="1049"/>
      <c r="G43" s="1053" t="s">
        <v>110</v>
      </c>
      <c r="H43" s="1054"/>
      <c r="I43" s="1054"/>
      <c r="J43" s="1054"/>
      <c r="K43" s="1054"/>
      <c r="L43" s="1054"/>
      <c r="M43" s="1054"/>
      <c r="N43" s="1054"/>
      <c r="O43" s="1054"/>
      <c r="P43" s="1054"/>
      <c r="Q43" s="1054"/>
      <c r="R43" s="1054"/>
      <c r="S43" s="1054"/>
      <c r="T43" s="1054"/>
      <c r="U43" s="1054"/>
      <c r="V43" s="1054"/>
      <c r="W43" s="1054"/>
      <c r="X43" s="1054"/>
      <c r="Y43" s="1054"/>
      <c r="Z43" s="1054"/>
      <c r="AA43" s="1055"/>
    </row>
    <row r="44" spans="1:27" ht="14.25" customHeight="1">
      <c r="A44" s="1047"/>
      <c r="B44" s="1048"/>
      <c r="C44" s="1048"/>
      <c r="D44" s="1048"/>
      <c r="E44" s="1048"/>
      <c r="F44" s="1049"/>
      <c r="G44" s="1053"/>
      <c r="H44" s="1054"/>
      <c r="I44" s="1054"/>
      <c r="J44" s="1054"/>
      <c r="K44" s="1054"/>
      <c r="L44" s="1054"/>
      <c r="M44" s="1054"/>
      <c r="N44" s="1054"/>
      <c r="O44" s="1054"/>
      <c r="P44" s="1054"/>
      <c r="Q44" s="1054"/>
      <c r="R44" s="1054"/>
      <c r="S44" s="1054"/>
      <c r="T44" s="1054"/>
      <c r="U44" s="1054"/>
      <c r="V44" s="1054"/>
      <c r="W44" s="1054"/>
      <c r="X44" s="1054"/>
      <c r="Y44" s="1054"/>
      <c r="Z44" s="1054"/>
      <c r="AA44" s="1055"/>
    </row>
    <row r="45" spans="1:27" ht="14.25" customHeight="1">
      <c r="A45" s="1047"/>
      <c r="B45" s="1048"/>
      <c r="C45" s="1048"/>
      <c r="D45" s="1048"/>
      <c r="E45" s="1048"/>
      <c r="F45" s="1049"/>
      <c r="G45" s="1053" t="s">
        <v>111</v>
      </c>
      <c r="H45" s="1054"/>
      <c r="I45" s="1054"/>
      <c r="J45" s="1054"/>
      <c r="K45" s="1054"/>
      <c r="L45" s="1054"/>
      <c r="M45" s="1054"/>
      <c r="N45" s="1054"/>
      <c r="O45" s="1054"/>
      <c r="P45" s="1054"/>
      <c r="Q45" s="1054"/>
      <c r="R45" s="1054"/>
      <c r="S45" s="1054"/>
      <c r="T45" s="1054"/>
      <c r="U45" s="1054"/>
      <c r="V45" s="1054"/>
      <c r="W45" s="1054"/>
      <c r="X45" s="1054"/>
      <c r="Y45" s="1054"/>
      <c r="Z45" s="1054"/>
      <c r="AA45" s="1055"/>
    </row>
    <row r="46" spans="1:27" ht="14.25" customHeight="1">
      <c r="A46" s="1047"/>
      <c r="B46" s="1048"/>
      <c r="C46" s="1048"/>
      <c r="D46" s="1048"/>
      <c r="E46" s="1048"/>
      <c r="F46" s="1049"/>
      <c r="G46" s="1053"/>
      <c r="H46" s="1054"/>
      <c r="I46" s="1054"/>
      <c r="J46" s="1054"/>
      <c r="K46" s="1054"/>
      <c r="L46" s="1054"/>
      <c r="M46" s="1054"/>
      <c r="N46" s="1054"/>
      <c r="O46" s="1054"/>
      <c r="P46" s="1054"/>
      <c r="Q46" s="1054"/>
      <c r="R46" s="1054"/>
      <c r="S46" s="1054"/>
      <c r="T46" s="1054"/>
      <c r="U46" s="1054"/>
      <c r="V46" s="1054"/>
      <c r="W46" s="1054"/>
      <c r="X46" s="1054"/>
      <c r="Y46" s="1054"/>
      <c r="Z46" s="1054"/>
      <c r="AA46" s="1055"/>
    </row>
    <row r="47" spans="1:27" ht="14.25" customHeight="1">
      <c r="A47" s="1047"/>
      <c r="B47" s="1048"/>
      <c r="C47" s="1048"/>
      <c r="D47" s="1048"/>
      <c r="E47" s="1048"/>
      <c r="F47" s="1049"/>
      <c r="G47" s="1053" t="s">
        <v>112</v>
      </c>
      <c r="H47" s="1054"/>
      <c r="I47" s="1054"/>
      <c r="J47" s="1054"/>
      <c r="K47" s="1054"/>
      <c r="L47" s="1054"/>
      <c r="M47" s="1054"/>
      <c r="N47" s="1054"/>
      <c r="O47" s="1054"/>
      <c r="P47" s="1054"/>
      <c r="Q47" s="1054"/>
      <c r="R47" s="1054"/>
      <c r="S47" s="1054"/>
      <c r="T47" s="1054"/>
      <c r="U47" s="1054"/>
      <c r="V47" s="1054"/>
      <c r="W47" s="1054"/>
      <c r="X47" s="1054"/>
      <c r="Y47" s="1054"/>
      <c r="Z47" s="1054"/>
      <c r="AA47" s="1055"/>
    </row>
    <row r="48" spans="1:27" ht="14.25" customHeight="1">
      <c r="A48" s="1047"/>
      <c r="B48" s="1048"/>
      <c r="C48" s="1048"/>
      <c r="D48" s="1048"/>
      <c r="E48" s="1048"/>
      <c r="F48" s="1049"/>
      <c r="G48" s="1053"/>
      <c r="H48" s="1054"/>
      <c r="I48" s="1054"/>
      <c r="J48" s="1054"/>
      <c r="K48" s="1054"/>
      <c r="L48" s="1054"/>
      <c r="M48" s="1054"/>
      <c r="N48" s="1054"/>
      <c r="O48" s="1054"/>
      <c r="P48" s="1054"/>
      <c r="Q48" s="1054"/>
      <c r="R48" s="1054"/>
      <c r="S48" s="1054"/>
      <c r="T48" s="1054"/>
      <c r="U48" s="1054"/>
      <c r="V48" s="1054"/>
      <c r="W48" s="1054"/>
      <c r="X48" s="1054"/>
      <c r="Y48" s="1054"/>
      <c r="Z48" s="1054"/>
      <c r="AA48" s="1055"/>
    </row>
    <row r="49" spans="1:27" ht="15" thickBot="1">
      <c r="A49" s="1050"/>
      <c r="B49" s="1051"/>
      <c r="C49" s="1051"/>
      <c r="D49" s="1051"/>
      <c r="E49" s="1051"/>
      <c r="F49" s="1052"/>
      <c r="G49" s="130"/>
      <c r="H49" s="131"/>
      <c r="I49" s="131"/>
      <c r="J49" s="131"/>
      <c r="K49" s="131"/>
      <c r="L49" s="131"/>
      <c r="M49" s="131"/>
      <c r="N49" s="131"/>
      <c r="O49" s="131"/>
      <c r="P49" s="131"/>
      <c r="Q49" s="131"/>
      <c r="R49" s="131"/>
      <c r="S49" s="131"/>
      <c r="T49" s="131"/>
      <c r="U49" s="131"/>
      <c r="V49" s="131"/>
      <c r="W49" s="131"/>
      <c r="X49" s="131"/>
      <c r="Y49" s="131"/>
      <c r="Z49" s="131"/>
      <c r="AA49" s="132"/>
    </row>
    <row r="50" spans="1:27" ht="14.25">
      <c r="A50" s="133"/>
      <c r="B50" s="133"/>
      <c r="C50" s="133"/>
      <c r="D50" s="133"/>
      <c r="E50" s="133"/>
      <c r="F50" s="133"/>
      <c r="G50" s="133"/>
      <c r="H50" s="133"/>
      <c r="I50" s="133"/>
      <c r="J50" s="133"/>
      <c r="K50" s="133"/>
      <c r="L50" s="133"/>
      <c r="M50" s="133"/>
      <c r="N50" s="133"/>
      <c r="O50" s="133"/>
      <c r="P50" s="133"/>
      <c r="Q50" s="133"/>
      <c r="R50" s="133"/>
      <c r="S50" s="133"/>
      <c r="T50" s="133"/>
      <c r="U50" s="133"/>
      <c r="V50" s="133"/>
      <c r="W50" s="133"/>
      <c r="X50" s="133"/>
      <c r="Y50" s="133"/>
      <c r="Z50" s="133"/>
      <c r="AA50" s="133"/>
    </row>
  </sheetData>
  <sheetProtection password="CCCF" sheet="1" selectLockedCells="1"/>
  <mergeCells count="34">
    <mergeCell ref="O30:S31"/>
    <mergeCell ref="V30:Z31"/>
    <mergeCell ref="A31:F32"/>
    <mergeCell ref="A14:AA16"/>
    <mergeCell ref="B19:H19"/>
    <mergeCell ref="K19:P19"/>
    <mergeCell ref="G23:M24"/>
    <mergeCell ref="N23:T24"/>
    <mergeCell ref="U23:AA24"/>
    <mergeCell ref="Z1:AA1"/>
    <mergeCell ref="O10:AA10"/>
    <mergeCell ref="O11:S11"/>
    <mergeCell ref="T11:Y11"/>
    <mergeCell ref="O12:Z12"/>
    <mergeCell ref="T2:AA2"/>
    <mergeCell ref="H5:S5"/>
    <mergeCell ref="H6:S6"/>
    <mergeCell ref="G7:T8"/>
    <mergeCell ref="A42:F49"/>
    <mergeCell ref="G43:AA44"/>
    <mergeCell ref="G45:AA46"/>
    <mergeCell ref="G47:AA48"/>
    <mergeCell ref="O9:AA9"/>
    <mergeCell ref="H34:L35"/>
    <mergeCell ref="O34:S35"/>
    <mergeCell ref="V34:Z35"/>
    <mergeCell ref="A35:F36"/>
    <mergeCell ref="G38:AA41"/>
    <mergeCell ref="A39:F40"/>
    <mergeCell ref="H26:L27"/>
    <mergeCell ref="O26:S27"/>
    <mergeCell ref="V26:Z27"/>
    <mergeCell ref="A27:F28"/>
    <mergeCell ref="H30:L31"/>
  </mergeCells>
  <phoneticPr fontId="2"/>
  <conditionalFormatting sqref="A5:AA12">
    <cfRule type="expression" dxfId="3" priority="1">
      <formula>$AD$4="不要"</formula>
    </cfRule>
  </conditionalFormatting>
  <printOptions horizontalCentered="1" verticalCentered="1"/>
  <pageMargins left="0.78740157480314965" right="0.78740157480314965" top="0.98425196850393704" bottom="0.98425196850393704" header="0.51181102362204722" footer="0.51181102362204722"/>
  <pageSetup paperSize="9" scale="97" orientation="portrait"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FFFF00"/>
  </sheetPr>
  <dimension ref="A1:AE47"/>
  <sheetViews>
    <sheetView view="pageBreakPreview" zoomScale="70" zoomScaleNormal="100" zoomScaleSheetLayoutView="70" workbookViewId="0">
      <selection activeCell="O9" sqref="O9:AA9"/>
    </sheetView>
  </sheetViews>
  <sheetFormatPr defaultColWidth="3.125" defaultRowHeight="13.5"/>
  <cols>
    <col min="1" max="27" width="3.5" style="108" customWidth="1"/>
    <col min="28" max="29" width="3.125" style="108"/>
    <col min="30" max="30" width="6" style="108" bestFit="1" customWidth="1"/>
    <col min="31" max="256" width="3.125" style="108"/>
    <col min="257" max="283" width="3.5" style="108" customWidth="1"/>
    <col min="284" max="512" width="3.125" style="108"/>
    <col min="513" max="539" width="3.5" style="108" customWidth="1"/>
    <col min="540" max="768" width="3.125" style="108"/>
    <col min="769" max="795" width="3.5" style="108" customWidth="1"/>
    <col min="796" max="1024" width="3.125" style="108"/>
    <col min="1025" max="1051" width="3.5" style="108" customWidth="1"/>
    <col min="1052" max="1280" width="3.125" style="108"/>
    <col min="1281" max="1307" width="3.5" style="108" customWidth="1"/>
    <col min="1308" max="1536" width="3.125" style="108"/>
    <col min="1537" max="1563" width="3.5" style="108" customWidth="1"/>
    <col min="1564" max="1792" width="3.125" style="108"/>
    <col min="1793" max="1819" width="3.5" style="108" customWidth="1"/>
    <col min="1820" max="2048" width="3.125" style="108"/>
    <col min="2049" max="2075" width="3.5" style="108" customWidth="1"/>
    <col min="2076" max="2304" width="3.125" style="108"/>
    <col min="2305" max="2331" width="3.5" style="108" customWidth="1"/>
    <col min="2332" max="2560" width="3.125" style="108"/>
    <col min="2561" max="2587" width="3.5" style="108" customWidth="1"/>
    <col min="2588" max="2816" width="3.125" style="108"/>
    <col min="2817" max="2843" width="3.5" style="108" customWidth="1"/>
    <col min="2844" max="3072" width="3.125" style="108"/>
    <col min="3073" max="3099" width="3.5" style="108" customWidth="1"/>
    <col min="3100" max="3328" width="3.125" style="108"/>
    <col min="3329" max="3355" width="3.5" style="108" customWidth="1"/>
    <col min="3356" max="3584" width="3.125" style="108"/>
    <col min="3585" max="3611" width="3.5" style="108" customWidth="1"/>
    <col min="3612" max="3840" width="3.125" style="108"/>
    <col min="3841" max="3867" width="3.5" style="108" customWidth="1"/>
    <col min="3868" max="4096" width="3.125" style="108"/>
    <col min="4097" max="4123" width="3.5" style="108" customWidth="1"/>
    <col min="4124" max="4352" width="3.125" style="108"/>
    <col min="4353" max="4379" width="3.5" style="108" customWidth="1"/>
    <col min="4380" max="4608" width="3.125" style="108"/>
    <col min="4609" max="4635" width="3.5" style="108" customWidth="1"/>
    <col min="4636" max="4864" width="3.125" style="108"/>
    <col min="4865" max="4891" width="3.5" style="108" customWidth="1"/>
    <col min="4892" max="5120" width="3.125" style="108"/>
    <col min="5121" max="5147" width="3.5" style="108" customWidth="1"/>
    <col min="5148" max="5376" width="3.125" style="108"/>
    <col min="5377" max="5403" width="3.5" style="108" customWidth="1"/>
    <col min="5404" max="5632" width="3.125" style="108"/>
    <col min="5633" max="5659" width="3.5" style="108" customWidth="1"/>
    <col min="5660" max="5888" width="3.125" style="108"/>
    <col min="5889" max="5915" width="3.5" style="108" customWidth="1"/>
    <col min="5916" max="6144" width="3.125" style="108"/>
    <col min="6145" max="6171" width="3.5" style="108" customWidth="1"/>
    <col min="6172" max="6400" width="3.125" style="108"/>
    <col min="6401" max="6427" width="3.5" style="108" customWidth="1"/>
    <col min="6428" max="6656" width="3.125" style="108"/>
    <col min="6657" max="6683" width="3.5" style="108" customWidth="1"/>
    <col min="6684" max="6912" width="3.125" style="108"/>
    <col min="6913" max="6939" width="3.5" style="108" customWidth="1"/>
    <col min="6940" max="7168" width="3.125" style="108"/>
    <col min="7169" max="7195" width="3.5" style="108" customWidth="1"/>
    <col min="7196" max="7424" width="3.125" style="108"/>
    <col min="7425" max="7451" width="3.5" style="108" customWidth="1"/>
    <col min="7452" max="7680" width="3.125" style="108"/>
    <col min="7681" max="7707" width="3.5" style="108" customWidth="1"/>
    <col min="7708" max="7936" width="3.125" style="108"/>
    <col min="7937" max="7963" width="3.5" style="108" customWidth="1"/>
    <col min="7964" max="8192" width="3.125" style="108"/>
    <col min="8193" max="8219" width="3.5" style="108" customWidth="1"/>
    <col min="8220" max="8448" width="3.125" style="108"/>
    <col min="8449" max="8475" width="3.5" style="108" customWidth="1"/>
    <col min="8476" max="8704" width="3.125" style="108"/>
    <col min="8705" max="8731" width="3.5" style="108" customWidth="1"/>
    <col min="8732" max="8960" width="3.125" style="108"/>
    <col min="8961" max="8987" width="3.5" style="108" customWidth="1"/>
    <col min="8988" max="9216" width="3.125" style="108"/>
    <col min="9217" max="9243" width="3.5" style="108" customWidth="1"/>
    <col min="9244" max="9472" width="3.125" style="108"/>
    <col min="9473" max="9499" width="3.5" style="108" customWidth="1"/>
    <col min="9500" max="9728" width="3.125" style="108"/>
    <col min="9729" max="9755" width="3.5" style="108" customWidth="1"/>
    <col min="9756" max="9984" width="3.125" style="108"/>
    <col min="9985" max="10011" width="3.5" style="108" customWidth="1"/>
    <col min="10012" max="10240" width="3.125" style="108"/>
    <col min="10241" max="10267" width="3.5" style="108" customWidth="1"/>
    <col min="10268" max="10496" width="3.125" style="108"/>
    <col min="10497" max="10523" width="3.5" style="108" customWidth="1"/>
    <col min="10524" max="10752" width="3.125" style="108"/>
    <col min="10753" max="10779" width="3.5" style="108" customWidth="1"/>
    <col min="10780" max="11008" width="3.125" style="108"/>
    <col min="11009" max="11035" width="3.5" style="108" customWidth="1"/>
    <col min="11036" max="11264" width="3.125" style="108"/>
    <col min="11265" max="11291" width="3.5" style="108" customWidth="1"/>
    <col min="11292" max="11520" width="3.125" style="108"/>
    <col min="11521" max="11547" width="3.5" style="108" customWidth="1"/>
    <col min="11548" max="11776" width="3.125" style="108"/>
    <col min="11777" max="11803" width="3.5" style="108" customWidth="1"/>
    <col min="11804" max="12032" width="3.125" style="108"/>
    <col min="12033" max="12059" width="3.5" style="108" customWidth="1"/>
    <col min="12060" max="12288" width="3.125" style="108"/>
    <col min="12289" max="12315" width="3.5" style="108" customWidth="1"/>
    <col min="12316" max="12544" width="3.125" style="108"/>
    <col min="12545" max="12571" width="3.5" style="108" customWidth="1"/>
    <col min="12572" max="12800" width="3.125" style="108"/>
    <col min="12801" max="12827" width="3.5" style="108" customWidth="1"/>
    <col min="12828" max="13056" width="3.125" style="108"/>
    <col min="13057" max="13083" width="3.5" style="108" customWidth="1"/>
    <col min="13084" max="13312" width="3.125" style="108"/>
    <col min="13313" max="13339" width="3.5" style="108" customWidth="1"/>
    <col min="13340" max="13568" width="3.125" style="108"/>
    <col min="13569" max="13595" width="3.5" style="108" customWidth="1"/>
    <col min="13596" max="13824" width="3.125" style="108"/>
    <col min="13825" max="13851" width="3.5" style="108" customWidth="1"/>
    <col min="13852" max="14080" width="3.125" style="108"/>
    <col min="14081" max="14107" width="3.5" style="108" customWidth="1"/>
    <col min="14108" max="14336" width="3.125" style="108"/>
    <col min="14337" max="14363" width="3.5" style="108" customWidth="1"/>
    <col min="14364" max="14592" width="3.125" style="108"/>
    <col min="14593" max="14619" width="3.5" style="108" customWidth="1"/>
    <col min="14620" max="14848" width="3.125" style="108"/>
    <col min="14849" max="14875" width="3.5" style="108" customWidth="1"/>
    <col min="14876" max="15104" width="3.125" style="108"/>
    <col min="15105" max="15131" width="3.5" style="108" customWidth="1"/>
    <col min="15132" max="15360" width="3.125" style="108"/>
    <col min="15361" max="15387" width="3.5" style="108" customWidth="1"/>
    <col min="15388" max="15616" width="3.125" style="108"/>
    <col min="15617" max="15643" width="3.5" style="108" customWidth="1"/>
    <col min="15644" max="15872" width="3.125" style="108"/>
    <col min="15873" max="15899" width="3.5" style="108" customWidth="1"/>
    <col min="15900" max="16128" width="3.125" style="108"/>
    <col min="16129" max="16155" width="3.5" style="108" customWidth="1"/>
    <col min="16156" max="16384" width="3.125" style="108"/>
  </cols>
  <sheetData>
    <row r="1" spans="1:31" ht="14.25">
      <c r="A1" s="107" t="s">
        <v>123</v>
      </c>
      <c r="B1" s="107"/>
      <c r="C1" s="107"/>
      <c r="D1" s="107"/>
      <c r="E1" s="107"/>
      <c r="G1" s="107"/>
      <c r="H1" s="107"/>
      <c r="I1" s="107"/>
      <c r="J1" s="107"/>
      <c r="K1" s="107"/>
      <c r="L1" s="107"/>
      <c r="M1" s="107"/>
      <c r="N1" s="107"/>
      <c r="O1" s="107"/>
      <c r="P1" s="107"/>
      <c r="Q1" s="107"/>
      <c r="R1" s="107"/>
      <c r="S1" s="107"/>
      <c r="T1" s="107"/>
      <c r="U1" s="107"/>
      <c r="V1" s="107"/>
      <c r="W1" s="107"/>
      <c r="X1" s="107"/>
      <c r="Y1" s="107"/>
      <c r="Z1" s="1096" t="e">
        <f>様式第６号★!Z1</f>
        <v>#N/A</v>
      </c>
      <c r="AA1" s="1096"/>
    </row>
    <row r="2" spans="1:31" ht="14.25" customHeight="1">
      <c r="A2" s="107"/>
      <c r="B2" s="107"/>
      <c r="C2" s="107"/>
      <c r="D2" s="107"/>
      <c r="E2" s="107"/>
      <c r="F2" s="107"/>
      <c r="G2" s="107"/>
      <c r="H2" s="107"/>
      <c r="I2" s="107"/>
      <c r="J2" s="107"/>
      <c r="K2" s="107"/>
      <c r="L2" s="107"/>
      <c r="M2" s="107"/>
      <c r="N2" s="107"/>
      <c r="O2" s="107"/>
      <c r="P2" s="107"/>
      <c r="Q2" s="107"/>
      <c r="R2" s="107"/>
      <c r="S2" s="107"/>
      <c r="T2" s="1080">
        <f>様式第６号★!T2</f>
        <v>45382</v>
      </c>
      <c r="U2" s="1081"/>
      <c r="V2" s="1081"/>
      <c r="W2" s="1081"/>
      <c r="X2" s="1081"/>
      <c r="Y2" s="1081"/>
      <c r="Z2" s="1081"/>
      <c r="AA2" s="1081"/>
    </row>
    <row r="3" spans="1:31" ht="15" customHeight="1">
      <c r="A3" s="107"/>
      <c r="B3" s="107"/>
      <c r="C3" s="107"/>
      <c r="D3" s="107"/>
      <c r="E3" s="107"/>
      <c r="F3" s="107"/>
      <c r="G3" s="107"/>
      <c r="H3" s="107"/>
      <c r="I3" s="107"/>
      <c r="J3" s="107"/>
      <c r="K3" s="107"/>
      <c r="L3" s="107"/>
      <c r="M3" s="107"/>
      <c r="N3" s="107"/>
      <c r="O3" s="107"/>
      <c r="P3" s="107"/>
      <c r="Q3" s="107"/>
      <c r="R3" s="107"/>
      <c r="S3" s="107"/>
      <c r="T3" s="107"/>
      <c r="U3" s="107"/>
      <c r="V3" s="107"/>
      <c r="W3" s="107"/>
      <c r="X3" s="107"/>
      <c r="Y3" s="107"/>
      <c r="Z3" s="107"/>
      <c r="AA3" s="107"/>
    </row>
    <row r="4" spans="1:31" ht="15" customHeight="1">
      <c r="A4" s="107"/>
      <c r="B4" s="107"/>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D4" s="641" t="e">
        <f>IF(AND(AD5=0,G31=0),"不要","必要")</f>
        <v>#N/A</v>
      </c>
      <c r="AE4" s="108" t="s">
        <v>1423</v>
      </c>
    </row>
    <row r="5" spans="1:31" ht="21" customHeight="1">
      <c r="A5" s="107"/>
      <c r="B5" s="109"/>
      <c r="C5" s="109"/>
      <c r="D5" s="109"/>
      <c r="E5" s="109"/>
      <c r="F5" s="109"/>
      <c r="G5" s="107"/>
      <c r="H5" s="1082" t="s">
        <v>93</v>
      </c>
      <c r="I5" s="1082"/>
      <c r="J5" s="1082"/>
      <c r="K5" s="1082"/>
      <c r="L5" s="1082"/>
      <c r="M5" s="1082"/>
      <c r="N5" s="1082"/>
      <c r="O5" s="1082"/>
      <c r="P5" s="1082"/>
      <c r="Q5" s="1082"/>
      <c r="R5" s="1082"/>
      <c r="S5" s="1082"/>
      <c r="T5" s="109"/>
      <c r="U5" s="109"/>
      <c r="V5" s="109"/>
      <c r="W5" s="109"/>
      <c r="X5" s="109"/>
      <c r="Y5" s="109"/>
      <c r="Z5" s="109"/>
      <c r="AA5" s="109"/>
      <c r="AD5" s="642" t="e">
        <f>様式第６号★!O34</f>
        <v>#N/A</v>
      </c>
      <c r="AE5" s="108" t="s">
        <v>1424</v>
      </c>
    </row>
    <row r="6" spans="1:31" ht="21" customHeight="1">
      <c r="A6" s="107"/>
      <c r="B6" s="107"/>
      <c r="C6" s="107"/>
      <c r="D6" s="107"/>
      <c r="E6" s="107"/>
      <c r="F6" s="107"/>
      <c r="G6" s="107"/>
      <c r="H6" s="1082" t="s">
        <v>113</v>
      </c>
      <c r="I6" s="1082"/>
      <c r="J6" s="1082"/>
      <c r="K6" s="1082"/>
      <c r="L6" s="1082"/>
      <c r="M6" s="1082"/>
      <c r="N6" s="1082"/>
      <c r="O6" s="1082"/>
      <c r="P6" s="1082"/>
      <c r="Q6" s="1082"/>
      <c r="R6" s="1082"/>
      <c r="S6" s="1082"/>
      <c r="T6" s="107"/>
      <c r="U6" s="107"/>
      <c r="V6" s="107"/>
      <c r="W6" s="107"/>
      <c r="X6" s="107"/>
      <c r="Y6" s="107"/>
      <c r="Z6" s="107"/>
      <c r="AA6" s="107"/>
    </row>
    <row r="7" spans="1:31" ht="14.25">
      <c r="A7" s="107"/>
      <c r="B7" s="107"/>
      <c r="C7" s="107"/>
      <c r="D7" s="107"/>
      <c r="E7" s="107"/>
      <c r="F7" s="107"/>
      <c r="G7" s="1083" t="s">
        <v>1412</v>
      </c>
      <c r="H7" s="1083"/>
      <c r="I7" s="1083"/>
      <c r="J7" s="1083"/>
      <c r="K7" s="1083"/>
      <c r="L7" s="1083"/>
      <c r="M7" s="1083"/>
      <c r="N7" s="1083"/>
      <c r="O7" s="1083"/>
      <c r="P7" s="1083"/>
      <c r="Q7" s="1083"/>
      <c r="R7" s="1083"/>
      <c r="S7" s="1083"/>
      <c r="T7" s="1083"/>
      <c r="U7" s="107"/>
      <c r="V7" s="107"/>
      <c r="W7" s="107"/>
      <c r="X7" s="107"/>
      <c r="Y7" s="107"/>
      <c r="Z7" s="107"/>
      <c r="AA7" s="107"/>
    </row>
    <row r="8" spans="1:31" ht="18.75" customHeight="1">
      <c r="A8" s="107" t="s">
        <v>95</v>
      </c>
      <c r="B8" s="107"/>
      <c r="C8" s="107"/>
      <c r="D8" s="107"/>
      <c r="E8" s="107"/>
      <c r="F8" s="107"/>
      <c r="G8" s="1083"/>
      <c r="H8" s="1083"/>
      <c r="I8" s="1083"/>
      <c r="J8" s="1083"/>
      <c r="K8" s="1083"/>
      <c r="L8" s="1083"/>
      <c r="M8" s="1083"/>
      <c r="N8" s="1083"/>
      <c r="O8" s="1083"/>
      <c r="P8" s="1083"/>
      <c r="Q8" s="1083"/>
      <c r="R8" s="1083"/>
      <c r="S8" s="1083"/>
      <c r="T8" s="1083"/>
      <c r="U8" s="107"/>
      <c r="V8" s="107"/>
      <c r="W8" s="107"/>
      <c r="X8" s="107"/>
      <c r="Y8" s="107"/>
      <c r="Z8" s="107"/>
      <c r="AA8" s="107"/>
    </row>
    <row r="9" spans="1:31" ht="37.5" customHeight="1">
      <c r="A9" s="107"/>
      <c r="B9" s="107"/>
      <c r="C9" s="107"/>
      <c r="D9" s="107"/>
      <c r="E9" s="107"/>
      <c r="F9" s="107"/>
      <c r="G9" s="107"/>
      <c r="H9" s="107"/>
      <c r="I9" s="107"/>
      <c r="J9" s="107"/>
      <c r="K9" s="107"/>
      <c r="L9" s="107" t="s">
        <v>96</v>
      </c>
      <c r="M9" s="107"/>
      <c r="O9" s="1056" t="e">
        <f>様式第６号★!O9</f>
        <v>#N/A</v>
      </c>
      <c r="P9" s="1056"/>
      <c r="Q9" s="1056"/>
      <c r="R9" s="1056"/>
      <c r="S9" s="1056"/>
      <c r="T9" s="1056"/>
      <c r="U9" s="1056"/>
      <c r="V9" s="1056"/>
      <c r="W9" s="1056"/>
      <c r="X9" s="1056"/>
      <c r="Y9" s="1056"/>
      <c r="Z9" s="1056"/>
      <c r="AA9" s="1056"/>
    </row>
    <row r="10" spans="1:31" ht="25.5" customHeight="1">
      <c r="A10" s="107"/>
      <c r="B10" s="107"/>
      <c r="C10" s="107"/>
      <c r="D10" s="107"/>
      <c r="E10" s="107"/>
      <c r="F10" s="107"/>
      <c r="G10" s="107"/>
      <c r="H10" s="107"/>
      <c r="I10" s="107"/>
      <c r="J10" s="107"/>
      <c r="K10" s="107"/>
      <c r="L10" s="107" t="s">
        <v>97</v>
      </c>
      <c r="M10" s="107"/>
      <c r="O10" s="1078" t="e">
        <f>様式第６号★!O10</f>
        <v>#N/A</v>
      </c>
      <c r="P10" s="1078"/>
      <c r="Q10" s="1078"/>
      <c r="R10" s="1078"/>
      <c r="S10" s="1078"/>
      <c r="T10" s="1078"/>
      <c r="U10" s="1078"/>
      <c r="V10" s="1078"/>
      <c r="W10" s="1078"/>
      <c r="X10" s="1078"/>
      <c r="Y10" s="1078"/>
      <c r="Z10" s="1078"/>
      <c r="AA10" s="1078"/>
    </row>
    <row r="11" spans="1:31" ht="25.5" customHeight="1">
      <c r="A11" s="107"/>
      <c r="B11" s="107"/>
      <c r="C11" s="107"/>
      <c r="D11" s="107"/>
      <c r="E11" s="107"/>
      <c r="F11" s="107"/>
      <c r="G11" s="107"/>
      <c r="H11" s="107"/>
      <c r="I11" s="107"/>
      <c r="J11" s="107"/>
      <c r="K11" s="107"/>
      <c r="L11" s="107" t="s">
        <v>98</v>
      </c>
      <c r="M11" s="107"/>
      <c r="O11" s="1079" t="e">
        <f>様式第６号★!O11</f>
        <v>#N/A</v>
      </c>
      <c r="P11" s="1079"/>
      <c r="Q11" s="1079"/>
      <c r="R11" s="1079"/>
      <c r="S11" s="1079"/>
      <c r="T11" s="1079" t="e">
        <f>様式第６号★!T11</f>
        <v>#N/A</v>
      </c>
      <c r="U11" s="1079"/>
      <c r="V11" s="1079"/>
      <c r="W11" s="1079"/>
      <c r="X11" s="1079"/>
      <c r="Y11" s="1079"/>
      <c r="Z11" s="158"/>
      <c r="AA11" s="159" t="s">
        <v>99</v>
      </c>
    </row>
    <row r="12" spans="1:31" ht="25.5" customHeight="1">
      <c r="A12" s="107"/>
      <c r="B12" s="107"/>
      <c r="C12" s="107"/>
      <c r="D12" s="107"/>
      <c r="E12" s="107"/>
      <c r="F12" s="107"/>
      <c r="G12" s="107"/>
      <c r="H12" s="107"/>
      <c r="I12" s="107"/>
      <c r="J12" s="107"/>
      <c r="K12" s="107"/>
      <c r="L12" s="157" t="s">
        <v>100</v>
      </c>
      <c r="M12" s="157"/>
      <c r="N12" s="157"/>
      <c r="O12" s="1079" t="e">
        <f>様式第６号★!O12</f>
        <v>#N/A</v>
      </c>
      <c r="P12" s="1079"/>
      <c r="Q12" s="1079"/>
      <c r="R12" s="1079"/>
      <c r="S12" s="1079"/>
      <c r="T12" s="1079"/>
      <c r="U12" s="1079"/>
      <c r="V12" s="1079"/>
      <c r="W12" s="1079"/>
      <c r="X12" s="1079"/>
      <c r="Y12" s="1079"/>
      <c r="Z12" s="1079"/>
      <c r="AA12" s="159"/>
    </row>
    <row r="13" spans="1:31" ht="20.25" customHeight="1">
      <c r="A13" s="107"/>
      <c r="B13" s="107"/>
      <c r="C13" s="107"/>
      <c r="D13" s="107"/>
      <c r="E13" s="107"/>
      <c r="F13" s="107"/>
      <c r="G13" s="107"/>
      <c r="H13" s="107"/>
      <c r="I13" s="107"/>
      <c r="J13" s="107"/>
      <c r="K13" s="107"/>
      <c r="L13" s="107"/>
      <c r="M13" s="107"/>
      <c r="N13" s="107"/>
      <c r="O13" s="107"/>
      <c r="P13" s="107"/>
      <c r="Q13" s="107"/>
      <c r="R13" s="107"/>
      <c r="S13" s="107"/>
      <c r="T13" s="107"/>
      <c r="U13" s="107"/>
      <c r="V13" s="107"/>
      <c r="W13" s="107"/>
      <c r="X13" s="107"/>
      <c r="Y13" s="107"/>
      <c r="Z13" s="107"/>
      <c r="AA13" s="107"/>
    </row>
    <row r="14" spans="1:31" ht="6.75" customHeight="1">
      <c r="A14" s="107"/>
      <c r="B14" s="107"/>
      <c r="C14" s="107"/>
      <c r="D14" s="107"/>
      <c r="E14" s="107"/>
      <c r="F14" s="107"/>
      <c r="G14" s="107"/>
      <c r="H14" s="107"/>
      <c r="I14" s="107"/>
      <c r="J14" s="107"/>
      <c r="K14" s="107"/>
      <c r="L14" s="107"/>
      <c r="M14" s="107"/>
      <c r="N14" s="107"/>
      <c r="O14" s="107"/>
      <c r="P14" s="107"/>
      <c r="Q14" s="107"/>
      <c r="R14" s="107"/>
      <c r="S14" s="107"/>
      <c r="T14" s="107"/>
      <c r="U14" s="107"/>
      <c r="V14" s="107"/>
      <c r="W14" s="107"/>
      <c r="X14" s="107"/>
      <c r="Y14" s="107"/>
      <c r="Z14" s="107"/>
      <c r="AA14" s="107"/>
    </row>
    <row r="15" spans="1:31" ht="21.75" customHeight="1">
      <c r="A15" s="1097" t="s">
        <v>952</v>
      </c>
      <c r="B15" s="1097"/>
      <c r="C15" s="1097"/>
      <c r="D15" s="1097"/>
      <c r="E15" s="1097"/>
      <c r="F15" s="1097"/>
      <c r="G15" s="1097"/>
      <c r="H15" s="1097"/>
      <c r="I15" s="1097"/>
      <c r="J15" s="1097"/>
      <c r="K15" s="1097"/>
      <c r="L15" s="1097"/>
      <c r="M15" s="1097"/>
      <c r="N15" s="1097"/>
      <c r="O15" s="1097"/>
      <c r="P15" s="1097"/>
      <c r="Q15" s="1097"/>
      <c r="R15" s="1097"/>
      <c r="S15" s="1097"/>
      <c r="T15" s="1097"/>
      <c r="U15" s="1097"/>
      <c r="V15" s="1097"/>
      <c r="W15" s="1097"/>
      <c r="X15" s="1097"/>
      <c r="Y15" s="1097"/>
      <c r="Z15" s="1097"/>
      <c r="AA15" s="1097"/>
    </row>
    <row r="16" spans="1:31" ht="21.75" customHeight="1">
      <c r="A16" s="1097"/>
      <c r="B16" s="1097"/>
      <c r="C16" s="1097"/>
      <c r="D16" s="1097"/>
      <c r="E16" s="1097"/>
      <c r="F16" s="1097"/>
      <c r="G16" s="1097"/>
      <c r="H16" s="1097"/>
      <c r="I16" s="1097"/>
      <c r="J16" s="1097"/>
      <c r="K16" s="1097"/>
      <c r="L16" s="1097"/>
      <c r="M16" s="1097"/>
      <c r="N16" s="1097"/>
      <c r="O16" s="1097"/>
      <c r="P16" s="1097"/>
      <c r="Q16" s="1097"/>
      <c r="R16" s="1097"/>
      <c r="S16" s="1097"/>
      <c r="T16" s="1097"/>
      <c r="U16" s="1097"/>
      <c r="V16" s="1097"/>
      <c r="W16" s="1097"/>
      <c r="X16" s="1097"/>
      <c r="Y16" s="1097"/>
      <c r="Z16" s="1097"/>
      <c r="AA16" s="1097"/>
    </row>
    <row r="17" spans="1:27" ht="21.75" customHeight="1">
      <c r="A17" s="1097"/>
      <c r="B17" s="1097"/>
      <c r="C17" s="1097"/>
      <c r="D17" s="1097"/>
      <c r="E17" s="1097"/>
      <c r="F17" s="1097"/>
      <c r="G17" s="1097"/>
      <c r="H17" s="1097"/>
      <c r="I17" s="1097"/>
      <c r="J17" s="1097"/>
      <c r="K17" s="1097"/>
      <c r="L17" s="1097"/>
      <c r="M17" s="1097"/>
      <c r="N17" s="1097"/>
      <c r="O17" s="1097"/>
      <c r="P17" s="1097"/>
      <c r="Q17" s="1097"/>
      <c r="R17" s="1097"/>
      <c r="S17" s="1097"/>
      <c r="T17" s="1097"/>
      <c r="U17" s="1097"/>
      <c r="V17" s="1097"/>
      <c r="W17" s="1097"/>
      <c r="X17" s="1097"/>
      <c r="Y17" s="1097"/>
      <c r="Z17" s="1097"/>
      <c r="AA17" s="1097"/>
    </row>
    <row r="18" spans="1:27" ht="17.25" customHeight="1" thickBot="1">
      <c r="A18" s="107"/>
      <c r="B18" s="107"/>
      <c r="C18" s="107"/>
      <c r="D18" s="107"/>
      <c r="E18" s="107"/>
      <c r="F18" s="107"/>
      <c r="G18" s="107"/>
      <c r="H18" s="107"/>
      <c r="I18" s="107"/>
      <c r="J18" s="107"/>
      <c r="K18" s="107"/>
      <c r="L18" s="107"/>
      <c r="M18" s="107"/>
      <c r="N18" s="107"/>
      <c r="O18" s="107"/>
      <c r="P18" s="107"/>
      <c r="Q18" s="107"/>
      <c r="R18" s="107"/>
      <c r="S18" s="107"/>
      <c r="T18" s="107"/>
      <c r="U18" s="107"/>
      <c r="V18" s="107"/>
      <c r="W18" s="107"/>
      <c r="X18" s="107"/>
      <c r="Y18" s="107"/>
      <c r="Z18" s="107"/>
      <c r="AA18" s="107"/>
    </row>
    <row r="19" spans="1:27" ht="18" customHeight="1">
      <c r="A19" s="1098"/>
      <c r="B19" s="1099"/>
      <c r="C19" s="1099"/>
      <c r="D19" s="1099"/>
      <c r="E19" s="1099"/>
      <c r="F19" s="1100"/>
      <c r="G19" s="1104" t="s">
        <v>114</v>
      </c>
      <c r="H19" s="1105"/>
      <c r="I19" s="1105"/>
      <c r="J19" s="1105"/>
      <c r="K19" s="1105"/>
      <c r="L19" s="1106"/>
      <c r="M19" s="1104" t="s">
        <v>115</v>
      </c>
      <c r="N19" s="1105"/>
      <c r="O19" s="1105"/>
      <c r="P19" s="1105"/>
      <c r="Q19" s="1105"/>
      <c r="R19" s="1105"/>
      <c r="S19" s="1105"/>
      <c r="T19" s="1105"/>
      <c r="U19" s="1106"/>
      <c r="V19" s="1105" t="s">
        <v>116</v>
      </c>
      <c r="W19" s="1105"/>
      <c r="X19" s="1105"/>
      <c r="Y19" s="1105"/>
      <c r="Z19" s="1105"/>
      <c r="AA19" s="1123"/>
    </row>
    <row r="20" spans="1:27" ht="18" customHeight="1">
      <c r="A20" s="1101"/>
      <c r="B20" s="1102"/>
      <c r="C20" s="1102"/>
      <c r="D20" s="1102"/>
      <c r="E20" s="1102"/>
      <c r="F20" s="1103"/>
      <c r="G20" s="1107"/>
      <c r="H20" s="1108"/>
      <c r="I20" s="1108"/>
      <c r="J20" s="1108"/>
      <c r="K20" s="1108"/>
      <c r="L20" s="1109"/>
      <c r="M20" s="1107"/>
      <c r="N20" s="1108"/>
      <c r="O20" s="1108"/>
      <c r="P20" s="1108"/>
      <c r="Q20" s="1108"/>
      <c r="R20" s="1108"/>
      <c r="S20" s="1108"/>
      <c r="T20" s="1108"/>
      <c r="U20" s="1109"/>
      <c r="V20" s="1108"/>
      <c r="W20" s="1108"/>
      <c r="X20" s="1108"/>
      <c r="Y20" s="1108"/>
      <c r="Z20" s="1108"/>
      <c r="AA20" s="1124"/>
    </row>
    <row r="21" spans="1:27" ht="17.25" customHeight="1">
      <c r="A21" s="121"/>
      <c r="B21" s="122"/>
      <c r="C21" s="122"/>
      <c r="D21" s="122"/>
      <c r="E21" s="122"/>
      <c r="F21" s="123"/>
      <c r="G21" s="122"/>
      <c r="H21" s="122"/>
      <c r="I21" s="122"/>
      <c r="J21" s="122"/>
      <c r="K21" s="122"/>
      <c r="L21" s="122"/>
      <c r="M21" s="129"/>
      <c r="N21" s="122"/>
      <c r="O21" s="122"/>
      <c r="P21" s="122"/>
      <c r="Q21" s="122"/>
      <c r="R21" s="122"/>
      <c r="S21" s="122"/>
      <c r="T21" s="122"/>
      <c r="U21" s="123"/>
      <c r="V21" s="129"/>
      <c r="W21" s="122"/>
      <c r="X21" s="122"/>
      <c r="Y21" s="122"/>
      <c r="Z21" s="122"/>
      <c r="AA21" s="124"/>
    </row>
    <row r="22" spans="1:27" ht="18" customHeight="1">
      <c r="A22" s="1047" t="s">
        <v>35</v>
      </c>
      <c r="B22" s="1048"/>
      <c r="C22" s="1048"/>
      <c r="D22" s="1048"/>
      <c r="E22" s="1048"/>
      <c r="F22" s="1049"/>
      <c r="G22" s="1110" t="e">
        <f>様式第６号★!H26</f>
        <v>#N/A</v>
      </c>
      <c r="H22" s="1060"/>
      <c r="I22" s="1060"/>
      <c r="J22" s="1060"/>
      <c r="K22" s="1060"/>
      <c r="L22" s="116"/>
      <c r="M22" s="1111"/>
      <c r="N22" s="1112"/>
      <c r="O22" s="1112"/>
      <c r="P22" s="1112"/>
      <c r="Q22" s="1112"/>
      <c r="R22" s="1113"/>
      <c r="S22" s="1113"/>
      <c r="T22" s="1113"/>
      <c r="U22" s="435"/>
      <c r="V22" s="1095" t="e">
        <f>G22</f>
        <v>#N/A</v>
      </c>
      <c r="W22" s="1058"/>
      <c r="X22" s="1058"/>
      <c r="Y22" s="1058"/>
      <c r="Z22" s="1058"/>
      <c r="AA22" s="125"/>
    </row>
    <row r="23" spans="1:27" ht="18" customHeight="1">
      <c r="A23" s="1047"/>
      <c r="B23" s="1048"/>
      <c r="C23" s="1048"/>
      <c r="D23" s="1048"/>
      <c r="E23" s="1048"/>
      <c r="F23" s="1049"/>
      <c r="G23" s="1110"/>
      <c r="H23" s="1060"/>
      <c r="I23" s="1060"/>
      <c r="J23" s="1060"/>
      <c r="K23" s="1060"/>
      <c r="L23" s="116" t="s">
        <v>102</v>
      </c>
      <c r="M23" s="1117"/>
      <c r="N23" s="1118"/>
      <c r="O23" s="1118"/>
      <c r="P23" s="1118"/>
      <c r="Q23" s="1118"/>
      <c r="R23" s="1119"/>
      <c r="S23" s="1119"/>
      <c r="T23" s="1119"/>
      <c r="U23" s="117"/>
      <c r="V23" s="1095"/>
      <c r="W23" s="1058"/>
      <c r="X23" s="1058"/>
      <c r="Y23" s="1058"/>
      <c r="Z23" s="1058"/>
      <c r="AA23" s="125" t="s">
        <v>102</v>
      </c>
    </row>
    <row r="24" spans="1:27" ht="18" customHeight="1">
      <c r="A24" s="115"/>
      <c r="B24" s="127"/>
      <c r="C24" s="127"/>
      <c r="D24" s="127"/>
      <c r="E24" s="127"/>
      <c r="F24" s="117"/>
      <c r="G24" s="116"/>
      <c r="H24" s="116"/>
      <c r="I24" s="116"/>
      <c r="J24" s="116"/>
      <c r="K24" s="116"/>
      <c r="L24" s="116"/>
      <c r="M24" s="134"/>
      <c r="N24" s="110" t="s">
        <v>15</v>
      </c>
      <c r="O24" s="110"/>
      <c r="P24" s="1125" t="e">
        <f>VLOOKUP('説明（入力箇所有　必ずお読みください）'!C20,施設情報!$A$4:$AS$78,45,0)</f>
        <v>#N/A</v>
      </c>
      <c r="Q24" s="1125"/>
      <c r="R24" s="1125"/>
      <c r="S24" s="1125"/>
      <c r="T24" s="110" t="s">
        <v>102</v>
      </c>
      <c r="U24" s="117"/>
      <c r="V24" s="134"/>
      <c r="W24" s="116"/>
      <c r="X24" s="116"/>
      <c r="Y24" s="116"/>
      <c r="Z24" s="116"/>
      <c r="AA24" s="125"/>
    </row>
    <row r="25" spans="1:27" ht="3.75" customHeight="1">
      <c r="A25" s="115"/>
      <c r="B25" s="127"/>
      <c r="C25" s="127"/>
      <c r="D25" s="127"/>
      <c r="E25" s="127"/>
      <c r="F25" s="117"/>
      <c r="G25" s="116"/>
      <c r="H25" s="116"/>
      <c r="I25" s="116"/>
      <c r="J25" s="116"/>
      <c r="K25" s="116"/>
      <c r="L25" s="116"/>
      <c r="M25" s="134"/>
      <c r="N25" s="116"/>
      <c r="O25" s="116"/>
      <c r="P25" s="135"/>
      <c r="Q25" s="135"/>
      <c r="R25" s="135"/>
      <c r="S25" s="135"/>
      <c r="T25" s="116"/>
      <c r="U25" s="117"/>
      <c r="V25" s="134"/>
      <c r="W25" s="116"/>
      <c r="X25" s="116"/>
      <c r="Y25" s="116"/>
      <c r="Z25" s="116"/>
      <c r="AA25" s="125"/>
    </row>
    <row r="26" spans="1:27" ht="18" customHeight="1">
      <c r="A26" s="121"/>
      <c r="B26" s="122"/>
      <c r="C26" s="122"/>
      <c r="D26" s="122"/>
      <c r="E26" s="122"/>
      <c r="F26" s="123"/>
      <c r="G26" s="122"/>
      <c r="H26" s="122"/>
      <c r="I26" s="122"/>
      <c r="J26" s="122"/>
      <c r="K26" s="122"/>
      <c r="L26" s="122"/>
      <c r="M26" s="129"/>
      <c r="N26" s="122"/>
      <c r="O26" s="122"/>
      <c r="P26" s="122"/>
      <c r="Q26" s="122"/>
      <c r="R26" s="122"/>
      <c r="S26" s="122"/>
      <c r="T26" s="122"/>
      <c r="U26" s="123"/>
      <c r="V26" s="129"/>
      <c r="W26" s="122"/>
      <c r="X26" s="122"/>
      <c r="Y26" s="122"/>
      <c r="Z26" s="122"/>
      <c r="AA26" s="124"/>
    </row>
    <row r="27" spans="1:27" ht="18" customHeight="1">
      <c r="A27" s="1120" t="s">
        <v>117</v>
      </c>
      <c r="B27" s="1121"/>
      <c r="C27" s="1121"/>
      <c r="D27" s="1121"/>
      <c r="E27" s="1121"/>
      <c r="F27" s="1122"/>
      <c r="G27" s="1110">
        <f>様式第６号★!H30</f>
        <v>0</v>
      </c>
      <c r="H27" s="1060"/>
      <c r="I27" s="1060"/>
      <c r="J27" s="1060"/>
      <c r="K27" s="1060"/>
      <c r="L27" s="116"/>
      <c r="M27" s="1111"/>
      <c r="N27" s="1112"/>
      <c r="O27" s="1112"/>
      <c r="P27" s="1112"/>
      <c r="Q27" s="1112"/>
      <c r="R27" s="1113"/>
      <c r="S27" s="1113"/>
      <c r="T27" s="1113"/>
      <c r="U27" s="435"/>
      <c r="V27" s="1095">
        <f>G27</f>
        <v>0</v>
      </c>
      <c r="W27" s="1058"/>
      <c r="X27" s="1058"/>
      <c r="Y27" s="1058"/>
      <c r="Z27" s="1058"/>
      <c r="AA27" s="125"/>
    </row>
    <row r="28" spans="1:27" ht="18" customHeight="1">
      <c r="A28" s="1120"/>
      <c r="B28" s="1121"/>
      <c r="C28" s="1121"/>
      <c r="D28" s="1121"/>
      <c r="E28" s="1121"/>
      <c r="F28" s="1122"/>
      <c r="G28" s="1110"/>
      <c r="H28" s="1060"/>
      <c r="I28" s="1060"/>
      <c r="J28" s="1060"/>
      <c r="K28" s="1060"/>
      <c r="L28" s="116" t="s">
        <v>102</v>
      </c>
      <c r="M28" s="1117"/>
      <c r="N28" s="1118"/>
      <c r="O28" s="1118"/>
      <c r="P28" s="1118"/>
      <c r="Q28" s="1118"/>
      <c r="R28" s="1119"/>
      <c r="S28" s="1119"/>
      <c r="T28" s="1119"/>
      <c r="U28" s="117"/>
      <c r="V28" s="1095"/>
      <c r="W28" s="1058"/>
      <c r="X28" s="1058"/>
      <c r="Y28" s="1058"/>
      <c r="Z28" s="1058"/>
      <c r="AA28" s="125" t="s">
        <v>102</v>
      </c>
    </row>
    <row r="29" spans="1:27" ht="18" customHeight="1">
      <c r="A29" s="115"/>
      <c r="B29" s="127"/>
      <c r="C29" s="127"/>
      <c r="D29" s="127"/>
      <c r="E29" s="127"/>
      <c r="F29" s="117"/>
      <c r="G29" s="116"/>
      <c r="H29" s="116"/>
      <c r="I29" s="116"/>
      <c r="J29" s="116"/>
      <c r="K29" s="116"/>
      <c r="L29" s="116"/>
      <c r="M29" s="134"/>
      <c r="N29" s="110" t="s">
        <v>15</v>
      </c>
      <c r="O29" s="110"/>
      <c r="P29" s="1125">
        <v>0</v>
      </c>
      <c r="Q29" s="1125"/>
      <c r="R29" s="1125"/>
      <c r="S29" s="1125"/>
      <c r="T29" s="110" t="s">
        <v>102</v>
      </c>
      <c r="U29" s="117"/>
      <c r="V29" s="134"/>
      <c r="W29" s="116"/>
      <c r="X29" s="116"/>
      <c r="Y29" s="116"/>
      <c r="Z29" s="116"/>
      <c r="AA29" s="125"/>
    </row>
    <row r="30" spans="1:27" ht="8.25" customHeight="1">
      <c r="A30" s="115"/>
      <c r="B30" s="127"/>
      <c r="C30" s="127"/>
      <c r="D30" s="127"/>
      <c r="E30" s="127"/>
      <c r="F30" s="117"/>
      <c r="G30" s="116"/>
      <c r="H30" s="116"/>
      <c r="I30" s="116"/>
      <c r="J30" s="116"/>
      <c r="K30" s="116"/>
      <c r="L30" s="116"/>
      <c r="M30" s="134"/>
      <c r="N30" s="116"/>
      <c r="O30" s="116"/>
      <c r="P30" s="135"/>
      <c r="Q30" s="135"/>
      <c r="R30" s="135"/>
      <c r="S30" s="135"/>
      <c r="T30" s="116"/>
      <c r="U30" s="117"/>
      <c r="V30" s="134"/>
      <c r="W30" s="116"/>
      <c r="X30" s="116"/>
      <c r="Y30" s="116"/>
      <c r="Z30" s="116"/>
      <c r="AA30" s="125"/>
    </row>
    <row r="31" spans="1:27" ht="18" customHeight="1">
      <c r="A31" s="1114" t="s">
        <v>118</v>
      </c>
      <c r="B31" s="1115"/>
      <c r="C31" s="1115"/>
      <c r="D31" s="1115"/>
      <c r="E31" s="1115"/>
      <c r="F31" s="1116"/>
      <c r="G31" s="1094" t="e">
        <f>G22+G27</f>
        <v>#N/A</v>
      </c>
      <c r="H31" s="1057"/>
      <c r="I31" s="1057"/>
      <c r="J31" s="1057"/>
      <c r="K31" s="1057"/>
      <c r="L31" s="122"/>
      <c r="M31" s="129"/>
      <c r="N31" s="1057" t="e">
        <f>P24+P29</f>
        <v>#N/A</v>
      </c>
      <c r="O31" s="1057"/>
      <c r="P31" s="1057"/>
      <c r="Q31" s="1057"/>
      <c r="R31" s="1057"/>
      <c r="S31" s="1057"/>
      <c r="T31" s="122"/>
      <c r="U31" s="123"/>
      <c r="V31" s="1094" t="e">
        <f>G31</f>
        <v>#N/A</v>
      </c>
      <c r="W31" s="1057"/>
      <c r="X31" s="1057"/>
      <c r="Y31" s="1057"/>
      <c r="Z31" s="1057"/>
      <c r="AA31" s="124"/>
    </row>
    <row r="32" spans="1:27" ht="18" customHeight="1">
      <c r="A32" s="1061"/>
      <c r="B32" s="1062"/>
      <c r="C32" s="1062"/>
      <c r="D32" s="1062"/>
      <c r="E32" s="1062"/>
      <c r="F32" s="1063"/>
      <c r="G32" s="1095"/>
      <c r="H32" s="1058"/>
      <c r="I32" s="1058"/>
      <c r="J32" s="1058"/>
      <c r="K32" s="1058"/>
      <c r="L32" s="116" t="s">
        <v>102</v>
      </c>
      <c r="M32" s="134"/>
      <c r="N32" s="1058"/>
      <c r="O32" s="1058"/>
      <c r="P32" s="1058"/>
      <c r="Q32" s="1058"/>
      <c r="R32" s="1058"/>
      <c r="S32" s="1058"/>
      <c r="T32" s="116" t="s">
        <v>102</v>
      </c>
      <c r="U32" s="117"/>
      <c r="V32" s="1095"/>
      <c r="W32" s="1058"/>
      <c r="X32" s="1058"/>
      <c r="Y32" s="1058"/>
      <c r="Z32" s="1058"/>
      <c r="AA32" s="125" t="s">
        <v>102</v>
      </c>
    </row>
    <row r="33" spans="1:27" ht="21" customHeight="1">
      <c r="A33" s="118"/>
      <c r="B33" s="126"/>
      <c r="C33" s="126"/>
      <c r="D33" s="126"/>
      <c r="E33" s="126"/>
      <c r="F33" s="119"/>
      <c r="G33" s="110"/>
      <c r="H33" s="110"/>
      <c r="I33" s="110"/>
      <c r="J33" s="110"/>
      <c r="K33" s="110"/>
      <c r="L33" s="110"/>
      <c r="M33" s="136"/>
      <c r="N33" s="110"/>
      <c r="O33" s="110"/>
      <c r="P33" s="110"/>
      <c r="Q33" s="110"/>
      <c r="R33" s="110"/>
      <c r="S33" s="110"/>
      <c r="T33" s="110"/>
      <c r="U33" s="119"/>
      <c r="V33" s="136"/>
      <c r="W33" s="110"/>
      <c r="X33" s="110"/>
      <c r="Y33" s="110"/>
      <c r="Z33" s="110"/>
      <c r="AA33" s="120"/>
    </row>
    <row r="34" spans="1:27" ht="18" customHeight="1">
      <c r="A34" s="116"/>
      <c r="B34" s="127"/>
      <c r="C34" s="127"/>
      <c r="D34" s="127"/>
      <c r="E34" s="127"/>
      <c r="F34" s="116"/>
      <c r="G34" s="116"/>
      <c r="H34" s="116"/>
      <c r="I34" s="116"/>
      <c r="J34" s="116"/>
      <c r="K34" s="116"/>
      <c r="L34" s="116"/>
      <c r="M34" s="116"/>
      <c r="N34" s="116"/>
      <c r="O34" s="116"/>
      <c r="P34" s="116"/>
      <c r="Q34" s="116"/>
      <c r="R34" s="116"/>
      <c r="S34" s="116"/>
      <c r="T34" s="116"/>
      <c r="U34" s="116"/>
      <c r="V34" s="116"/>
      <c r="W34" s="116"/>
      <c r="X34" s="116"/>
      <c r="Y34" s="116"/>
      <c r="Z34" s="116"/>
      <c r="AA34" s="116"/>
    </row>
    <row r="35" spans="1:27" ht="20.25" customHeight="1">
      <c r="A35" s="434" t="s">
        <v>119</v>
      </c>
      <c r="B35" s="434"/>
      <c r="C35" s="434"/>
      <c r="D35" s="434"/>
      <c r="E35" s="434"/>
      <c r="F35" s="434"/>
      <c r="G35" s="116"/>
      <c r="M35" s="127"/>
      <c r="N35" s="127"/>
      <c r="O35" s="127"/>
      <c r="P35" s="127"/>
      <c r="Q35" s="127"/>
      <c r="R35" s="127"/>
      <c r="S35" s="127"/>
      <c r="T35" s="127"/>
      <c r="U35" s="127"/>
      <c r="V35" s="127"/>
      <c r="W35" s="127"/>
      <c r="X35" s="127"/>
      <c r="Y35" s="127"/>
      <c r="Z35" s="127"/>
      <c r="AA35" s="116"/>
    </row>
    <row r="36" spans="1:27" ht="19.5" customHeight="1">
      <c r="A36" s="640" t="s">
        <v>120</v>
      </c>
      <c r="B36" s="127"/>
      <c r="C36" s="127"/>
      <c r="D36" s="137"/>
      <c r="E36" s="127"/>
      <c r="F36" s="434"/>
      <c r="G36" s="116"/>
      <c r="M36" s="127"/>
      <c r="N36" s="127"/>
      <c r="O36" s="127"/>
      <c r="P36" s="127"/>
      <c r="Q36" s="127"/>
      <c r="R36" s="127"/>
      <c r="S36" s="127"/>
      <c r="T36" s="127"/>
      <c r="U36" s="127"/>
      <c r="V36" s="127"/>
      <c r="W36" s="127"/>
      <c r="X36" s="127"/>
      <c r="Y36" s="127"/>
      <c r="Z36" s="127"/>
      <c r="AA36" s="116"/>
    </row>
    <row r="37" spans="1:27" ht="19.5" customHeight="1">
      <c r="A37" s="640" t="s">
        <v>121</v>
      </c>
      <c r="B37" s="127"/>
      <c r="C37" s="127"/>
      <c r="D37" s="137"/>
      <c r="E37" s="127"/>
      <c r="F37" s="434"/>
      <c r="G37" s="116"/>
      <c r="M37" s="127"/>
      <c r="N37" s="127"/>
      <c r="O37" s="127"/>
      <c r="P37" s="127"/>
      <c r="Q37" s="127"/>
      <c r="R37" s="127"/>
      <c r="S37" s="127"/>
      <c r="T37" s="127"/>
      <c r="U37" s="127"/>
      <c r="V37" s="127"/>
      <c r="W37" s="127"/>
      <c r="X37" s="127"/>
      <c r="Y37" s="127"/>
      <c r="Z37" s="127"/>
      <c r="AA37" s="116"/>
    </row>
    <row r="38" spans="1:27" ht="19.5" customHeight="1">
      <c r="A38" s="640" t="s">
        <v>122</v>
      </c>
      <c r="B38" s="127"/>
      <c r="C38" s="127"/>
      <c r="D38" s="137"/>
      <c r="E38" s="127"/>
      <c r="F38" s="116"/>
      <c r="G38" s="116"/>
      <c r="H38" s="116"/>
      <c r="I38" s="116"/>
      <c r="J38" s="116"/>
      <c r="K38" s="116"/>
      <c r="L38" s="116"/>
      <c r="M38" s="116"/>
      <c r="N38" s="116"/>
      <c r="O38" s="116"/>
      <c r="P38" s="116"/>
      <c r="Q38" s="116"/>
      <c r="R38" s="116"/>
      <c r="S38" s="116"/>
      <c r="T38" s="116"/>
      <c r="U38" s="116"/>
      <c r="V38" s="116"/>
      <c r="W38" s="116"/>
      <c r="X38" s="116"/>
      <c r="Y38" s="116"/>
      <c r="Z38" s="116"/>
      <c r="AA38" s="116"/>
    </row>
    <row r="39" spans="1:27" ht="14.25">
      <c r="A39" s="107"/>
      <c r="B39" s="107"/>
      <c r="C39" s="107"/>
      <c r="D39" s="107"/>
      <c r="E39" s="107"/>
      <c r="F39" s="107"/>
      <c r="G39" s="107"/>
      <c r="H39" s="107"/>
      <c r="I39" s="107"/>
      <c r="J39" s="107"/>
      <c r="K39" s="107"/>
      <c r="L39" s="107"/>
      <c r="M39" s="107"/>
      <c r="N39" s="107"/>
      <c r="O39" s="107"/>
      <c r="P39" s="107"/>
      <c r="Q39" s="107"/>
      <c r="R39" s="107"/>
      <c r="S39" s="107"/>
      <c r="T39" s="107"/>
      <c r="U39" s="107"/>
      <c r="V39" s="107"/>
      <c r="W39" s="107"/>
      <c r="X39" s="107"/>
      <c r="Y39" s="107"/>
      <c r="Z39" s="107"/>
      <c r="AA39" s="107"/>
    </row>
    <row r="40" spans="1:27" ht="14.25">
      <c r="A40" s="133"/>
      <c r="B40" s="133"/>
      <c r="C40" s="133"/>
      <c r="D40" s="133"/>
      <c r="E40" s="133"/>
      <c r="F40" s="133"/>
      <c r="G40" s="133"/>
      <c r="H40" s="133"/>
      <c r="I40" s="133"/>
      <c r="J40" s="133"/>
      <c r="K40" s="133"/>
      <c r="L40" s="133"/>
      <c r="M40" s="133"/>
      <c r="N40" s="133"/>
      <c r="O40" s="133"/>
      <c r="P40" s="133"/>
      <c r="Q40" s="133"/>
      <c r="R40" s="133"/>
      <c r="S40" s="133"/>
      <c r="T40" s="133"/>
      <c r="U40" s="133"/>
      <c r="V40" s="133"/>
      <c r="W40" s="133"/>
      <c r="X40" s="133"/>
      <c r="Y40" s="133"/>
      <c r="Z40" s="133"/>
      <c r="AA40" s="133"/>
    </row>
    <row r="41" spans="1:27" ht="14.25">
      <c r="A41" s="133"/>
      <c r="B41" s="133"/>
      <c r="C41" s="133"/>
      <c r="D41" s="133"/>
      <c r="E41" s="133"/>
      <c r="F41" s="133"/>
      <c r="G41" s="133"/>
      <c r="H41" s="133"/>
      <c r="I41" s="133"/>
      <c r="J41" s="133"/>
      <c r="K41" s="133"/>
      <c r="L41" s="133"/>
      <c r="M41" s="133"/>
      <c r="N41" s="133"/>
      <c r="O41" s="133"/>
      <c r="P41" s="133"/>
      <c r="Q41" s="133"/>
      <c r="R41" s="133"/>
      <c r="S41" s="133"/>
      <c r="T41" s="133"/>
      <c r="U41" s="133"/>
      <c r="V41" s="133"/>
      <c r="W41" s="133"/>
      <c r="X41" s="133"/>
      <c r="Y41" s="133"/>
      <c r="Z41" s="133"/>
      <c r="AA41" s="133"/>
    </row>
    <row r="42" spans="1:27" ht="14.25">
      <c r="A42" s="133"/>
      <c r="B42" s="133"/>
      <c r="C42" s="133"/>
      <c r="D42" s="133"/>
      <c r="E42" s="133"/>
      <c r="F42" s="133"/>
      <c r="G42" s="133"/>
      <c r="H42" s="133"/>
      <c r="I42" s="133"/>
      <c r="J42" s="133"/>
      <c r="K42" s="133"/>
      <c r="L42" s="133"/>
      <c r="M42" s="133"/>
      <c r="N42" s="133"/>
      <c r="O42" s="133"/>
      <c r="P42" s="133"/>
      <c r="Q42" s="133"/>
      <c r="R42" s="133"/>
      <c r="S42" s="133"/>
      <c r="T42" s="133"/>
      <c r="U42" s="133"/>
      <c r="V42" s="133"/>
      <c r="W42" s="133"/>
      <c r="X42" s="133"/>
      <c r="Y42" s="133"/>
      <c r="Z42" s="133"/>
      <c r="AA42" s="133"/>
    </row>
    <row r="43" spans="1:27" ht="14.25">
      <c r="A43" s="133"/>
      <c r="B43" s="133"/>
      <c r="C43" s="133"/>
      <c r="D43" s="133"/>
      <c r="E43" s="133"/>
      <c r="F43" s="133"/>
      <c r="G43" s="133"/>
      <c r="H43" s="133"/>
      <c r="I43" s="133"/>
      <c r="J43" s="133"/>
      <c r="K43" s="133"/>
      <c r="L43" s="133"/>
      <c r="M43" s="133"/>
      <c r="N43" s="133"/>
      <c r="O43" s="133"/>
      <c r="P43" s="133"/>
      <c r="Q43" s="133"/>
      <c r="R43" s="133"/>
      <c r="S43" s="133"/>
      <c r="T43" s="133"/>
      <c r="U43" s="133"/>
      <c r="V43" s="133"/>
      <c r="W43" s="133"/>
      <c r="X43" s="133"/>
      <c r="Y43" s="133"/>
      <c r="Z43" s="133"/>
      <c r="AA43" s="133"/>
    </row>
    <row r="44" spans="1:27" ht="14.25">
      <c r="A44" s="133"/>
      <c r="B44" s="133"/>
      <c r="C44" s="133"/>
      <c r="D44" s="133"/>
      <c r="E44" s="133"/>
      <c r="F44" s="133"/>
      <c r="G44" s="133"/>
      <c r="H44" s="133"/>
      <c r="I44" s="133"/>
      <c r="J44" s="133"/>
      <c r="K44" s="133"/>
      <c r="L44" s="133"/>
      <c r="M44" s="133"/>
      <c r="N44" s="133"/>
      <c r="O44" s="133"/>
      <c r="P44" s="133"/>
      <c r="Q44" s="133"/>
      <c r="R44" s="133"/>
      <c r="S44" s="133"/>
      <c r="T44" s="133"/>
      <c r="U44" s="133"/>
      <c r="V44" s="133"/>
      <c r="W44" s="133"/>
      <c r="X44" s="133"/>
      <c r="Y44" s="133"/>
      <c r="Z44" s="133"/>
      <c r="AA44" s="133"/>
    </row>
    <row r="45" spans="1:27" ht="14.25">
      <c r="A45" s="133"/>
      <c r="B45" s="133"/>
      <c r="C45" s="133"/>
      <c r="D45" s="133"/>
      <c r="E45" s="133"/>
      <c r="F45" s="133"/>
      <c r="G45" s="133"/>
      <c r="H45" s="133"/>
      <c r="I45" s="133"/>
      <c r="J45" s="133"/>
      <c r="K45" s="133"/>
      <c r="L45" s="133"/>
      <c r="M45" s="133"/>
      <c r="N45" s="133"/>
      <c r="O45" s="133"/>
      <c r="P45" s="133"/>
      <c r="Q45" s="133"/>
      <c r="R45" s="133"/>
      <c r="S45" s="133"/>
      <c r="T45" s="133"/>
      <c r="U45" s="133"/>
      <c r="V45" s="133"/>
      <c r="W45" s="133"/>
      <c r="X45" s="133"/>
      <c r="Y45" s="133"/>
      <c r="Z45" s="133"/>
      <c r="AA45" s="133"/>
    </row>
    <row r="46" spans="1:27" ht="14.25">
      <c r="A46" s="133"/>
      <c r="B46" s="133"/>
      <c r="C46" s="133"/>
      <c r="D46" s="133"/>
      <c r="E46" s="133"/>
      <c r="F46" s="133"/>
      <c r="G46" s="133"/>
      <c r="H46" s="133"/>
      <c r="I46" s="133"/>
      <c r="J46" s="133"/>
      <c r="K46" s="133"/>
      <c r="L46" s="133"/>
      <c r="M46" s="133"/>
      <c r="N46" s="133"/>
      <c r="O46" s="133"/>
      <c r="P46" s="133"/>
      <c r="Q46" s="133"/>
      <c r="R46" s="133"/>
      <c r="S46" s="133"/>
      <c r="T46" s="133"/>
      <c r="U46" s="133"/>
      <c r="V46" s="133"/>
      <c r="W46" s="133"/>
      <c r="X46" s="133"/>
      <c r="Y46" s="133"/>
      <c r="Z46" s="133"/>
      <c r="AA46" s="133"/>
    </row>
    <row r="47" spans="1:27" ht="14.25">
      <c r="A47" s="133"/>
      <c r="B47" s="133"/>
      <c r="C47" s="133"/>
      <c r="D47" s="133"/>
      <c r="E47" s="133"/>
      <c r="F47" s="133"/>
      <c r="G47" s="133"/>
      <c r="H47" s="133"/>
      <c r="I47" s="133"/>
      <c r="J47" s="133"/>
      <c r="K47" s="133"/>
      <c r="L47" s="133"/>
      <c r="M47" s="133"/>
      <c r="N47" s="133"/>
      <c r="O47" s="133"/>
      <c r="P47" s="133"/>
      <c r="Q47" s="133"/>
      <c r="R47" s="133"/>
      <c r="S47" s="133"/>
      <c r="T47" s="133"/>
      <c r="U47" s="133"/>
      <c r="V47" s="133"/>
      <c r="W47" s="133"/>
      <c r="X47" s="133"/>
      <c r="Y47" s="133"/>
      <c r="Z47" s="133"/>
      <c r="AA47" s="133"/>
    </row>
  </sheetData>
  <sheetProtection password="CCCF" sheet="1" selectLockedCells="1"/>
  <mergeCells count="35">
    <mergeCell ref="V22:Z23"/>
    <mergeCell ref="M23:Q23"/>
    <mergeCell ref="R23:T23"/>
    <mergeCell ref="V19:AA20"/>
    <mergeCell ref="P29:S29"/>
    <mergeCell ref="P24:S24"/>
    <mergeCell ref="G22:K23"/>
    <mergeCell ref="M22:Q22"/>
    <mergeCell ref="R22:T22"/>
    <mergeCell ref="G7:T8"/>
    <mergeCell ref="A31:F32"/>
    <mergeCell ref="G31:K32"/>
    <mergeCell ref="N31:S32"/>
    <mergeCell ref="M28:Q28"/>
    <mergeCell ref="R28:T28"/>
    <mergeCell ref="A27:F28"/>
    <mergeCell ref="G27:K28"/>
    <mergeCell ref="M27:Q27"/>
    <mergeCell ref="R27:T27"/>
    <mergeCell ref="V31:Z32"/>
    <mergeCell ref="O12:Z12"/>
    <mergeCell ref="Z1:AA1"/>
    <mergeCell ref="O9:AA9"/>
    <mergeCell ref="O10:AA10"/>
    <mergeCell ref="O11:S11"/>
    <mergeCell ref="T11:Y11"/>
    <mergeCell ref="T2:AA2"/>
    <mergeCell ref="H5:S5"/>
    <mergeCell ref="H6:S6"/>
    <mergeCell ref="V27:Z28"/>
    <mergeCell ref="A15:AA17"/>
    <mergeCell ref="A19:F20"/>
    <mergeCell ref="G19:L20"/>
    <mergeCell ref="M19:U20"/>
    <mergeCell ref="A22:F23"/>
  </mergeCells>
  <phoneticPr fontId="2"/>
  <conditionalFormatting sqref="A5:AA12">
    <cfRule type="expression" dxfId="2" priority="1">
      <formula>$AD$4="不要"</formula>
    </cfRule>
  </conditionalFormatting>
  <printOptions horizontalCentered="1" verticalCentered="1"/>
  <pageMargins left="0.78740157480314965" right="0.78740157480314965" top="0.98425196850393704" bottom="0.98425196850393704" header="0.51181102362204722" footer="0.51181102362204722"/>
  <pageSetup paperSize="9" scale="92" orientation="portrait"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rgb="FFFFFF00"/>
  </sheetPr>
  <dimension ref="A1:AF87"/>
  <sheetViews>
    <sheetView view="pageBreakPreview" zoomScale="70" zoomScaleNormal="100" zoomScaleSheetLayoutView="70" workbookViewId="0">
      <selection activeCell="O10" sqref="O10:AA10"/>
    </sheetView>
  </sheetViews>
  <sheetFormatPr defaultColWidth="3.125" defaultRowHeight="13.5"/>
  <cols>
    <col min="1" max="27" width="3.5" style="108" customWidth="1"/>
    <col min="28" max="256" width="3.125" style="108"/>
    <col min="257" max="283" width="3.5" style="108" customWidth="1"/>
    <col min="284" max="512" width="3.125" style="108"/>
    <col min="513" max="539" width="3.5" style="108" customWidth="1"/>
    <col min="540" max="768" width="3.125" style="108"/>
    <col min="769" max="795" width="3.5" style="108" customWidth="1"/>
    <col min="796" max="1024" width="3.125" style="108"/>
    <col min="1025" max="1051" width="3.5" style="108" customWidth="1"/>
    <col min="1052" max="1280" width="3.125" style="108"/>
    <col min="1281" max="1307" width="3.5" style="108" customWidth="1"/>
    <col min="1308" max="1536" width="3.125" style="108"/>
    <col min="1537" max="1563" width="3.5" style="108" customWidth="1"/>
    <col min="1564" max="1792" width="3.125" style="108"/>
    <col min="1793" max="1819" width="3.5" style="108" customWidth="1"/>
    <col min="1820" max="2048" width="3.125" style="108"/>
    <col min="2049" max="2075" width="3.5" style="108" customWidth="1"/>
    <col min="2076" max="2304" width="3.125" style="108"/>
    <col min="2305" max="2331" width="3.5" style="108" customWidth="1"/>
    <col min="2332" max="2560" width="3.125" style="108"/>
    <col min="2561" max="2587" width="3.5" style="108" customWidth="1"/>
    <col min="2588" max="2816" width="3.125" style="108"/>
    <col min="2817" max="2843" width="3.5" style="108" customWidth="1"/>
    <col min="2844" max="3072" width="3.125" style="108"/>
    <col min="3073" max="3099" width="3.5" style="108" customWidth="1"/>
    <col min="3100" max="3328" width="3.125" style="108"/>
    <col min="3329" max="3355" width="3.5" style="108" customWidth="1"/>
    <col min="3356" max="3584" width="3.125" style="108"/>
    <col min="3585" max="3611" width="3.5" style="108" customWidth="1"/>
    <col min="3612" max="3840" width="3.125" style="108"/>
    <col min="3841" max="3867" width="3.5" style="108" customWidth="1"/>
    <col min="3868" max="4096" width="3.125" style="108"/>
    <col min="4097" max="4123" width="3.5" style="108" customWidth="1"/>
    <col min="4124" max="4352" width="3.125" style="108"/>
    <col min="4353" max="4379" width="3.5" style="108" customWidth="1"/>
    <col min="4380" max="4608" width="3.125" style="108"/>
    <col min="4609" max="4635" width="3.5" style="108" customWidth="1"/>
    <col min="4636" max="4864" width="3.125" style="108"/>
    <col min="4865" max="4891" width="3.5" style="108" customWidth="1"/>
    <col min="4892" max="5120" width="3.125" style="108"/>
    <col min="5121" max="5147" width="3.5" style="108" customWidth="1"/>
    <col min="5148" max="5376" width="3.125" style="108"/>
    <col min="5377" max="5403" width="3.5" style="108" customWidth="1"/>
    <col min="5404" max="5632" width="3.125" style="108"/>
    <col min="5633" max="5659" width="3.5" style="108" customWidth="1"/>
    <col min="5660" max="5888" width="3.125" style="108"/>
    <col min="5889" max="5915" width="3.5" style="108" customWidth="1"/>
    <col min="5916" max="6144" width="3.125" style="108"/>
    <col min="6145" max="6171" width="3.5" style="108" customWidth="1"/>
    <col min="6172" max="6400" width="3.125" style="108"/>
    <col min="6401" max="6427" width="3.5" style="108" customWidth="1"/>
    <col min="6428" max="6656" width="3.125" style="108"/>
    <col min="6657" max="6683" width="3.5" style="108" customWidth="1"/>
    <col min="6684" max="6912" width="3.125" style="108"/>
    <col min="6913" max="6939" width="3.5" style="108" customWidth="1"/>
    <col min="6940" max="7168" width="3.125" style="108"/>
    <col min="7169" max="7195" width="3.5" style="108" customWidth="1"/>
    <col min="7196" max="7424" width="3.125" style="108"/>
    <col min="7425" max="7451" width="3.5" style="108" customWidth="1"/>
    <col min="7452" max="7680" width="3.125" style="108"/>
    <col min="7681" max="7707" width="3.5" style="108" customWidth="1"/>
    <col min="7708" max="7936" width="3.125" style="108"/>
    <col min="7937" max="7963" width="3.5" style="108" customWidth="1"/>
    <col min="7964" max="8192" width="3.125" style="108"/>
    <col min="8193" max="8219" width="3.5" style="108" customWidth="1"/>
    <col min="8220" max="8448" width="3.125" style="108"/>
    <col min="8449" max="8475" width="3.5" style="108" customWidth="1"/>
    <col min="8476" max="8704" width="3.125" style="108"/>
    <col min="8705" max="8731" width="3.5" style="108" customWidth="1"/>
    <col min="8732" max="8960" width="3.125" style="108"/>
    <col min="8961" max="8987" width="3.5" style="108" customWidth="1"/>
    <col min="8988" max="9216" width="3.125" style="108"/>
    <col min="9217" max="9243" width="3.5" style="108" customWidth="1"/>
    <col min="9244" max="9472" width="3.125" style="108"/>
    <col min="9473" max="9499" width="3.5" style="108" customWidth="1"/>
    <col min="9500" max="9728" width="3.125" style="108"/>
    <col min="9729" max="9755" width="3.5" style="108" customWidth="1"/>
    <col min="9756" max="9984" width="3.125" style="108"/>
    <col min="9985" max="10011" width="3.5" style="108" customWidth="1"/>
    <col min="10012" max="10240" width="3.125" style="108"/>
    <col min="10241" max="10267" width="3.5" style="108" customWidth="1"/>
    <col min="10268" max="10496" width="3.125" style="108"/>
    <col min="10497" max="10523" width="3.5" style="108" customWidth="1"/>
    <col min="10524" max="10752" width="3.125" style="108"/>
    <col min="10753" max="10779" width="3.5" style="108" customWidth="1"/>
    <col min="10780" max="11008" width="3.125" style="108"/>
    <col min="11009" max="11035" width="3.5" style="108" customWidth="1"/>
    <col min="11036" max="11264" width="3.125" style="108"/>
    <col min="11265" max="11291" width="3.5" style="108" customWidth="1"/>
    <col min="11292" max="11520" width="3.125" style="108"/>
    <col min="11521" max="11547" width="3.5" style="108" customWidth="1"/>
    <col min="11548" max="11776" width="3.125" style="108"/>
    <col min="11777" max="11803" width="3.5" style="108" customWidth="1"/>
    <col min="11804" max="12032" width="3.125" style="108"/>
    <col min="12033" max="12059" width="3.5" style="108" customWidth="1"/>
    <col min="12060" max="12288" width="3.125" style="108"/>
    <col min="12289" max="12315" width="3.5" style="108" customWidth="1"/>
    <col min="12316" max="12544" width="3.125" style="108"/>
    <col min="12545" max="12571" width="3.5" style="108" customWidth="1"/>
    <col min="12572" max="12800" width="3.125" style="108"/>
    <col min="12801" max="12827" width="3.5" style="108" customWidth="1"/>
    <col min="12828" max="13056" width="3.125" style="108"/>
    <col min="13057" max="13083" width="3.5" style="108" customWidth="1"/>
    <col min="13084" max="13312" width="3.125" style="108"/>
    <col min="13313" max="13339" width="3.5" style="108" customWidth="1"/>
    <col min="13340" max="13568" width="3.125" style="108"/>
    <col min="13569" max="13595" width="3.5" style="108" customWidth="1"/>
    <col min="13596" max="13824" width="3.125" style="108"/>
    <col min="13825" max="13851" width="3.5" style="108" customWidth="1"/>
    <col min="13852" max="14080" width="3.125" style="108"/>
    <col min="14081" max="14107" width="3.5" style="108" customWidth="1"/>
    <col min="14108" max="14336" width="3.125" style="108"/>
    <col min="14337" max="14363" width="3.5" style="108" customWidth="1"/>
    <col min="14364" max="14592" width="3.125" style="108"/>
    <col min="14593" max="14619" width="3.5" style="108" customWidth="1"/>
    <col min="14620" max="14848" width="3.125" style="108"/>
    <col min="14849" max="14875" width="3.5" style="108" customWidth="1"/>
    <col min="14876" max="15104" width="3.125" style="108"/>
    <col min="15105" max="15131" width="3.5" style="108" customWidth="1"/>
    <col min="15132" max="15360" width="3.125" style="108"/>
    <col min="15361" max="15387" width="3.5" style="108" customWidth="1"/>
    <col min="15388" max="15616" width="3.125" style="108"/>
    <col min="15617" max="15643" width="3.5" style="108" customWidth="1"/>
    <col min="15644" max="15872" width="3.125" style="108"/>
    <col min="15873" max="15899" width="3.5" style="108" customWidth="1"/>
    <col min="15900" max="16128" width="3.125" style="108"/>
    <col min="16129" max="16155" width="3.5" style="108" customWidth="1"/>
    <col min="16156" max="16384" width="3.125" style="108"/>
  </cols>
  <sheetData>
    <row r="1" spans="1:32">
      <c r="Z1" s="1126" t="e">
        <f>様式第１２号★!Z1</f>
        <v>#N/A</v>
      </c>
      <c r="AA1" s="1126"/>
    </row>
    <row r="2" spans="1:32" ht="14.25">
      <c r="A2" s="107" t="s">
        <v>1410</v>
      </c>
      <c r="B2" s="107"/>
      <c r="C2" s="107"/>
      <c r="D2" s="107"/>
      <c r="E2" s="107"/>
      <c r="G2" s="107"/>
      <c r="H2" s="107"/>
      <c r="I2" s="107"/>
      <c r="J2" s="107"/>
      <c r="K2" s="107"/>
      <c r="L2" s="107"/>
      <c r="M2" s="107"/>
      <c r="N2" s="107"/>
      <c r="O2" s="107"/>
      <c r="P2" s="107"/>
      <c r="Q2" s="107"/>
      <c r="R2" s="107"/>
      <c r="S2" s="107"/>
      <c r="T2" s="107"/>
      <c r="U2" s="107"/>
      <c r="W2" s="107"/>
      <c r="X2" s="107"/>
      <c r="Y2" s="107"/>
      <c r="Z2" s="107"/>
      <c r="AA2" s="107"/>
    </row>
    <row r="3" spans="1:32" ht="14.25" customHeight="1">
      <c r="A3" s="107"/>
      <c r="B3" s="107"/>
      <c r="C3" s="107"/>
      <c r="D3" s="107"/>
      <c r="E3" s="107"/>
      <c r="F3" s="107"/>
      <c r="G3" s="107"/>
      <c r="H3" s="107"/>
      <c r="I3" s="107"/>
      <c r="J3" s="107"/>
      <c r="K3" s="107"/>
      <c r="L3" s="107"/>
      <c r="M3" s="107"/>
      <c r="N3" s="107"/>
      <c r="O3" s="107"/>
      <c r="P3" s="107"/>
      <c r="Q3" s="107"/>
      <c r="R3" s="107"/>
      <c r="S3" s="107"/>
      <c r="T3" s="1080">
        <f>様式第１２号★!T2</f>
        <v>45382</v>
      </c>
      <c r="U3" s="1081"/>
      <c r="V3" s="1081"/>
      <c r="W3" s="1081"/>
      <c r="X3" s="1081"/>
      <c r="Y3" s="1081"/>
      <c r="Z3" s="1081"/>
      <c r="AA3" s="1081"/>
    </row>
    <row r="4" spans="1:32" ht="14.25" customHeight="1">
      <c r="A4" s="107"/>
      <c r="B4" s="107"/>
      <c r="C4" s="107"/>
      <c r="D4" s="107"/>
      <c r="E4" s="107"/>
      <c r="F4" s="107"/>
      <c r="G4" s="107"/>
      <c r="H4" s="107"/>
      <c r="I4" s="107"/>
      <c r="J4" s="107"/>
      <c r="K4" s="107"/>
      <c r="L4" s="107"/>
      <c r="M4" s="107"/>
      <c r="N4" s="107"/>
      <c r="O4" s="107"/>
      <c r="P4" s="107"/>
      <c r="Q4" s="107"/>
      <c r="R4" s="107"/>
      <c r="S4" s="107"/>
      <c r="T4" s="107"/>
      <c r="U4" s="107"/>
      <c r="V4" s="107"/>
      <c r="W4" s="107"/>
      <c r="X4" s="107"/>
      <c r="Y4" s="107"/>
      <c r="Z4" s="107"/>
      <c r="AA4" s="107"/>
    </row>
    <row r="5" spans="1:32" ht="14.25">
      <c r="A5" s="107"/>
      <c r="B5" s="107"/>
      <c r="C5" s="107"/>
      <c r="D5" s="107"/>
      <c r="E5" s="107"/>
      <c r="F5" s="107"/>
      <c r="G5" s="107"/>
      <c r="H5" s="107"/>
      <c r="I5" s="107"/>
      <c r="J5" s="107"/>
      <c r="K5" s="107"/>
      <c r="L5" s="107"/>
      <c r="M5" s="107"/>
      <c r="N5" s="107"/>
      <c r="O5" s="107"/>
      <c r="P5" s="107"/>
      <c r="Q5" s="107"/>
      <c r="R5" s="107"/>
      <c r="S5" s="107"/>
      <c r="T5" s="107"/>
      <c r="U5" s="107"/>
      <c r="V5" s="107"/>
      <c r="W5" s="107"/>
      <c r="X5" s="107"/>
      <c r="Y5" s="107"/>
      <c r="Z5" s="107"/>
      <c r="AA5" s="107"/>
    </row>
    <row r="6" spans="1:32" ht="21" customHeight="1">
      <c r="A6" s="107"/>
      <c r="B6" s="109"/>
      <c r="C6" s="109"/>
      <c r="D6" s="109"/>
      <c r="E6" s="109"/>
      <c r="F6" s="109"/>
      <c r="G6" s="107"/>
      <c r="H6" s="1082" t="s">
        <v>93</v>
      </c>
      <c r="I6" s="1082"/>
      <c r="J6" s="1082"/>
      <c r="K6" s="1082"/>
      <c r="L6" s="1082"/>
      <c r="M6" s="1082"/>
      <c r="N6" s="1082"/>
      <c r="O6" s="1082"/>
      <c r="P6" s="1082"/>
      <c r="Q6" s="1082"/>
      <c r="R6" s="1082"/>
      <c r="S6" s="1082"/>
      <c r="T6" s="109"/>
      <c r="U6" s="109"/>
      <c r="V6" s="109"/>
      <c r="W6" s="109"/>
      <c r="X6" s="109"/>
      <c r="Y6" s="109"/>
      <c r="Z6" s="109"/>
      <c r="AA6" s="109"/>
      <c r="AE6" s="108" t="e">
        <f>IF(K21&lt;=0,"不要","必要")</f>
        <v>#N/A</v>
      </c>
      <c r="AF6" s="108" t="s">
        <v>1421</v>
      </c>
    </row>
    <row r="7" spans="1:32" ht="21" customHeight="1">
      <c r="A7" s="107"/>
      <c r="B7" s="107"/>
      <c r="C7" s="107"/>
      <c r="D7" s="107"/>
      <c r="E7" s="107"/>
      <c r="F7" s="107"/>
      <c r="G7" s="107"/>
      <c r="H7" s="1082" t="s">
        <v>124</v>
      </c>
      <c r="I7" s="1082"/>
      <c r="J7" s="1082"/>
      <c r="K7" s="1082"/>
      <c r="L7" s="1082"/>
      <c r="M7" s="1082"/>
      <c r="N7" s="1082"/>
      <c r="O7" s="1082"/>
      <c r="P7" s="1082"/>
      <c r="Q7" s="1082"/>
      <c r="R7" s="1082"/>
      <c r="S7" s="1082"/>
      <c r="T7" s="107"/>
      <c r="U7" s="107"/>
      <c r="V7" s="107"/>
      <c r="W7" s="107"/>
      <c r="X7" s="107"/>
      <c r="Y7" s="107"/>
      <c r="Z7" s="107"/>
      <c r="AA7" s="107"/>
    </row>
    <row r="8" spans="1:32" ht="14.25">
      <c r="A8" s="107"/>
      <c r="B8" s="107"/>
      <c r="C8" s="107"/>
      <c r="D8" s="107"/>
      <c r="E8" s="107"/>
      <c r="F8" s="107"/>
      <c r="G8" s="107"/>
      <c r="H8" s="1127" t="s">
        <v>1415</v>
      </c>
      <c r="I8" s="1127"/>
      <c r="J8" s="1127"/>
      <c r="K8" s="1127"/>
      <c r="L8" s="1127"/>
      <c r="M8" s="1127"/>
      <c r="N8" s="1127"/>
      <c r="O8" s="1127"/>
      <c r="P8" s="1127"/>
      <c r="Q8" s="1127"/>
      <c r="R8" s="1127"/>
      <c r="S8" s="1127"/>
      <c r="T8" s="107"/>
      <c r="U8" s="107"/>
      <c r="V8" s="107"/>
      <c r="W8" s="107"/>
      <c r="X8" s="107"/>
      <c r="Y8" s="107"/>
      <c r="Z8" s="107"/>
      <c r="AA8" s="107"/>
    </row>
    <row r="9" spans="1:32" ht="18.75" customHeight="1">
      <c r="A9" s="107" t="s">
        <v>95</v>
      </c>
      <c r="B9" s="107"/>
      <c r="C9" s="107"/>
      <c r="D9" s="107"/>
      <c r="E9" s="107"/>
      <c r="F9" s="107"/>
      <c r="G9" s="107"/>
      <c r="H9" s="1127"/>
      <c r="I9" s="1127"/>
      <c r="J9" s="1127"/>
      <c r="K9" s="1127"/>
      <c r="L9" s="1127"/>
      <c r="M9" s="1127"/>
      <c r="N9" s="1127"/>
      <c r="O9" s="1127"/>
      <c r="P9" s="1127"/>
      <c r="Q9" s="1127"/>
      <c r="R9" s="1127"/>
      <c r="S9" s="1127"/>
      <c r="T9" s="107"/>
      <c r="U9" s="107"/>
      <c r="V9" s="107"/>
      <c r="W9" s="107"/>
      <c r="X9" s="107"/>
      <c r="Y9" s="107"/>
      <c r="Z9" s="107"/>
      <c r="AA9" s="107"/>
    </row>
    <row r="10" spans="1:32" ht="41.25" customHeight="1">
      <c r="A10" s="107"/>
      <c r="B10" s="107"/>
      <c r="C10" s="107"/>
      <c r="D10" s="107"/>
      <c r="E10" s="107"/>
      <c r="F10" s="107"/>
      <c r="G10" s="107"/>
      <c r="H10" s="107"/>
      <c r="I10" s="107"/>
      <c r="J10" s="107"/>
      <c r="K10" s="107"/>
      <c r="L10" s="107" t="s">
        <v>96</v>
      </c>
      <c r="M10" s="107"/>
      <c r="O10" s="1056" t="e">
        <f>VLOOKUP('説明（入力箇所有　必ずお読みください）'!C20,施設情報!$A$4:$AP$78,7,0)</f>
        <v>#N/A</v>
      </c>
      <c r="P10" s="1056"/>
      <c r="Q10" s="1056"/>
      <c r="R10" s="1056"/>
      <c r="S10" s="1056"/>
      <c r="T10" s="1056"/>
      <c r="U10" s="1056"/>
      <c r="V10" s="1056"/>
      <c r="W10" s="1056"/>
      <c r="X10" s="1056"/>
      <c r="Y10" s="1056"/>
      <c r="Z10" s="1056"/>
      <c r="AA10" s="1056"/>
    </row>
    <row r="11" spans="1:32" ht="24.75" customHeight="1">
      <c r="A11" s="107"/>
      <c r="B11" s="107"/>
      <c r="C11" s="107"/>
      <c r="D11" s="107"/>
      <c r="E11" s="107"/>
      <c r="F11" s="107"/>
      <c r="G11" s="107"/>
      <c r="H11" s="107"/>
      <c r="I11" s="107"/>
      <c r="J11" s="107"/>
      <c r="K11" s="107"/>
      <c r="L11" s="107" t="s">
        <v>97</v>
      </c>
      <c r="M11" s="107"/>
      <c r="O11" s="1078" t="e">
        <f>様式第１２号★!O10</f>
        <v>#N/A</v>
      </c>
      <c r="P11" s="1078"/>
      <c r="Q11" s="1078"/>
      <c r="R11" s="1078"/>
      <c r="S11" s="1078"/>
      <c r="T11" s="1078"/>
      <c r="U11" s="1078"/>
      <c r="V11" s="1078"/>
      <c r="W11" s="1078"/>
      <c r="X11" s="1078"/>
      <c r="Y11" s="1078"/>
      <c r="Z11" s="1078"/>
      <c r="AA11" s="1078"/>
    </row>
    <row r="12" spans="1:32" ht="24.75" customHeight="1">
      <c r="A12" s="107"/>
      <c r="B12" s="107"/>
      <c r="C12" s="107"/>
      <c r="D12" s="107"/>
      <c r="E12" s="107"/>
      <c r="F12" s="107"/>
      <c r="G12" s="107"/>
      <c r="H12" s="107"/>
      <c r="I12" s="107"/>
      <c r="J12" s="107"/>
      <c r="K12" s="107"/>
      <c r="L12" s="107" t="s">
        <v>98</v>
      </c>
      <c r="M12" s="107"/>
      <c r="O12" s="1079" t="e">
        <f>VLOOKUP('説明（入力箇所有　必ずお読みください）'!C20,施設情報!$A$4:$AP$78,5,0)</f>
        <v>#N/A</v>
      </c>
      <c r="P12" s="1079"/>
      <c r="Q12" s="1079"/>
      <c r="R12" s="1079"/>
      <c r="S12" s="1079"/>
      <c r="T12" s="1079" t="e">
        <f>VLOOKUP('説明（入力箇所有　必ずお読みください）'!C20,施設情報!$A$4:$AP$78,6,0)</f>
        <v>#N/A</v>
      </c>
      <c r="U12" s="1079"/>
      <c r="V12" s="1079"/>
      <c r="W12" s="1079"/>
      <c r="X12" s="1079"/>
      <c r="Y12" s="1079"/>
      <c r="Z12" s="158"/>
      <c r="AA12" s="159" t="s">
        <v>99</v>
      </c>
    </row>
    <row r="13" spans="1:32" ht="24.75" customHeight="1">
      <c r="A13" s="107"/>
      <c r="B13" s="107"/>
      <c r="C13" s="107"/>
      <c r="D13" s="107"/>
      <c r="E13" s="107"/>
      <c r="F13" s="107"/>
      <c r="G13" s="107"/>
      <c r="H13" s="107"/>
      <c r="I13" s="107"/>
      <c r="J13" s="107"/>
      <c r="K13" s="107"/>
      <c r="L13" s="157" t="s">
        <v>100</v>
      </c>
      <c r="M13" s="157"/>
      <c r="N13" s="157"/>
      <c r="O13" s="1128" t="e">
        <f>様式第１２号★!O12</f>
        <v>#N/A</v>
      </c>
      <c r="P13" s="1128"/>
      <c r="Q13" s="1128"/>
      <c r="R13" s="1128"/>
      <c r="S13" s="1128"/>
      <c r="T13" s="1128"/>
      <c r="U13" s="1128"/>
      <c r="V13" s="1128"/>
      <c r="W13" s="1128"/>
      <c r="X13" s="1128"/>
      <c r="Y13" s="1128"/>
      <c r="Z13" s="1128"/>
      <c r="AA13" s="159"/>
    </row>
    <row r="14" spans="1:32" ht="20.25" customHeight="1">
      <c r="A14" s="107"/>
      <c r="B14" s="107"/>
      <c r="C14" s="107"/>
      <c r="D14" s="107"/>
      <c r="E14" s="107"/>
      <c r="F14" s="107"/>
      <c r="G14" s="107"/>
      <c r="H14" s="107"/>
      <c r="I14" s="107"/>
      <c r="J14" s="107"/>
      <c r="K14" s="107"/>
      <c r="L14" s="107"/>
      <c r="M14" s="107"/>
      <c r="N14" s="107"/>
      <c r="O14" s="107"/>
      <c r="P14" s="107"/>
      <c r="Q14" s="107"/>
      <c r="R14" s="107"/>
      <c r="S14" s="107"/>
      <c r="T14" s="107"/>
      <c r="U14" s="107"/>
      <c r="V14" s="107"/>
      <c r="W14" s="107"/>
      <c r="X14" s="107"/>
      <c r="Y14" s="107"/>
      <c r="Z14" s="107"/>
      <c r="AA14" s="107"/>
    </row>
    <row r="15" spans="1:32" ht="14.25">
      <c r="A15" s="107"/>
      <c r="B15" s="107"/>
      <c r="C15" s="107"/>
      <c r="D15" s="107"/>
      <c r="E15" s="107"/>
      <c r="F15" s="107"/>
      <c r="G15" s="107"/>
      <c r="H15" s="107"/>
      <c r="I15" s="107"/>
      <c r="J15" s="107"/>
      <c r="K15" s="107"/>
      <c r="L15" s="107"/>
      <c r="M15" s="107"/>
      <c r="N15" s="107"/>
      <c r="O15" s="107"/>
      <c r="P15" s="107"/>
      <c r="Q15" s="107"/>
      <c r="R15" s="107"/>
      <c r="S15" s="107"/>
      <c r="T15" s="107"/>
      <c r="U15" s="107"/>
      <c r="V15" s="107"/>
      <c r="W15" s="107"/>
      <c r="X15" s="107"/>
      <c r="Y15" s="107"/>
      <c r="Z15" s="107"/>
      <c r="AA15" s="107"/>
    </row>
    <row r="16" spans="1:32" ht="21.75" customHeight="1">
      <c r="A16" s="1087" t="s">
        <v>1322</v>
      </c>
      <c r="B16" s="1087"/>
      <c r="C16" s="1087"/>
      <c r="D16" s="1087"/>
      <c r="E16" s="1087"/>
      <c r="F16" s="1087"/>
      <c r="G16" s="1087"/>
      <c r="H16" s="1087"/>
      <c r="I16" s="1087"/>
      <c r="J16" s="1087"/>
      <c r="K16" s="1087"/>
      <c r="L16" s="1087"/>
      <c r="M16" s="1087"/>
      <c r="N16" s="1087"/>
      <c r="O16" s="1087"/>
      <c r="P16" s="1087"/>
      <c r="Q16" s="1087"/>
      <c r="R16" s="1087"/>
      <c r="S16" s="1087"/>
      <c r="T16" s="1087"/>
      <c r="U16" s="1087"/>
      <c r="V16" s="1087"/>
      <c r="W16" s="1087"/>
      <c r="X16" s="1087"/>
      <c r="Y16" s="1087"/>
      <c r="Z16" s="1087"/>
      <c r="AA16" s="1087"/>
    </row>
    <row r="17" spans="1:27" ht="21.75" customHeight="1">
      <c r="A17" s="1087"/>
      <c r="B17" s="1087"/>
      <c r="C17" s="1087"/>
      <c r="D17" s="1087"/>
      <c r="E17" s="1087"/>
      <c r="F17" s="1087"/>
      <c r="G17" s="1087"/>
      <c r="H17" s="1087"/>
      <c r="I17" s="1087"/>
      <c r="J17" s="1087"/>
      <c r="K17" s="1087"/>
      <c r="L17" s="1087"/>
      <c r="M17" s="1087"/>
      <c r="N17" s="1087"/>
      <c r="O17" s="1087"/>
      <c r="P17" s="1087"/>
      <c r="Q17" s="1087"/>
      <c r="R17" s="1087"/>
      <c r="S17" s="1087"/>
      <c r="T17" s="1087"/>
      <c r="U17" s="1087"/>
      <c r="V17" s="1087"/>
      <c r="W17" s="1087"/>
      <c r="X17" s="1087"/>
      <c r="Y17" s="1087"/>
      <c r="Z17" s="1087"/>
      <c r="AA17" s="1087"/>
    </row>
    <row r="18" spans="1:27" ht="21.75" customHeight="1">
      <c r="A18" s="1087"/>
      <c r="B18" s="1087"/>
      <c r="C18" s="1087"/>
      <c r="D18" s="1087"/>
      <c r="E18" s="1087"/>
      <c r="F18" s="1087"/>
      <c r="G18" s="1087"/>
      <c r="H18" s="1087"/>
      <c r="I18" s="1087"/>
      <c r="J18" s="1087"/>
      <c r="K18" s="1087"/>
      <c r="L18" s="1087"/>
      <c r="M18" s="1087"/>
      <c r="N18" s="1087"/>
      <c r="O18" s="1087"/>
      <c r="P18" s="1087"/>
      <c r="Q18" s="1087"/>
      <c r="R18" s="1087"/>
      <c r="S18" s="1087"/>
      <c r="T18" s="1087"/>
      <c r="U18" s="1087"/>
      <c r="V18" s="1087"/>
      <c r="W18" s="1087"/>
      <c r="X18" s="1087"/>
      <c r="Y18" s="1087"/>
      <c r="Z18" s="1087"/>
      <c r="AA18" s="1087"/>
    </row>
    <row r="19" spans="1:27" ht="21.75" customHeight="1">
      <c r="A19" s="138"/>
      <c r="B19" s="139"/>
      <c r="C19" s="139"/>
      <c r="D19" s="139"/>
      <c r="E19" s="139"/>
      <c r="F19" s="139"/>
      <c r="G19" s="139"/>
      <c r="H19" s="139"/>
      <c r="I19" s="139"/>
      <c r="J19" s="139"/>
      <c r="K19" s="139"/>
      <c r="L19" s="139"/>
      <c r="M19" s="139"/>
      <c r="N19" s="139"/>
      <c r="O19" s="139"/>
      <c r="P19" s="139"/>
      <c r="Q19" s="139"/>
      <c r="R19" s="139"/>
      <c r="S19" s="139"/>
      <c r="T19" s="139"/>
      <c r="U19" s="139"/>
      <c r="V19" s="139"/>
      <c r="W19" s="139"/>
      <c r="X19" s="139"/>
      <c r="Y19" s="139"/>
      <c r="Z19" s="139"/>
      <c r="AA19" s="139"/>
    </row>
    <row r="20" spans="1:27" ht="21.75" customHeight="1">
      <c r="A20" s="138"/>
      <c r="B20" s="139"/>
      <c r="C20" s="139"/>
      <c r="D20" s="139"/>
      <c r="E20" s="139"/>
      <c r="F20" s="139"/>
      <c r="G20" s="139"/>
      <c r="H20" s="139"/>
      <c r="I20" s="139"/>
      <c r="J20" s="139"/>
      <c r="K20" s="139"/>
      <c r="L20" s="139"/>
      <c r="M20" s="139"/>
      <c r="N20" s="139"/>
      <c r="O20" s="139"/>
      <c r="P20" s="139"/>
      <c r="Q20" s="139"/>
      <c r="R20" s="139"/>
      <c r="S20" s="139"/>
      <c r="T20" s="139"/>
      <c r="U20" s="139"/>
      <c r="V20" s="139"/>
      <c r="W20" s="139"/>
      <c r="X20" s="139"/>
      <c r="Y20" s="139"/>
      <c r="Z20" s="139"/>
      <c r="AA20" s="139"/>
    </row>
    <row r="21" spans="1:27" ht="21.75" customHeight="1">
      <c r="A21" s="140"/>
      <c r="B21" s="1132" t="s">
        <v>125</v>
      </c>
      <c r="C21" s="1133"/>
      <c r="D21" s="1133"/>
      <c r="E21" s="1133"/>
      <c r="F21" s="1133"/>
      <c r="G21" s="141"/>
      <c r="H21" s="141"/>
      <c r="I21" s="141"/>
      <c r="J21" s="141"/>
      <c r="K21" s="1134" t="e">
        <f>V36</f>
        <v>#N/A</v>
      </c>
      <c r="L21" s="1134"/>
      <c r="M21" s="1134"/>
      <c r="N21" s="1134"/>
      <c r="O21" s="1134"/>
      <c r="P21" s="1134"/>
      <c r="Q21" s="1134"/>
      <c r="R21" s="141"/>
      <c r="S21" s="141"/>
      <c r="T21" s="140" t="s">
        <v>102</v>
      </c>
      <c r="U21" s="139"/>
      <c r="V21" s="139"/>
      <c r="W21" s="139"/>
      <c r="X21" s="139"/>
      <c r="Y21" s="139"/>
      <c r="Z21" s="139"/>
      <c r="AA21" s="139"/>
    </row>
    <row r="22" spans="1:27" ht="14.25">
      <c r="A22" s="107"/>
      <c r="B22" s="107"/>
      <c r="C22" s="107"/>
      <c r="D22" s="107"/>
      <c r="E22" s="107"/>
      <c r="F22" s="107"/>
      <c r="G22" s="107"/>
      <c r="H22" s="107"/>
      <c r="I22" s="107"/>
      <c r="J22" s="107"/>
      <c r="K22" s="107"/>
      <c r="L22" s="107"/>
      <c r="M22" s="107"/>
      <c r="N22" s="107"/>
      <c r="O22" s="107"/>
      <c r="P22" s="107"/>
      <c r="Q22" s="107"/>
      <c r="R22" s="107"/>
      <c r="S22" s="107"/>
      <c r="T22" s="107"/>
      <c r="U22" s="107"/>
      <c r="V22" s="107"/>
      <c r="W22" s="107"/>
      <c r="X22" s="107"/>
      <c r="Y22" s="107"/>
      <c r="Z22" s="107"/>
      <c r="AA22" s="107"/>
    </row>
    <row r="23" spans="1:27" ht="15" thickBot="1">
      <c r="A23" s="107"/>
      <c r="B23" s="107"/>
      <c r="C23" s="107"/>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row>
    <row r="24" spans="1:27" ht="22.5" customHeight="1">
      <c r="A24" s="111"/>
      <c r="B24" s="112"/>
      <c r="C24" s="112"/>
      <c r="D24" s="112"/>
      <c r="E24" s="112"/>
      <c r="F24" s="113"/>
      <c r="G24" s="1135" t="s">
        <v>126</v>
      </c>
      <c r="H24" s="1136"/>
      <c r="I24" s="1136"/>
      <c r="J24" s="1136"/>
      <c r="K24" s="1136"/>
      <c r="L24" s="1137"/>
      <c r="M24" s="1135" t="s">
        <v>115</v>
      </c>
      <c r="N24" s="1138"/>
      <c r="O24" s="1138"/>
      <c r="P24" s="1138"/>
      <c r="Q24" s="1138"/>
      <c r="R24" s="1138"/>
      <c r="S24" s="1138"/>
      <c r="T24" s="1138"/>
      <c r="U24" s="1139"/>
      <c r="V24" s="1135" t="s">
        <v>127</v>
      </c>
      <c r="W24" s="1138"/>
      <c r="X24" s="1138"/>
      <c r="Y24" s="1138"/>
      <c r="Z24" s="1138"/>
      <c r="AA24" s="1140"/>
    </row>
    <row r="25" spans="1:27" ht="13.5" customHeight="1">
      <c r="A25" s="121"/>
      <c r="B25" s="122"/>
      <c r="C25" s="122"/>
      <c r="D25" s="122"/>
      <c r="E25" s="122"/>
      <c r="F25" s="123"/>
      <c r="G25" s="122"/>
      <c r="H25" s="122"/>
      <c r="I25" s="122"/>
      <c r="J25" s="122"/>
      <c r="K25" s="122"/>
      <c r="L25" s="122"/>
      <c r="M25" s="129"/>
      <c r="N25" s="122"/>
      <c r="O25" s="122"/>
      <c r="P25" s="122"/>
      <c r="Q25" s="122"/>
      <c r="R25" s="122"/>
      <c r="S25" s="122"/>
      <c r="T25" s="122"/>
      <c r="U25" s="123"/>
      <c r="V25" s="129"/>
      <c r="W25" s="122"/>
      <c r="X25" s="122"/>
      <c r="Y25" s="122"/>
      <c r="Z25" s="122"/>
      <c r="AA25" s="124"/>
    </row>
    <row r="26" spans="1:27" ht="18" customHeight="1">
      <c r="A26" s="1047" t="s">
        <v>35</v>
      </c>
      <c r="B26" s="1048"/>
      <c r="C26" s="1048"/>
      <c r="D26" s="1048"/>
      <c r="E26" s="1048"/>
      <c r="F26" s="1049"/>
      <c r="G26" s="1095" t="e">
        <f>様式第１２号★!G22</f>
        <v>#N/A</v>
      </c>
      <c r="H26" s="1058"/>
      <c r="I26" s="1058"/>
      <c r="J26" s="1058"/>
      <c r="K26" s="1058"/>
      <c r="L26" s="116"/>
      <c r="M26" s="1117"/>
      <c r="N26" s="1118"/>
      <c r="O26" s="1118"/>
      <c r="P26" s="1118"/>
      <c r="Q26" s="1118"/>
      <c r="R26" s="1119"/>
      <c r="S26" s="1119"/>
      <c r="T26" s="1119"/>
      <c r="U26" s="117"/>
      <c r="V26" s="1095" t="e">
        <f>G26-P28</f>
        <v>#N/A</v>
      </c>
      <c r="W26" s="1058"/>
      <c r="X26" s="1058"/>
      <c r="Y26" s="1058"/>
      <c r="Z26" s="1058"/>
      <c r="AA26" s="125"/>
    </row>
    <row r="27" spans="1:27" ht="18" customHeight="1">
      <c r="A27" s="1047"/>
      <c r="B27" s="1048"/>
      <c r="C27" s="1048"/>
      <c r="D27" s="1048"/>
      <c r="E27" s="1048"/>
      <c r="F27" s="1049"/>
      <c r="G27" s="1095"/>
      <c r="H27" s="1058"/>
      <c r="I27" s="1058"/>
      <c r="J27" s="1058"/>
      <c r="K27" s="1058"/>
      <c r="L27" s="116" t="s">
        <v>102</v>
      </c>
      <c r="M27" s="1117"/>
      <c r="N27" s="1118"/>
      <c r="O27" s="1118"/>
      <c r="P27" s="1118"/>
      <c r="Q27" s="1118"/>
      <c r="R27" s="1119"/>
      <c r="S27" s="1119"/>
      <c r="T27" s="1119"/>
      <c r="U27" s="117"/>
      <c r="V27" s="1095"/>
      <c r="W27" s="1058"/>
      <c r="X27" s="1058"/>
      <c r="Y27" s="1058"/>
      <c r="Z27" s="1058"/>
      <c r="AA27" s="125" t="s">
        <v>102</v>
      </c>
    </row>
    <row r="28" spans="1:27" ht="18" customHeight="1">
      <c r="A28" s="115"/>
      <c r="B28" s="127"/>
      <c r="C28" s="127"/>
      <c r="D28" s="127"/>
      <c r="E28" s="127"/>
      <c r="F28" s="117"/>
      <c r="G28" s="116"/>
      <c r="H28" s="116"/>
      <c r="I28" s="116"/>
      <c r="J28" s="116"/>
      <c r="K28" s="116"/>
      <c r="L28" s="116"/>
      <c r="M28" s="134"/>
      <c r="N28" s="110" t="s">
        <v>15</v>
      </c>
      <c r="O28" s="110"/>
      <c r="P28" s="1125" t="e">
        <f>様式第１２号★!P24</f>
        <v>#N/A</v>
      </c>
      <c r="Q28" s="1125"/>
      <c r="R28" s="1125"/>
      <c r="S28" s="1125"/>
      <c r="T28" s="110" t="s">
        <v>102</v>
      </c>
      <c r="U28" s="117"/>
      <c r="V28" s="134"/>
      <c r="W28" s="116"/>
      <c r="X28" s="116"/>
      <c r="Y28" s="116"/>
      <c r="Z28" s="116"/>
      <c r="AA28" s="125"/>
    </row>
    <row r="29" spans="1:27" ht="4.5" customHeight="1">
      <c r="A29" s="115"/>
      <c r="B29" s="127"/>
      <c r="C29" s="127"/>
      <c r="D29" s="127"/>
      <c r="E29" s="127"/>
      <c r="F29" s="117"/>
      <c r="G29" s="116"/>
      <c r="H29" s="116"/>
      <c r="I29" s="116"/>
      <c r="J29" s="116"/>
      <c r="K29" s="116"/>
      <c r="L29" s="116"/>
      <c r="M29" s="134"/>
      <c r="N29" s="116"/>
      <c r="O29" s="116"/>
      <c r="P29" s="135"/>
      <c r="Q29" s="135"/>
      <c r="R29" s="135"/>
      <c r="S29" s="135"/>
      <c r="T29" s="116"/>
      <c r="U29" s="117"/>
      <c r="V29" s="134"/>
      <c r="W29" s="116"/>
      <c r="X29" s="116"/>
      <c r="Y29" s="116"/>
      <c r="Z29" s="116"/>
      <c r="AA29" s="125"/>
    </row>
    <row r="30" spans="1:27" ht="18" customHeight="1">
      <c r="A30" s="121"/>
      <c r="B30" s="122"/>
      <c r="C30" s="122"/>
      <c r="D30" s="122"/>
      <c r="E30" s="122"/>
      <c r="F30" s="123"/>
      <c r="G30" s="122"/>
      <c r="H30" s="122"/>
      <c r="I30" s="122"/>
      <c r="J30" s="122"/>
      <c r="K30" s="122"/>
      <c r="L30" s="122"/>
      <c r="M30" s="129"/>
      <c r="N30" s="122"/>
      <c r="O30" s="122"/>
      <c r="P30" s="122"/>
      <c r="Q30" s="122"/>
      <c r="R30" s="122"/>
      <c r="S30" s="122"/>
      <c r="T30" s="122"/>
      <c r="U30" s="123"/>
      <c r="V30" s="129"/>
      <c r="W30" s="122"/>
      <c r="X30" s="122"/>
      <c r="Y30" s="122"/>
      <c r="Z30" s="122"/>
      <c r="AA30" s="124"/>
    </row>
    <row r="31" spans="1:27" ht="15.75" customHeight="1">
      <c r="A31" s="1129" t="s">
        <v>106</v>
      </c>
      <c r="B31" s="1130"/>
      <c r="C31" s="1130"/>
      <c r="D31" s="1130"/>
      <c r="E31" s="1130"/>
      <c r="F31" s="1131"/>
      <c r="G31" s="1095">
        <f>様式第１２号★!G27</f>
        <v>0</v>
      </c>
      <c r="H31" s="1058"/>
      <c r="I31" s="1058"/>
      <c r="J31" s="1058"/>
      <c r="K31" s="1058"/>
      <c r="L31" s="116"/>
      <c r="M31" s="1117"/>
      <c r="N31" s="1118"/>
      <c r="O31" s="1118"/>
      <c r="P31" s="1118"/>
      <c r="Q31" s="1118"/>
      <c r="R31" s="1119"/>
      <c r="S31" s="1119"/>
      <c r="T31" s="1119"/>
      <c r="U31" s="117"/>
      <c r="V31" s="1095">
        <f>G31-P34</f>
        <v>0</v>
      </c>
      <c r="W31" s="1058"/>
      <c r="X31" s="1058"/>
      <c r="Y31" s="1058"/>
      <c r="Z31" s="1058"/>
      <c r="AA31" s="125"/>
    </row>
    <row r="32" spans="1:27" ht="15.75" customHeight="1">
      <c r="A32" s="1129"/>
      <c r="B32" s="1130"/>
      <c r="C32" s="1130"/>
      <c r="D32" s="1130"/>
      <c r="E32" s="1130"/>
      <c r="F32" s="1131"/>
      <c r="G32" s="1095"/>
      <c r="H32" s="1058"/>
      <c r="I32" s="1058"/>
      <c r="J32" s="1058"/>
      <c r="K32" s="1058"/>
      <c r="L32" s="116" t="s">
        <v>102</v>
      </c>
      <c r="M32" s="1117"/>
      <c r="N32" s="1118"/>
      <c r="O32" s="1118"/>
      <c r="P32" s="1118"/>
      <c r="Q32" s="1118"/>
      <c r="R32" s="1119"/>
      <c r="S32" s="1119"/>
      <c r="T32" s="1119"/>
      <c r="U32" s="117"/>
      <c r="V32" s="1095"/>
      <c r="W32" s="1058"/>
      <c r="X32" s="1058"/>
      <c r="Y32" s="1058"/>
      <c r="Z32" s="1058"/>
      <c r="AA32" s="125" t="s">
        <v>102</v>
      </c>
    </row>
    <row r="33" spans="1:27" ht="15.75" customHeight="1">
      <c r="A33" s="115"/>
      <c r="B33" s="142"/>
      <c r="C33" s="142"/>
      <c r="D33" s="142"/>
      <c r="E33" s="142"/>
      <c r="F33" s="117"/>
      <c r="G33" s="116"/>
      <c r="H33" s="116"/>
      <c r="I33" s="116"/>
      <c r="J33" s="116"/>
      <c r="K33" s="116"/>
      <c r="L33" s="116"/>
      <c r="M33" s="143"/>
      <c r="N33" s="144"/>
      <c r="O33" s="144"/>
      <c r="P33" s="144"/>
      <c r="Q33" s="144"/>
      <c r="R33" s="145"/>
      <c r="S33" s="145"/>
      <c r="T33" s="145"/>
      <c r="U33" s="117"/>
      <c r="V33" s="134"/>
      <c r="W33" s="116"/>
      <c r="X33" s="116"/>
      <c r="Y33" s="116"/>
      <c r="Z33" s="116"/>
      <c r="AA33" s="125"/>
    </row>
    <row r="34" spans="1:27" ht="15.75" customHeight="1">
      <c r="A34" s="115"/>
      <c r="B34" s="127"/>
      <c r="C34" s="127"/>
      <c r="D34" s="127"/>
      <c r="E34" s="127"/>
      <c r="F34" s="117"/>
      <c r="G34" s="116"/>
      <c r="H34" s="116"/>
      <c r="I34" s="116"/>
      <c r="J34" s="116"/>
      <c r="K34" s="116"/>
      <c r="L34" s="116"/>
      <c r="M34" s="134"/>
      <c r="N34" s="110" t="s">
        <v>15</v>
      </c>
      <c r="O34" s="110"/>
      <c r="P34" s="1125">
        <v>0</v>
      </c>
      <c r="Q34" s="1125"/>
      <c r="R34" s="1125"/>
      <c r="S34" s="1125"/>
      <c r="T34" s="110" t="s">
        <v>102</v>
      </c>
      <c r="U34" s="117"/>
      <c r="V34" s="134"/>
      <c r="W34" s="116"/>
      <c r="X34" s="116"/>
      <c r="Y34" s="116"/>
      <c r="Z34" s="116"/>
      <c r="AA34" s="125"/>
    </row>
    <row r="35" spans="1:27" ht="3.75" customHeight="1">
      <c r="A35" s="115"/>
      <c r="B35" s="127"/>
      <c r="C35" s="127"/>
      <c r="D35" s="127"/>
      <c r="E35" s="127"/>
      <c r="F35" s="117"/>
      <c r="G35" s="116"/>
      <c r="H35" s="116"/>
      <c r="I35" s="116"/>
      <c r="J35" s="116"/>
      <c r="K35" s="116"/>
      <c r="L35" s="116"/>
      <c r="M35" s="134"/>
      <c r="N35" s="116"/>
      <c r="O35" s="116"/>
      <c r="P35" s="135"/>
      <c r="Q35" s="135"/>
      <c r="R35" s="135"/>
      <c r="S35" s="135"/>
      <c r="T35" s="116"/>
      <c r="U35" s="117"/>
      <c r="V35" s="134"/>
      <c r="W35" s="116"/>
      <c r="X35" s="116"/>
      <c r="Y35" s="116"/>
      <c r="Z35" s="116"/>
      <c r="AA35" s="125"/>
    </row>
    <row r="36" spans="1:27" ht="18" customHeight="1">
      <c r="A36" s="1114" t="s">
        <v>107</v>
      </c>
      <c r="B36" s="1115"/>
      <c r="C36" s="1115"/>
      <c r="D36" s="1115"/>
      <c r="E36" s="1115"/>
      <c r="F36" s="1116"/>
      <c r="G36" s="1094" t="e">
        <f>G26+G31</f>
        <v>#N/A</v>
      </c>
      <c r="H36" s="1057"/>
      <c r="I36" s="1057"/>
      <c r="J36" s="1057"/>
      <c r="K36" s="1057"/>
      <c r="L36" s="122"/>
      <c r="M36" s="129"/>
      <c r="N36" s="122"/>
      <c r="O36" s="1057" t="e">
        <f>SUM(P28+P34)</f>
        <v>#N/A</v>
      </c>
      <c r="P36" s="1057"/>
      <c r="Q36" s="1057"/>
      <c r="R36" s="1057"/>
      <c r="S36" s="1057"/>
      <c r="T36" s="122"/>
      <c r="U36" s="123"/>
      <c r="V36" s="1094" t="e">
        <f>G36-O36</f>
        <v>#N/A</v>
      </c>
      <c r="W36" s="1057"/>
      <c r="X36" s="1057"/>
      <c r="Y36" s="1057"/>
      <c r="Z36" s="1057"/>
      <c r="AA36" s="124"/>
    </row>
    <row r="37" spans="1:27" ht="18" customHeight="1">
      <c r="A37" s="1061"/>
      <c r="B37" s="1062"/>
      <c r="C37" s="1062"/>
      <c r="D37" s="1062"/>
      <c r="E37" s="1062"/>
      <c r="F37" s="1063"/>
      <c r="G37" s="1095"/>
      <c r="H37" s="1058"/>
      <c r="I37" s="1058"/>
      <c r="J37" s="1058"/>
      <c r="K37" s="1058"/>
      <c r="L37" s="116" t="s">
        <v>102</v>
      </c>
      <c r="M37" s="134"/>
      <c r="N37" s="116"/>
      <c r="O37" s="1058"/>
      <c r="P37" s="1058"/>
      <c r="Q37" s="1058"/>
      <c r="R37" s="1058"/>
      <c r="S37" s="1058"/>
      <c r="T37" s="116"/>
      <c r="U37" s="117"/>
      <c r="V37" s="1095"/>
      <c r="W37" s="1058"/>
      <c r="X37" s="1058"/>
      <c r="Y37" s="1058"/>
      <c r="Z37" s="1058"/>
      <c r="AA37" s="125" t="s">
        <v>102</v>
      </c>
    </row>
    <row r="38" spans="1:27" ht="18" customHeight="1" thickBot="1">
      <c r="A38" s="146"/>
      <c r="B38" s="147"/>
      <c r="C38" s="147"/>
      <c r="D38" s="147"/>
      <c r="E38" s="147"/>
      <c r="F38" s="148"/>
      <c r="G38" s="149"/>
      <c r="H38" s="149"/>
      <c r="I38" s="149"/>
      <c r="J38" s="149"/>
      <c r="K38" s="149"/>
      <c r="L38" s="149"/>
      <c r="M38" s="150"/>
      <c r="N38" s="149"/>
      <c r="O38" s="149"/>
      <c r="P38" s="149"/>
      <c r="Q38" s="149"/>
      <c r="R38" s="149"/>
      <c r="S38" s="149"/>
      <c r="T38" s="149"/>
      <c r="U38" s="148"/>
      <c r="V38" s="150"/>
      <c r="W38" s="149"/>
      <c r="X38" s="149"/>
      <c r="Y38" s="149"/>
      <c r="Z38" s="149"/>
      <c r="AA38" s="151"/>
    </row>
    <row r="39" spans="1:27" ht="14.25">
      <c r="A39" s="107"/>
      <c r="B39" s="107"/>
      <c r="C39" s="107"/>
      <c r="D39" s="107"/>
      <c r="E39" s="107"/>
      <c r="F39" s="107"/>
      <c r="G39" s="107"/>
      <c r="H39" s="107"/>
      <c r="I39" s="107"/>
      <c r="J39" s="107"/>
      <c r="K39" s="107"/>
      <c r="L39" s="107"/>
      <c r="M39" s="107"/>
      <c r="N39" s="107"/>
      <c r="O39" s="107"/>
      <c r="P39" s="107"/>
      <c r="Q39" s="107"/>
      <c r="R39" s="107"/>
      <c r="S39" s="107"/>
      <c r="T39" s="107"/>
      <c r="U39" s="107"/>
      <c r="V39" s="107"/>
      <c r="W39" s="107"/>
      <c r="X39" s="107"/>
      <c r="Y39" s="107"/>
      <c r="Z39" s="107"/>
      <c r="AA39" s="107"/>
    </row>
    <row r="40" spans="1:27" ht="14.25">
      <c r="A40" s="133"/>
      <c r="B40" s="133"/>
      <c r="C40" s="133"/>
      <c r="D40" s="133"/>
      <c r="E40" s="133"/>
      <c r="F40" s="133"/>
      <c r="G40" s="133"/>
      <c r="H40" s="133"/>
      <c r="I40" s="133"/>
      <c r="J40" s="133"/>
      <c r="K40" s="133"/>
      <c r="L40" s="133"/>
      <c r="M40" s="133"/>
      <c r="N40" s="133"/>
      <c r="O40" s="133"/>
      <c r="P40" s="133"/>
      <c r="Q40" s="133"/>
      <c r="R40" s="133"/>
      <c r="S40" s="133"/>
      <c r="T40" s="133"/>
      <c r="U40" s="133"/>
      <c r="V40" s="133"/>
      <c r="W40" s="133"/>
      <c r="X40" s="133"/>
      <c r="Y40" s="133"/>
      <c r="Z40" s="133"/>
      <c r="AA40" s="133"/>
    </row>
    <row r="41" spans="1:27" ht="14.25">
      <c r="A41" s="133"/>
      <c r="B41" s="133"/>
      <c r="C41" s="133"/>
      <c r="D41" s="133"/>
      <c r="E41" s="133"/>
      <c r="F41" s="133"/>
      <c r="G41" s="133"/>
      <c r="H41" s="133"/>
      <c r="I41" s="133"/>
      <c r="J41" s="133"/>
      <c r="K41" s="133"/>
      <c r="L41" s="133"/>
      <c r="M41" s="133"/>
      <c r="N41" s="133"/>
      <c r="O41" s="133"/>
      <c r="P41" s="133"/>
      <c r="Q41" s="133"/>
      <c r="R41" s="133"/>
      <c r="S41" s="133"/>
      <c r="T41" s="133"/>
      <c r="U41" s="133"/>
      <c r="V41" s="133"/>
      <c r="W41" s="133"/>
      <c r="X41" s="133"/>
      <c r="Y41" s="133"/>
      <c r="Z41" s="133"/>
      <c r="AA41" s="133"/>
    </row>
    <row r="42" spans="1:27" ht="14.25">
      <c r="A42" s="133"/>
      <c r="B42" s="133"/>
      <c r="C42" s="133"/>
      <c r="D42" s="133"/>
      <c r="E42" s="133"/>
      <c r="F42" s="133"/>
      <c r="G42" s="133"/>
      <c r="H42" s="133"/>
      <c r="I42" s="133"/>
      <c r="J42" s="133"/>
      <c r="K42" s="133"/>
      <c r="L42" s="133"/>
      <c r="M42" s="133"/>
      <c r="N42" s="133"/>
      <c r="O42" s="133"/>
      <c r="P42" s="133"/>
      <c r="Q42" s="133"/>
      <c r="R42" s="133"/>
      <c r="S42" s="133"/>
      <c r="T42" s="133"/>
      <c r="U42" s="133"/>
      <c r="V42" s="133"/>
      <c r="W42" s="133"/>
      <c r="X42" s="133"/>
      <c r="Y42" s="133"/>
      <c r="Z42" s="133"/>
      <c r="AA42" s="133"/>
    </row>
    <row r="43" spans="1:27" ht="14.25">
      <c r="A43" s="133"/>
      <c r="B43" s="133"/>
      <c r="C43" s="133"/>
      <c r="D43" s="133"/>
      <c r="E43" s="133"/>
      <c r="F43" s="133"/>
      <c r="G43" s="133"/>
      <c r="H43" s="133"/>
      <c r="I43" s="133"/>
      <c r="J43" s="133"/>
      <c r="K43" s="133"/>
      <c r="L43" s="133"/>
      <c r="M43" s="133"/>
      <c r="N43" s="133"/>
      <c r="O43" s="133"/>
      <c r="P43" s="133"/>
      <c r="Q43" s="133"/>
      <c r="R43" s="133"/>
      <c r="S43" s="133"/>
      <c r="T43" s="133"/>
      <c r="U43" s="133"/>
      <c r="V43" s="133"/>
      <c r="W43" s="133"/>
      <c r="X43" s="133"/>
      <c r="Y43" s="133"/>
      <c r="Z43" s="133"/>
      <c r="AA43" s="133"/>
    </row>
    <row r="44" spans="1:27" ht="14.25">
      <c r="A44" s="133"/>
      <c r="B44" s="133"/>
      <c r="C44" s="133"/>
      <c r="D44" s="133"/>
      <c r="E44" s="133"/>
      <c r="F44" s="133"/>
      <c r="G44" s="133"/>
      <c r="H44" s="133"/>
      <c r="I44" s="133"/>
      <c r="J44" s="133"/>
      <c r="K44" s="133"/>
      <c r="L44" s="133"/>
      <c r="M44" s="133"/>
      <c r="N44" s="133"/>
      <c r="O44" s="133"/>
      <c r="P44" s="133"/>
      <c r="Q44" s="133"/>
      <c r="R44" s="133"/>
      <c r="S44" s="133"/>
      <c r="T44" s="133"/>
      <c r="U44" s="133"/>
      <c r="V44" s="133"/>
      <c r="W44" s="133"/>
      <c r="X44" s="133"/>
      <c r="Y44" s="133"/>
      <c r="Z44" s="133"/>
      <c r="AA44" s="133"/>
    </row>
    <row r="45" spans="1:27" ht="14.25">
      <c r="A45" s="133"/>
      <c r="B45" s="133"/>
      <c r="C45" s="133"/>
      <c r="D45" s="133"/>
      <c r="E45" s="133"/>
      <c r="F45" s="133"/>
      <c r="G45" s="133"/>
      <c r="H45" s="133"/>
      <c r="I45" s="133"/>
      <c r="J45" s="133"/>
      <c r="K45" s="133"/>
      <c r="L45" s="133"/>
      <c r="M45" s="133"/>
      <c r="N45" s="133"/>
      <c r="O45" s="133"/>
      <c r="P45" s="133"/>
      <c r="Q45" s="133"/>
      <c r="R45" s="133"/>
      <c r="S45" s="133"/>
      <c r="T45" s="133"/>
      <c r="U45" s="133"/>
      <c r="V45" s="133"/>
      <c r="W45" s="133"/>
      <c r="X45" s="133"/>
      <c r="Y45" s="133"/>
      <c r="Z45" s="133"/>
      <c r="AA45" s="133"/>
    </row>
    <row r="46" spans="1:27" ht="14.25">
      <c r="A46" s="133"/>
      <c r="B46" s="133"/>
      <c r="C46" s="133"/>
      <c r="D46" s="133"/>
      <c r="E46" s="133"/>
      <c r="F46" s="133"/>
      <c r="G46" s="133"/>
      <c r="H46" s="133"/>
      <c r="I46" s="133"/>
      <c r="J46" s="133"/>
      <c r="K46" s="133"/>
      <c r="L46" s="133"/>
      <c r="M46" s="133"/>
      <c r="N46" s="133"/>
      <c r="O46" s="133"/>
      <c r="P46" s="133"/>
      <c r="Q46" s="133"/>
      <c r="R46" s="133"/>
      <c r="S46" s="133"/>
      <c r="T46" s="133"/>
      <c r="U46" s="133"/>
      <c r="V46" s="133"/>
      <c r="W46" s="133"/>
      <c r="X46" s="133"/>
      <c r="Y46" s="133"/>
      <c r="Z46" s="133"/>
      <c r="AA46" s="133"/>
    </row>
    <row r="47" spans="1:27" ht="14.25">
      <c r="A47" s="133"/>
      <c r="B47" s="133"/>
      <c r="C47" s="133"/>
      <c r="D47" s="133"/>
      <c r="E47" s="133"/>
      <c r="F47" s="133"/>
      <c r="G47" s="133"/>
      <c r="H47" s="133"/>
      <c r="I47" s="133"/>
      <c r="J47" s="133"/>
      <c r="K47" s="133"/>
      <c r="L47" s="133"/>
      <c r="M47" s="133"/>
      <c r="N47" s="133"/>
      <c r="O47" s="133"/>
      <c r="P47" s="133"/>
      <c r="Q47" s="133"/>
      <c r="R47" s="133"/>
      <c r="S47" s="133"/>
      <c r="T47" s="133"/>
      <c r="U47" s="133"/>
      <c r="V47" s="133"/>
      <c r="W47" s="133"/>
      <c r="X47" s="133"/>
      <c r="Y47" s="133"/>
      <c r="Z47" s="133"/>
      <c r="AA47" s="133"/>
    </row>
    <row r="48" spans="1:27">
      <c r="A48" s="152"/>
      <c r="B48" s="152"/>
      <c r="C48" s="152"/>
      <c r="D48" s="152"/>
      <c r="E48" s="152"/>
      <c r="F48" s="152"/>
      <c r="G48" s="152"/>
      <c r="H48" s="152"/>
      <c r="I48" s="152"/>
      <c r="J48" s="152"/>
      <c r="K48" s="152"/>
      <c r="L48" s="152"/>
      <c r="M48" s="152"/>
      <c r="N48" s="152"/>
      <c r="O48" s="152"/>
      <c r="P48" s="152"/>
      <c r="Q48" s="152"/>
      <c r="R48" s="152"/>
      <c r="S48" s="152"/>
      <c r="T48" s="152"/>
      <c r="U48" s="152"/>
      <c r="V48" s="152"/>
      <c r="W48" s="152"/>
      <c r="X48" s="152"/>
      <c r="Y48" s="152"/>
      <c r="Z48" s="152"/>
      <c r="AA48" s="152"/>
    </row>
    <row r="49" spans="1:27">
      <c r="A49" s="152"/>
      <c r="B49" s="152"/>
      <c r="C49" s="152"/>
      <c r="D49" s="152"/>
      <c r="E49" s="152"/>
      <c r="F49" s="152"/>
      <c r="G49" s="152"/>
      <c r="H49" s="152"/>
      <c r="I49" s="152"/>
      <c r="J49" s="152"/>
      <c r="K49" s="152"/>
      <c r="L49" s="152"/>
      <c r="M49" s="152"/>
      <c r="N49" s="152"/>
      <c r="O49" s="152"/>
      <c r="P49" s="152"/>
      <c r="Q49" s="152"/>
      <c r="R49" s="152"/>
      <c r="S49" s="152"/>
      <c r="T49" s="152"/>
      <c r="U49" s="152"/>
      <c r="V49" s="152"/>
      <c r="W49" s="152"/>
      <c r="X49" s="152"/>
      <c r="Y49" s="152"/>
      <c r="Z49" s="152"/>
      <c r="AA49" s="152"/>
    </row>
    <row r="50" spans="1:27">
      <c r="A50" s="152"/>
      <c r="B50" s="152"/>
      <c r="C50" s="152"/>
      <c r="D50" s="152"/>
      <c r="E50" s="152"/>
      <c r="F50" s="152"/>
      <c r="G50" s="152"/>
      <c r="H50" s="152"/>
      <c r="I50" s="152"/>
      <c r="J50" s="152"/>
      <c r="K50" s="152"/>
      <c r="L50" s="152"/>
      <c r="M50" s="152"/>
      <c r="N50" s="152"/>
      <c r="O50" s="152"/>
      <c r="P50" s="152"/>
      <c r="Q50" s="152"/>
      <c r="R50" s="152"/>
      <c r="S50" s="152"/>
      <c r="T50" s="152"/>
      <c r="U50" s="152"/>
      <c r="V50" s="152"/>
      <c r="W50" s="152"/>
      <c r="X50" s="152"/>
      <c r="Y50" s="152"/>
      <c r="Z50" s="152"/>
      <c r="AA50" s="152"/>
    </row>
    <row r="51" spans="1:27">
      <c r="A51" s="152"/>
      <c r="B51" s="152"/>
      <c r="C51" s="152"/>
      <c r="D51" s="152"/>
      <c r="E51" s="152"/>
      <c r="F51" s="152"/>
      <c r="G51" s="152"/>
      <c r="H51" s="152"/>
      <c r="I51" s="152"/>
      <c r="J51" s="152"/>
      <c r="K51" s="152"/>
      <c r="L51" s="152"/>
      <c r="M51" s="152"/>
      <c r="N51" s="152"/>
      <c r="O51" s="152"/>
      <c r="P51" s="152"/>
      <c r="Q51" s="152"/>
      <c r="R51" s="152"/>
      <c r="S51" s="152"/>
      <c r="T51" s="152"/>
      <c r="U51" s="152"/>
      <c r="V51" s="152"/>
      <c r="W51" s="152"/>
      <c r="X51" s="152"/>
      <c r="Y51" s="152"/>
      <c r="Z51" s="152"/>
      <c r="AA51" s="152"/>
    </row>
    <row r="52" spans="1:27">
      <c r="A52" s="152"/>
      <c r="B52" s="152"/>
      <c r="C52" s="152"/>
      <c r="D52" s="152"/>
      <c r="E52" s="152"/>
      <c r="F52" s="152"/>
      <c r="G52" s="152"/>
      <c r="H52" s="152"/>
      <c r="I52" s="152"/>
      <c r="J52" s="152"/>
      <c r="K52" s="152"/>
      <c r="L52" s="152"/>
      <c r="M52" s="152"/>
      <c r="N52" s="152"/>
      <c r="O52" s="152"/>
      <c r="P52" s="152"/>
      <c r="Q52" s="152"/>
      <c r="R52" s="152"/>
      <c r="S52" s="152"/>
      <c r="T52" s="152"/>
      <c r="U52" s="152"/>
      <c r="V52" s="152"/>
      <c r="W52" s="152"/>
      <c r="X52" s="152"/>
      <c r="Y52" s="152"/>
      <c r="Z52" s="152"/>
      <c r="AA52" s="152"/>
    </row>
    <row r="53" spans="1:27">
      <c r="A53" s="152"/>
      <c r="B53" s="152"/>
      <c r="C53" s="152"/>
      <c r="D53" s="152"/>
      <c r="E53" s="152"/>
      <c r="F53" s="152"/>
      <c r="G53" s="152"/>
      <c r="H53" s="152"/>
      <c r="I53" s="152"/>
      <c r="J53" s="152"/>
      <c r="K53" s="152"/>
      <c r="L53" s="152"/>
      <c r="M53" s="152"/>
      <c r="N53" s="152"/>
      <c r="O53" s="152"/>
      <c r="P53" s="152"/>
      <c r="Q53" s="152"/>
      <c r="R53" s="152"/>
      <c r="S53" s="152"/>
      <c r="T53" s="152"/>
      <c r="U53" s="152"/>
      <c r="V53" s="152"/>
      <c r="W53" s="152"/>
      <c r="X53" s="152"/>
      <c r="Y53" s="152"/>
      <c r="Z53" s="152"/>
      <c r="AA53" s="152"/>
    </row>
    <row r="54" spans="1:27">
      <c r="A54" s="152"/>
      <c r="B54" s="152"/>
      <c r="C54" s="152"/>
      <c r="D54" s="152"/>
      <c r="E54" s="152"/>
      <c r="F54" s="152"/>
      <c r="G54" s="152"/>
      <c r="H54" s="152"/>
      <c r="I54" s="152"/>
      <c r="J54" s="152"/>
      <c r="K54" s="152"/>
      <c r="L54" s="152"/>
      <c r="M54" s="152"/>
      <c r="N54" s="152"/>
      <c r="O54" s="152"/>
      <c r="P54" s="152"/>
      <c r="Q54" s="152"/>
      <c r="R54" s="152"/>
      <c r="S54" s="152"/>
      <c r="T54" s="152"/>
      <c r="U54" s="152"/>
      <c r="V54" s="152"/>
      <c r="W54" s="152"/>
      <c r="X54" s="152"/>
      <c r="Y54" s="152"/>
      <c r="Z54" s="152"/>
      <c r="AA54" s="152"/>
    </row>
    <row r="55" spans="1:27">
      <c r="A55" s="152"/>
      <c r="B55" s="152"/>
      <c r="C55" s="152"/>
      <c r="D55" s="152"/>
      <c r="E55" s="152"/>
      <c r="F55" s="152"/>
      <c r="G55" s="152"/>
      <c r="H55" s="152"/>
      <c r="I55" s="152"/>
      <c r="J55" s="152"/>
      <c r="K55" s="152"/>
      <c r="L55" s="152"/>
      <c r="M55" s="152"/>
      <c r="N55" s="152"/>
      <c r="O55" s="152"/>
      <c r="P55" s="152"/>
      <c r="Q55" s="152"/>
      <c r="R55" s="152"/>
      <c r="S55" s="152"/>
      <c r="T55" s="152"/>
      <c r="U55" s="152"/>
      <c r="V55" s="152"/>
      <c r="W55" s="152"/>
      <c r="X55" s="152"/>
      <c r="Y55" s="152"/>
      <c r="Z55" s="152"/>
      <c r="AA55" s="152"/>
    </row>
    <row r="56" spans="1:27">
      <c r="A56" s="152"/>
      <c r="B56" s="152"/>
      <c r="C56" s="152"/>
      <c r="D56" s="152"/>
      <c r="E56" s="152"/>
      <c r="F56" s="152"/>
      <c r="G56" s="152"/>
      <c r="H56" s="152"/>
      <c r="I56" s="152"/>
      <c r="J56" s="152"/>
      <c r="K56" s="152"/>
      <c r="L56" s="152"/>
      <c r="M56" s="152"/>
      <c r="N56" s="152"/>
      <c r="O56" s="152"/>
      <c r="P56" s="152"/>
      <c r="Q56" s="152"/>
      <c r="R56" s="152"/>
      <c r="S56" s="152"/>
      <c r="T56" s="152"/>
      <c r="U56" s="152"/>
      <c r="V56" s="152"/>
      <c r="W56" s="152"/>
      <c r="X56" s="152"/>
      <c r="Y56" s="152"/>
      <c r="Z56" s="152"/>
      <c r="AA56" s="152"/>
    </row>
    <row r="57" spans="1:27">
      <c r="A57" s="152"/>
      <c r="B57" s="152"/>
      <c r="C57" s="152"/>
      <c r="D57" s="152"/>
      <c r="E57" s="152"/>
      <c r="F57" s="152"/>
      <c r="G57" s="152"/>
      <c r="H57" s="152"/>
      <c r="I57" s="152"/>
      <c r="J57" s="152"/>
      <c r="K57" s="152"/>
      <c r="L57" s="152"/>
      <c r="M57" s="152"/>
      <c r="N57" s="152"/>
      <c r="O57" s="152"/>
      <c r="P57" s="152"/>
      <c r="Q57" s="152"/>
      <c r="R57" s="152"/>
      <c r="S57" s="152"/>
      <c r="T57" s="152"/>
      <c r="U57" s="152"/>
      <c r="V57" s="152"/>
      <c r="W57" s="152"/>
      <c r="X57" s="152"/>
      <c r="Y57" s="152"/>
      <c r="Z57" s="152"/>
      <c r="AA57" s="152"/>
    </row>
    <row r="58" spans="1:27">
      <c r="A58" s="152"/>
      <c r="B58" s="152"/>
      <c r="C58" s="152"/>
      <c r="D58" s="152"/>
      <c r="E58" s="152"/>
      <c r="F58" s="152"/>
      <c r="G58" s="152"/>
      <c r="H58" s="152"/>
      <c r="I58" s="152"/>
      <c r="J58" s="152"/>
      <c r="K58" s="152"/>
      <c r="L58" s="152"/>
      <c r="M58" s="152"/>
      <c r="N58" s="152"/>
      <c r="O58" s="152"/>
      <c r="P58" s="152"/>
      <c r="Q58" s="152"/>
      <c r="R58" s="152"/>
      <c r="S58" s="152"/>
      <c r="T58" s="152"/>
      <c r="U58" s="152"/>
      <c r="V58" s="152"/>
      <c r="W58" s="152"/>
      <c r="X58" s="152"/>
      <c r="Y58" s="152"/>
      <c r="Z58" s="152"/>
      <c r="AA58" s="152"/>
    </row>
    <row r="59" spans="1:27">
      <c r="A59" s="152"/>
      <c r="B59" s="152"/>
      <c r="C59" s="152"/>
      <c r="D59" s="152"/>
      <c r="E59" s="152"/>
      <c r="F59" s="152"/>
      <c r="G59" s="152"/>
      <c r="H59" s="152"/>
      <c r="I59" s="152"/>
      <c r="J59" s="152"/>
      <c r="K59" s="152"/>
      <c r="L59" s="152"/>
      <c r="M59" s="152"/>
      <c r="N59" s="152"/>
      <c r="O59" s="152"/>
      <c r="P59" s="152"/>
      <c r="Q59" s="152"/>
      <c r="R59" s="152"/>
      <c r="S59" s="152"/>
      <c r="T59" s="152"/>
      <c r="U59" s="152"/>
      <c r="V59" s="152"/>
      <c r="W59" s="152"/>
      <c r="X59" s="152"/>
      <c r="Y59" s="152"/>
      <c r="Z59" s="152"/>
      <c r="AA59" s="152"/>
    </row>
    <row r="60" spans="1:27">
      <c r="A60" s="152"/>
      <c r="B60" s="152"/>
      <c r="C60" s="152"/>
      <c r="D60" s="152"/>
      <c r="E60" s="152"/>
      <c r="F60" s="152"/>
      <c r="G60" s="152"/>
      <c r="H60" s="152"/>
      <c r="I60" s="152"/>
      <c r="J60" s="152"/>
      <c r="K60" s="152"/>
      <c r="L60" s="152"/>
      <c r="M60" s="152"/>
      <c r="N60" s="152"/>
      <c r="O60" s="152"/>
      <c r="P60" s="152"/>
      <c r="Q60" s="152"/>
      <c r="R60" s="152"/>
      <c r="S60" s="152"/>
      <c r="T60" s="152"/>
      <c r="U60" s="152"/>
      <c r="V60" s="152"/>
      <c r="W60" s="152"/>
      <c r="X60" s="152"/>
      <c r="Y60" s="152"/>
      <c r="Z60" s="152"/>
      <c r="AA60" s="152"/>
    </row>
    <row r="61" spans="1:27">
      <c r="A61" s="152"/>
      <c r="B61" s="152"/>
      <c r="C61" s="152"/>
      <c r="D61" s="152"/>
      <c r="E61" s="152"/>
      <c r="F61" s="152"/>
      <c r="G61" s="152"/>
      <c r="H61" s="152"/>
      <c r="I61" s="152"/>
      <c r="J61" s="152"/>
      <c r="K61" s="152"/>
      <c r="L61" s="152"/>
      <c r="M61" s="152"/>
      <c r="N61" s="152"/>
      <c r="O61" s="152"/>
      <c r="P61" s="152"/>
      <c r="Q61" s="152"/>
      <c r="R61" s="152"/>
      <c r="S61" s="152"/>
      <c r="T61" s="152"/>
      <c r="U61" s="152"/>
      <c r="V61" s="152"/>
      <c r="W61" s="152"/>
      <c r="X61" s="152"/>
      <c r="Y61" s="152"/>
      <c r="Z61" s="152"/>
      <c r="AA61" s="152"/>
    </row>
    <row r="62" spans="1:27">
      <c r="A62" s="152"/>
      <c r="B62" s="152"/>
      <c r="C62" s="152"/>
      <c r="D62" s="152"/>
      <c r="E62" s="152"/>
      <c r="F62" s="152"/>
      <c r="G62" s="152"/>
      <c r="H62" s="152"/>
      <c r="I62" s="152"/>
      <c r="J62" s="152"/>
      <c r="K62" s="152"/>
      <c r="L62" s="152"/>
      <c r="M62" s="152"/>
      <c r="N62" s="152"/>
      <c r="O62" s="152"/>
      <c r="P62" s="152"/>
      <c r="Q62" s="152"/>
      <c r="R62" s="152"/>
      <c r="S62" s="152"/>
      <c r="T62" s="152"/>
      <c r="U62" s="152"/>
      <c r="V62" s="152"/>
      <c r="W62" s="152"/>
      <c r="X62" s="152"/>
      <c r="Y62" s="152"/>
      <c r="Z62" s="152"/>
      <c r="AA62" s="152"/>
    </row>
    <row r="63" spans="1:27">
      <c r="A63" s="152"/>
      <c r="B63" s="152"/>
      <c r="C63" s="152"/>
      <c r="D63" s="152"/>
      <c r="E63" s="152"/>
      <c r="F63" s="152"/>
      <c r="G63" s="152"/>
      <c r="H63" s="152"/>
      <c r="I63" s="152"/>
      <c r="J63" s="152"/>
      <c r="K63" s="152"/>
      <c r="L63" s="152"/>
      <c r="M63" s="152"/>
      <c r="N63" s="152"/>
      <c r="O63" s="152"/>
      <c r="P63" s="152"/>
      <c r="Q63" s="152"/>
      <c r="R63" s="152"/>
      <c r="S63" s="152"/>
      <c r="T63" s="152"/>
      <c r="U63" s="152"/>
      <c r="V63" s="152"/>
      <c r="W63" s="152"/>
      <c r="X63" s="152"/>
      <c r="Y63" s="152"/>
      <c r="Z63" s="152"/>
      <c r="AA63" s="152"/>
    </row>
    <row r="64" spans="1:27">
      <c r="A64" s="152"/>
      <c r="B64" s="152"/>
      <c r="C64" s="152"/>
      <c r="D64" s="152"/>
      <c r="E64" s="152"/>
      <c r="F64" s="152"/>
      <c r="G64" s="152"/>
      <c r="H64" s="152"/>
      <c r="I64" s="152"/>
      <c r="J64" s="152"/>
      <c r="K64" s="152"/>
      <c r="L64" s="152"/>
      <c r="M64" s="152"/>
      <c r="N64" s="152"/>
      <c r="O64" s="152"/>
      <c r="P64" s="152"/>
      <c r="Q64" s="152"/>
      <c r="R64" s="152"/>
      <c r="S64" s="152"/>
      <c r="T64" s="152"/>
      <c r="U64" s="152"/>
      <c r="V64" s="152"/>
      <c r="W64" s="152"/>
      <c r="X64" s="152"/>
      <c r="Y64" s="152"/>
      <c r="Z64" s="152"/>
      <c r="AA64" s="152"/>
    </row>
    <row r="65" spans="1:27">
      <c r="A65" s="152"/>
      <c r="B65" s="152"/>
      <c r="C65" s="152"/>
      <c r="D65" s="152"/>
      <c r="E65" s="152"/>
      <c r="F65" s="152"/>
      <c r="G65" s="152"/>
      <c r="H65" s="152"/>
      <c r="I65" s="152"/>
      <c r="J65" s="152"/>
      <c r="K65" s="152"/>
      <c r="L65" s="152"/>
      <c r="M65" s="152"/>
      <c r="N65" s="152"/>
      <c r="O65" s="152"/>
      <c r="P65" s="152"/>
      <c r="Q65" s="152"/>
      <c r="R65" s="152"/>
      <c r="S65" s="152"/>
      <c r="T65" s="152"/>
      <c r="U65" s="152"/>
      <c r="V65" s="152"/>
      <c r="W65" s="152"/>
      <c r="X65" s="152"/>
      <c r="Y65" s="152"/>
      <c r="Z65" s="152"/>
      <c r="AA65" s="152"/>
    </row>
    <row r="66" spans="1:27">
      <c r="A66" s="152"/>
      <c r="B66" s="152"/>
      <c r="C66" s="152"/>
      <c r="D66" s="152"/>
      <c r="E66" s="152"/>
      <c r="F66" s="152"/>
      <c r="G66" s="152"/>
      <c r="H66" s="152"/>
      <c r="I66" s="152"/>
      <c r="J66" s="152"/>
      <c r="K66" s="152"/>
      <c r="L66" s="152"/>
      <c r="M66" s="152"/>
      <c r="N66" s="152"/>
      <c r="O66" s="152"/>
      <c r="P66" s="152"/>
      <c r="Q66" s="152"/>
      <c r="R66" s="152"/>
      <c r="S66" s="152"/>
      <c r="T66" s="152"/>
      <c r="U66" s="152"/>
      <c r="V66" s="152"/>
      <c r="W66" s="152"/>
      <c r="X66" s="152"/>
      <c r="Y66" s="152"/>
      <c r="Z66" s="152"/>
      <c r="AA66" s="152"/>
    </row>
    <row r="67" spans="1:27">
      <c r="A67" s="152"/>
      <c r="B67" s="152"/>
      <c r="C67" s="152"/>
      <c r="D67" s="152"/>
      <c r="E67" s="152"/>
      <c r="F67" s="152"/>
      <c r="G67" s="152"/>
      <c r="H67" s="152"/>
      <c r="I67" s="152"/>
      <c r="J67" s="152"/>
      <c r="K67" s="152"/>
      <c r="L67" s="152"/>
      <c r="M67" s="152"/>
      <c r="N67" s="152"/>
      <c r="O67" s="152"/>
      <c r="P67" s="152"/>
      <c r="Q67" s="152"/>
      <c r="R67" s="152"/>
      <c r="S67" s="152"/>
      <c r="T67" s="152"/>
      <c r="U67" s="152"/>
      <c r="V67" s="152"/>
      <c r="W67" s="152"/>
      <c r="X67" s="152"/>
      <c r="Y67" s="152"/>
      <c r="Z67" s="152"/>
      <c r="AA67" s="152"/>
    </row>
    <row r="68" spans="1:27">
      <c r="A68" s="152"/>
      <c r="B68" s="152"/>
      <c r="C68" s="152"/>
      <c r="D68" s="152"/>
      <c r="E68" s="152"/>
      <c r="F68" s="152"/>
      <c r="G68" s="152"/>
      <c r="H68" s="152"/>
      <c r="I68" s="152"/>
      <c r="J68" s="152"/>
      <c r="K68" s="152"/>
      <c r="L68" s="152"/>
      <c r="M68" s="152"/>
      <c r="N68" s="152"/>
      <c r="O68" s="152"/>
      <c r="P68" s="152"/>
      <c r="Q68" s="152"/>
      <c r="R68" s="152"/>
      <c r="S68" s="152"/>
      <c r="T68" s="152"/>
      <c r="U68" s="152"/>
      <c r="V68" s="152"/>
      <c r="W68" s="152"/>
      <c r="X68" s="152"/>
      <c r="Y68" s="152"/>
      <c r="Z68" s="152"/>
      <c r="AA68" s="152"/>
    </row>
    <row r="69" spans="1:27">
      <c r="A69" s="152"/>
      <c r="B69" s="152"/>
      <c r="C69" s="152"/>
      <c r="D69" s="152"/>
      <c r="E69" s="152"/>
      <c r="F69" s="152"/>
      <c r="G69" s="152"/>
      <c r="H69" s="152"/>
      <c r="I69" s="152"/>
      <c r="J69" s="152"/>
      <c r="K69" s="152"/>
      <c r="L69" s="152"/>
      <c r="M69" s="152"/>
      <c r="N69" s="152"/>
      <c r="O69" s="152"/>
      <c r="P69" s="152"/>
      <c r="Q69" s="152"/>
      <c r="R69" s="152"/>
      <c r="S69" s="152"/>
      <c r="T69" s="152"/>
      <c r="U69" s="152"/>
      <c r="V69" s="152"/>
      <c r="W69" s="152"/>
      <c r="X69" s="152"/>
      <c r="Y69" s="152"/>
      <c r="Z69" s="152"/>
      <c r="AA69" s="152"/>
    </row>
    <row r="70" spans="1:27">
      <c r="A70" s="152"/>
      <c r="B70" s="152"/>
      <c r="C70" s="152"/>
      <c r="D70" s="152"/>
      <c r="E70" s="152"/>
      <c r="F70" s="152"/>
      <c r="G70" s="152"/>
      <c r="H70" s="152"/>
      <c r="I70" s="152"/>
      <c r="J70" s="152"/>
      <c r="K70" s="152"/>
      <c r="L70" s="152"/>
      <c r="M70" s="152"/>
      <c r="N70" s="152"/>
      <c r="O70" s="152"/>
      <c r="P70" s="152"/>
      <c r="Q70" s="152"/>
      <c r="R70" s="152"/>
      <c r="S70" s="152"/>
      <c r="T70" s="152"/>
      <c r="U70" s="152"/>
      <c r="V70" s="152"/>
      <c r="W70" s="152"/>
      <c r="X70" s="152"/>
      <c r="Y70" s="152"/>
      <c r="Z70" s="152"/>
      <c r="AA70" s="152"/>
    </row>
    <row r="71" spans="1:27">
      <c r="A71" s="152"/>
      <c r="B71" s="152"/>
      <c r="C71" s="152"/>
      <c r="D71" s="152"/>
      <c r="E71" s="152"/>
      <c r="F71" s="152"/>
      <c r="G71" s="152"/>
      <c r="H71" s="152"/>
      <c r="I71" s="152"/>
      <c r="J71" s="152"/>
      <c r="K71" s="152"/>
      <c r="L71" s="152"/>
      <c r="M71" s="152"/>
      <c r="N71" s="152"/>
      <c r="O71" s="152"/>
      <c r="P71" s="152"/>
      <c r="Q71" s="152"/>
      <c r="R71" s="152"/>
      <c r="S71" s="152"/>
      <c r="T71" s="152"/>
      <c r="U71" s="152"/>
      <c r="V71" s="152"/>
      <c r="W71" s="152"/>
      <c r="X71" s="152"/>
      <c r="Y71" s="152"/>
      <c r="Z71" s="152"/>
      <c r="AA71" s="152"/>
    </row>
    <row r="72" spans="1:27">
      <c r="A72" s="152"/>
      <c r="B72" s="152"/>
      <c r="C72" s="152"/>
      <c r="D72" s="152"/>
      <c r="E72" s="152"/>
      <c r="F72" s="152"/>
      <c r="G72" s="152"/>
      <c r="H72" s="152"/>
      <c r="I72" s="152"/>
      <c r="J72" s="152"/>
      <c r="K72" s="152"/>
      <c r="L72" s="152"/>
      <c r="M72" s="152"/>
      <c r="N72" s="152"/>
      <c r="O72" s="152"/>
      <c r="P72" s="152"/>
      <c r="Q72" s="152"/>
      <c r="R72" s="152"/>
      <c r="S72" s="152"/>
      <c r="T72" s="152"/>
      <c r="U72" s="152"/>
      <c r="V72" s="152"/>
      <c r="W72" s="152"/>
      <c r="X72" s="152"/>
      <c r="Y72" s="152"/>
      <c r="Z72" s="152"/>
      <c r="AA72" s="152"/>
    </row>
    <row r="73" spans="1:27">
      <c r="A73" s="152"/>
      <c r="B73" s="152"/>
      <c r="C73" s="152"/>
      <c r="D73" s="152"/>
      <c r="E73" s="152"/>
      <c r="F73" s="152"/>
      <c r="G73" s="152"/>
      <c r="H73" s="152"/>
      <c r="I73" s="152"/>
      <c r="J73" s="152"/>
      <c r="K73" s="152"/>
      <c r="L73" s="152"/>
      <c r="M73" s="152"/>
      <c r="N73" s="152"/>
      <c r="O73" s="152"/>
      <c r="P73" s="152"/>
      <c r="Q73" s="152"/>
      <c r="R73" s="152"/>
      <c r="S73" s="152"/>
      <c r="T73" s="152"/>
      <c r="U73" s="152"/>
      <c r="V73" s="152"/>
      <c r="W73" s="152"/>
      <c r="X73" s="152"/>
      <c r="Y73" s="152"/>
      <c r="Z73" s="152"/>
      <c r="AA73" s="152"/>
    </row>
    <row r="74" spans="1:27">
      <c r="A74" s="152"/>
      <c r="B74" s="152"/>
      <c r="C74" s="152"/>
      <c r="D74" s="152"/>
      <c r="E74" s="152"/>
      <c r="F74" s="152"/>
      <c r="G74" s="152"/>
      <c r="H74" s="152"/>
      <c r="I74" s="152"/>
      <c r="J74" s="152"/>
      <c r="K74" s="152"/>
      <c r="L74" s="152"/>
      <c r="M74" s="152"/>
      <c r="N74" s="152"/>
      <c r="O74" s="152"/>
      <c r="P74" s="152"/>
      <c r="Q74" s="152"/>
      <c r="R74" s="152"/>
      <c r="S74" s="152"/>
      <c r="T74" s="152"/>
      <c r="U74" s="152"/>
      <c r="V74" s="152"/>
      <c r="W74" s="152"/>
      <c r="X74" s="152"/>
      <c r="Y74" s="152"/>
      <c r="Z74" s="152"/>
      <c r="AA74" s="152"/>
    </row>
    <row r="75" spans="1:27">
      <c r="A75" s="152"/>
      <c r="B75" s="152"/>
      <c r="C75" s="152"/>
      <c r="D75" s="152"/>
      <c r="E75" s="152"/>
      <c r="F75" s="152"/>
      <c r="G75" s="152"/>
      <c r="H75" s="152"/>
      <c r="I75" s="152"/>
      <c r="J75" s="152"/>
      <c r="K75" s="152"/>
      <c r="L75" s="152"/>
      <c r="M75" s="152"/>
      <c r="N75" s="152"/>
      <c r="O75" s="152"/>
      <c r="P75" s="152"/>
      <c r="Q75" s="152"/>
      <c r="R75" s="152"/>
      <c r="S75" s="152"/>
      <c r="T75" s="152"/>
      <c r="U75" s="152"/>
      <c r="V75" s="152"/>
      <c r="W75" s="152"/>
      <c r="X75" s="152"/>
      <c r="Y75" s="152"/>
      <c r="Z75" s="152"/>
      <c r="AA75" s="152"/>
    </row>
    <row r="76" spans="1:27">
      <c r="A76" s="152"/>
      <c r="B76" s="152"/>
      <c r="C76" s="152"/>
      <c r="D76" s="152"/>
      <c r="E76" s="152"/>
      <c r="F76" s="152"/>
      <c r="G76" s="152"/>
      <c r="H76" s="152"/>
      <c r="I76" s="152"/>
      <c r="J76" s="152"/>
      <c r="K76" s="152"/>
      <c r="L76" s="152"/>
      <c r="M76" s="152"/>
      <c r="N76" s="152"/>
      <c r="O76" s="152"/>
      <c r="P76" s="152"/>
      <c r="Q76" s="152"/>
      <c r="R76" s="152"/>
      <c r="S76" s="152"/>
      <c r="T76" s="152"/>
      <c r="U76" s="152"/>
      <c r="V76" s="152"/>
      <c r="W76" s="152"/>
      <c r="X76" s="152"/>
      <c r="Y76" s="152"/>
      <c r="Z76" s="152"/>
      <c r="AA76" s="152"/>
    </row>
    <row r="77" spans="1:27">
      <c r="A77" s="152"/>
      <c r="B77" s="152"/>
      <c r="C77" s="152"/>
      <c r="D77" s="152"/>
      <c r="E77" s="152"/>
      <c r="F77" s="152"/>
      <c r="G77" s="152"/>
      <c r="H77" s="152"/>
      <c r="I77" s="152"/>
      <c r="J77" s="152"/>
      <c r="K77" s="152"/>
      <c r="L77" s="152"/>
      <c r="M77" s="152"/>
      <c r="N77" s="152"/>
      <c r="O77" s="152"/>
      <c r="P77" s="152"/>
      <c r="Q77" s="152"/>
      <c r="R77" s="152"/>
      <c r="S77" s="152"/>
      <c r="T77" s="152"/>
      <c r="U77" s="152"/>
      <c r="V77" s="152"/>
      <c r="W77" s="152"/>
      <c r="X77" s="152"/>
      <c r="Y77" s="152"/>
      <c r="Z77" s="152"/>
      <c r="AA77" s="152"/>
    </row>
    <row r="78" spans="1:27">
      <c r="A78" s="152"/>
      <c r="B78" s="152"/>
      <c r="C78" s="152"/>
      <c r="D78" s="152"/>
      <c r="E78" s="152"/>
      <c r="F78" s="152"/>
      <c r="G78" s="152"/>
      <c r="H78" s="152"/>
      <c r="I78" s="152"/>
      <c r="J78" s="152"/>
      <c r="K78" s="152"/>
      <c r="L78" s="152"/>
      <c r="M78" s="152"/>
      <c r="N78" s="152"/>
      <c r="O78" s="152"/>
      <c r="P78" s="152"/>
      <c r="Q78" s="152"/>
      <c r="R78" s="152"/>
      <c r="S78" s="152"/>
      <c r="T78" s="152"/>
      <c r="U78" s="152"/>
      <c r="V78" s="152"/>
      <c r="W78" s="152"/>
      <c r="X78" s="152"/>
      <c r="Y78" s="152"/>
      <c r="Z78" s="152"/>
      <c r="AA78" s="152"/>
    </row>
    <row r="79" spans="1:27">
      <c r="A79" s="152"/>
      <c r="B79" s="152"/>
      <c r="C79" s="152"/>
      <c r="D79" s="152"/>
      <c r="E79" s="152"/>
      <c r="F79" s="152"/>
      <c r="G79" s="152"/>
      <c r="H79" s="152"/>
      <c r="I79" s="152"/>
      <c r="J79" s="152"/>
      <c r="K79" s="152"/>
      <c r="L79" s="152"/>
      <c r="M79" s="152"/>
      <c r="N79" s="152"/>
      <c r="O79" s="152"/>
      <c r="P79" s="152"/>
      <c r="Q79" s="152"/>
      <c r="R79" s="152"/>
      <c r="S79" s="152"/>
      <c r="T79" s="152"/>
      <c r="U79" s="152"/>
      <c r="V79" s="152"/>
      <c r="W79" s="152"/>
      <c r="X79" s="152"/>
      <c r="Y79" s="152"/>
      <c r="Z79" s="152"/>
      <c r="AA79" s="152"/>
    </row>
    <row r="80" spans="1:27">
      <c r="A80" s="152"/>
      <c r="B80" s="152"/>
      <c r="C80" s="152"/>
      <c r="D80" s="152"/>
      <c r="E80" s="152"/>
      <c r="F80" s="152"/>
      <c r="G80" s="152"/>
      <c r="H80" s="152"/>
      <c r="I80" s="152"/>
      <c r="J80" s="152"/>
      <c r="K80" s="152"/>
      <c r="L80" s="152"/>
      <c r="M80" s="152"/>
      <c r="N80" s="152"/>
      <c r="O80" s="152"/>
      <c r="P80" s="152"/>
      <c r="Q80" s="152"/>
      <c r="R80" s="152"/>
      <c r="S80" s="152"/>
      <c r="T80" s="152"/>
      <c r="U80" s="152"/>
      <c r="V80" s="152"/>
      <c r="W80" s="152"/>
      <c r="X80" s="152"/>
      <c r="Y80" s="152"/>
      <c r="Z80" s="152"/>
      <c r="AA80" s="152"/>
    </row>
    <row r="81" spans="1:27">
      <c r="A81" s="152"/>
      <c r="B81" s="152"/>
      <c r="C81" s="152"/>
      <c r="D81" s="152"/>
      <c r="E81" s="152"/>
      <c r="F81" s="152"/>
      <c r="G81" s="152"/>
      <c r="H81" s="152"/>
      <c r="I81" s="152"/>
      <c r="J81" s="152"/>
      <c r="K81" s="152"/>
      <c r="L81" s="152"/>
      <c r="M81" s="152"/>
      <c r="N81" s="152"/>
      <c r="O81" s="152"/>
      <c r="P81" s="152"/>
      <c r="Q81" s="152"/>
      <c r="R81" s="152"/>
      <c r="S81" s="152"/>
      <c r="T81" s="152"/>
      <c r="U81" s="152"/>
      <c r="V81" s="152"/>
      <c r="W81" s="152"/>
      <c r="X81" s="152"/>
      <c r="Y81" s="152"/>
      <c r="Z81" s="152"/>
      <c r="AA81" s="152"/>
    </row>
    <row r="82" spans="1:27">
      <c r="A82" s="152"/>
      <c r="B82" s="152"/>
      <c r="C82" s="152"/>
      <c r="D82" s="152"/>
      <c r="E82" s="152"/>
      <c r="F82" s="152"/>
      <c r="G82" s="152"/>
      <c r="H82" s="152"/>
      <c r="I82" s="152"/>
      <c r="J82" s="152"/>
      <c r="K82" s="152"/>
      <c r="L82" s="152"/>
      <c r="M82" s="152"/>
      <c r="N82" s="152"/>
      <c r="O82" s="152"/>
      <c r="P82" s="152"/>
      <c r="Q82" s="152"/>
      <c r="R82" s="152"/>
      <c r="S82" s="152"/>
      <c r="T82" s="152"/>
      <c r="U82" s="152"/>
      <c r="V82" s="152"/>
      <c r="W82" s="152"/>
      <c r="X82" s="152"/>
      <c r="Y82" s="152"/>
      <c r="Z82" s="152"/>
      <c r="AA82" s="152"/>
    </row>
    <row r="83" spans="1:27">
      <c r="A83" s="152"/>
      <c r="B83" s="152"/>
      <c r="C83" s="152"/>
      <c r="D83" s="152"/>
      <c r="E83" s="152"/>
      <c r="F83" s="152"/>
      <c r="G83" s="152"/>
      <c r="H83" s="152"/>
      <c r="I83" s="152"/>
      <c r="J83" s="152"/>
      <c r="K83" s="152"/>
      <c r="L83" s="152"/>
      <c r="M83" s="152"/>
      <c r="N83" s="152"/>
      <c r="O83" s="152"/>
      <c r="P83" s="152"/>
      <c r="Q83" s="152"/>
      <c r="R83" s="152"/>
      <c r="S83" s="152"/>
      <c r="T83" s="152"/>
      <c r="U83" s="152"/>
      <c r="V83" s="152"/>
      <c r="W83" s="152"/>
      <c r="X83" s="152"/>
      <c r="Y83" s="152"/>
      <c r="Z83" s="152"/>
      <c r="AA83" s="152"/>
    </row>
    <row r="84" spans="1:27">
      <c r="A84" s="152"/>
      <c r="B84" s="152"/>
      <c r="C84" s="152"/>
      <c r="D84" s="152"/>
      <c r="E84" s="152"/>
      <c r="F84" s="152"/>
      <c r="G84" s="152"/>
      <c r="H84" s="152"/>
      <c r="I84" s="152"/>
      <c r="J84" s="152"/>
      <c r="K84" s="152"/>
      <c r="L84" s="152"/>
      <c r="M84" s="152"/>
      <c r="N84" s="152"/>
      <c r="O84" s="152"/>
      <c r="P84" s="152"/>
      <c r="Q84" s="152"/>
      <c r="R84" s="152"/>
      <c r="S84" s="152"/>
      <c r="T84" s="152"/>
      <c r="U84" s="152"/>
      <c r="V84" s="152"/>
      <c r="W84" s="152"/>
      <c r="X84" s="152"/>
      <c r="Y84" s="152"/>
      <c r="Z84" s="152"/>
      <c r="AA84" s="152"/>
    </row>
    <row r="85" spans="1:27">
      <c r="A85" s="152"/>
      <c r="B85" s="152"/>
      <c r="C85" s="152"/>
      <c r="D85" s="152"/>
      <c r="E85" s="152"/>
      <c r="F85" s="152"/>
      <c r="G85" s="152"/>
      <c r="H85" s="152"/>
      <c r="I85" s="152"/>
      <c r="J85" s="152"/>
      <c r="K85" s="152"/>
      <c r="L85" s="152"/>
      <c r="M85" s="152"/>
      <c r="N85" s="152"/>
      <c r="O85" s="152"/>
      <c r="P85" s="152"/>
      <c r="Q85" s="152"/>
      <c r="R85" s="152"/>
      <c r="S85" s="152"/>
      <c r="T85" s="152"/>
      <c r="U85" s="152"/>
      <c r="V85" s="152"/>
      <c r="W85" s="152"/>
      <c r="X85" s="152"/>
      <c r="Y85" s="152"/>
      <c r="Z85" s="152"/>
      <c r="AA85" s="152"/>
    </row>
    <row r="86" spans="1:27">
      <c r="A86" s="152"/>
      <c r="B86" s="152"/>
      <c r="C86" s="152"/>
      <c r="D86" s="152"/>
      <c r="E86" s="152"/>
      <c r="F86" s="152"/>
      <c r="G86" s="152"/>
      <c r="H86" s="152"/>
      <c r="I86" s="152"/>
      <c r="J86" s="152"/>
      <c r="K86" s="152"/>
      <c r="L86" s="152"/>
      <c r="M86" s="152"/>
      <c r="N86" s="152"/>
      <c r="O86" s="152"/>
      <c r="P86" s="152"/>
      <c r="Q86" s="152"/>
      <c r="R86" s="152"/>
      <c r="S86" s="152"/>
      <c r="T86" s="152"/>
      <c r="U86" s="152"/>
      <c r="V86" s="152"/>
      <c r="W86" s="152"/>
      <c r="X86" s="152"/>
      <c r="Y86" s="152"/>
      <c r="Z86" s="152"/>
      <c r="AA86" s="152"/>
    </row>
    <row r="87" spans="1:27">
      <c r="A87" s="152"/>
      <c r="B87" s="152"/>
      <c r="C87" s="152"/>
      <c r="D87" s="152"/>
      <c r="E87" s="152"/>
      <c r="F87" s="152"/>
      <c r="G87" s="152"/>
      <c r="H87" s="152"/>
      <c r="I87" s="152"/>
      <c r="J87" s="152"/>
      <c r="K87" s="152"/>
      <c r="L87" s="152"/>
      <c r="M87" s="152"/>
      <c r="N87" s="152"/>
      <c r="O87" s="152"/>
      <c r="P87" s="152"/>
      <c r="Q87" s="152"/>
      <c r="R87" s="152"/>
      <c r="S87" s="152"/>
      <c r="T87" s="152"/>
      <c r="U87" s="152"/>
      <c r="V87" s="152"/>
      <c r="W87" s="152"/>
      <c r="X87" s="152"/>
      <c r="Y87" s="152"/>
      <c r="Z87" s="152"/>
      <c r="AA87" s="152"/>
    </row>
  </sheetData>
  <sheetProtection password="CCCF" sheet="1" selectLockedCells="1"/>
  <mergeCells count="36">
    <mergeCell ref="A16:AA18"/>
    <mergeCell ref="B21:F21"/>
    <mergeCell ref="K21:Q21"/>
    <mergeCell ref="G24:L24"/>
    <mergeCell ref="M24:U24"/>
    <mergeCell ref="V24:AA24"/>
    <mergeCell ref="M26:Q26"/>
    <mergeCell ref="R26:T26"/>
    <mergeCell ref="V26:Z27"/>
    <mergeCell ref="M27:Q27"/>
    <mergeCell ref="R27:T27"/>
    <mergeCell ref="O13:Z13"/>
    <mergeCell ref="P34:S34"/>
    <mergeCell ref="A36:F37"/>
    <mergeCell ref="G36:K37"/>
    <mergeCell ref="O36:S37"/>
    <mergeCell ref="V36:Z37"/>
    <mergeCell ref="P28:S28"/>
    <mergeCell ref="A31:F32"/>
    <mergeCell ref="G31:K32"/>
    <mergeCell ref="M31:Q31"/>
    <mergeCell ref="R31:T31"/>
    <mergeCell ref="V31:Z32"/>
    <mergeCell ref="M32:Q32"/>
    <mergeCell ref="R32:T32"/>
    <mergeCell ref="A26:F27"/>
    <mergeCell ref="G26:K27"/>
    <mergeCell ref="Z1:AA1"/>
    <mergeCell ref="O10:AA10"/>
    <mergeCell ref="O11:AA11"/>
    <mergeCell ref="O12:S12"/>
    <mergeCell ref="T12:Y12"/>
    <mergeCell ref="T3:AA3"/>
    <mergeCell ref="H6:S6"/>
    <mergeCell ref="H7:S7"/>
    <mergeCell ref="H8:S9"/>
  </mergeCells>
  <phoneticPr fontId="2"/>
  <conditionalFormatting sqref="A6:AA13">
    <cfRule type="expression" dxfId="1" priority="1">
      <formula>$AE$6="不要"</formula>
    </cfRule>
  </conditionalFormatting>
  <printOptions horizontalCentered="1" verticalCentered="1"/>
  <pageMargins left="0.78740157480314965" right="0.78740157480314965" top="0.98425196850393704" bottom="0.98425196850393704" header="0.51181102362204722" footer="0.51181102362204722"/>
  <pageSetup paperSize="9" scale="92" orientation="portrait"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rgb="FFFFFF00"/>
    <pageSetUpPr fitToPage="1"/>
  </sheetPr>
  <dimension ref="A1:AA33"/>
  <sheetViews>
    <sheetView view="pageBreakPreview" zoomScale="85" zoomScaleNormal="70" zoomScaleSheetLayoutView="85" workbookViewId="0">
      <selection activeCell="C12" sqref="C12:D12"/>
    </sheetView>
  </sheetViews>
  <sheetFormatPr defaultColWidth="3.375" defaultRowHeight="14.25"/>
  <cols>
    <col min="1" max="1" width="16.625" style="161" customWidth="1"/>
    <col min="2" max="3" width="19.75" style="161" customWidth="1"/>
    <col min="4" max="4" width="26.875" style="161" customWidth="1"/>
    <col min="5" max="5" width="3.625" style="161" customWidth="1"/>
    <col min="6" max="6" width="14.75" style="161" bestFit="1" customWidth="1"/>
    <col min="7" max="7" width="10.5" style="161" customWidth="1"/>
    <col min="8" max="8" width="11.375" style="161" bestFit="1" customWidth="1"/>
    <col min="9" max="238" width="3.375" style="161"/>
    <col min="239" max="260" width="3.875" style="161" customWidth="1"/>
    <col min="261" max="261" width="3.625" style="161" customWidth="1"/>
    <col min="262" max="494" width="3.375" style="161"/>
    <col min="495" max="516" width="3.875" style="161" customWidth="1"/>
    <col min="517" max="517" width="3.625" style="161" customWidth="1"/>
    <col min="518" max="750" width="3.375" style="161"/>
    <col min="751" max="772" width="3.875" style="161" customWidth="1"/>
    <col min="773" max="773" width="3.625" style="161" customWidth="1"/>
    <col min="774" max="1006" width="3.375" style="161"/>
    <col min="1007" max="1028" width="3.875" style="161" customWidth="1"/>
    <col min="1029" max="1029" width="3.625" style="161" customWidth="1"/>
    <col min="1030" max="1262" width="3.375" style="161"/>
    <col min="1263" max="1284" width="3.875" style="161" customWidth="1"/>
    <col min="1285" max="1285" width="3.625" style="161" customWidth="1"/>
    <col min="1286" max="1518" width="3.375" style="161"/>
    <col min="1519" max="1540" width="3.875" style="161" customWidth="1"/>
    <col min="1541" max="1541" width="3.625" style="161" customWidth="1"/>
    <col min="1542" max="1774" width="3.375" style="161"/>
    <col min="1775" max="1796" width="3.875" style="161" customWidth="1"/>
    <col min="1797" max="1797" width="3.625" style="161" customWidth="1"/>
    <col min="1798" max="2030" width="3.375" style="161"/>
    <col min="2031" max="2052" width="3.875" style="161" customWidth="1"/>
    <col min="2053" max="2053" width="3.625" style="161" customWidth="1"/>
    <col min="2054" max="2286" width="3.375" style="161"/>
    <col min="2287" max="2308" width="3.875" style="161" customWidth="1"/>
    <col min="2309" max="2309" width="3.625" style="161" customWidth="1"/>
    <col min="2310" max="2542" width="3.375" style="161"/>
    <col min="2543" max="2564" width="3.875" style="161" customWidth="1"/>
    <col min="2565" max="2565" width="3.625" style="161" customWidth="1"/>
    <col min="2566" max="2798" width="3.375" style="161"/>
    <col min="2799" max="2820" width="3.875" style="161" customWidth="1"/>
    <col min="2821" max="2821" width="3.625" style="161" customWidth="1"/>
    <col min="2822" max="3054" width="3.375" style="161"/>
    <col min="3055" max="3076" width="3.875" style="161" customWidth="1"/>
    <col min="3077" max="3077" width="3.625" style="161" customWidth="1"/>
    <col min="3078" max="3310" width="3.375" style="161"/>
    <col min="3311" max="3332" width="3.875" style="161" customWidth="1"/>
    <col min="3333" max="3333" width="3.625" style="161" customWidth="1"/>
    <col min="3334" max="3566" width="3.375" style="161"/>
    <col min="3567" max="3588" width="3.875" style="161" customWidth="1"/>
    <col min="3589" max="3589" width="3.625" style="161" customWidth="1"/>
    <col min="3590" max="3822" width="3.375" style="161"/>
    <col min="3823" max="3844" width="3.875" style="161" customWidth="1"/>
    <col min="3845" max="3845" width="3.625" style="161" customWidth="1"/>
    <col min="3846" max="4078" width="3.375" style="161"/>
    <col min="4079" max="4100" width="3.875" style="161" customWidth="1"/>
    <col min="4101" max="4101" width="3.625" style="161" customWidth="1"/>
    <col min="4102" max="4334" width="3.375" style="161"/>
    <col min="4335" max="4356" width="3.875" style="161" customWidth="1"/>
    <col min="4357" max="4357" width="3.625" style="161" customWidth="1"/>
    <col min="4358" max="4590" width="3.375" style="161"/>
    <col min="4591" max="4612" width="3.875" style="161" customWidth="1"/>
    <col min="4613" max="4613" width="3.625" style="161" customWidth="1"/>
    <col min="4614" max="4846" width="3.375" style="161"/>
    <col min="4847" max="4868" width="3.875" style="161" customWidth="1"/>
    <col min="4869" max="4869" width="3.625" style="161" customWidth="1"/>
    <col min="4870" max="5102" width="3.375" style="161"/>
    <col min="5103" max="5124" width="3.875" style="161" customWidth="1"/>
    <col min="5125" max="5125" width="3.625" style="161" customWidth="1"/>
    <col min="5126" max="5358" width="3.375" style="161"/>
    <col min="5359" max="5380" width="3.875" style="161" customWidth="1"/>
    <col min="5381" max="5381" width="3.625" style="161" customWidth="1"/>
    <col min="5382" max="5614" width="3.375" style="161"/>
    <col min="5615" max="5636" width="3.875" style="161" customWidth="1"/>
    <col min="5637" max="5637" width="3.625" style="161" customWidth="1"/>
    <col min="5638" max="5870" width="3.375" style="161"/>
    <col min="5871" max="5892" width="3.875" style="161" customWidth="1"/>
    <col min="5893" max="5893" width="3.625" style="161" customWidth="1"/>
    <col min="5894" max="6126" width="3.375" style="161"/>
    <col min="6127" max="6148" width="3.875" style="161" customWidth="1"/>
    <col min="6149" max="6149" width="3.625" style="161" customWidth="1"/>
    <col min="6150" max="6382" width="3.375" style="161"/>
    <col min="6383" max="6404" width="3.875" style="161" customWidth="1"/>
    <col min="6405" max="6405" width="3.625" style="161" customWidth="1"/>
    <col min="6406" max="6638" width="3.375" style="161"/>
    <col min="6639" max="6660" width="3.875" style="161" customWidth="1"/>
    <col min="6661" max="6661" width="3.625" style="161" customWidth="1"/>
    <col min="6662" max="6894" width="3.375" style="161"/>
    <col min="6895" max="6916" width="3.875" style="161" customWidth="1"/>
    <col min="6917" max="6917" width="3.625" style="161" customWidth="1"/>
    <col min="6918" max="7150" width="3.375" style="161"/>
    <col min="7151" max="7172" width="3.875" style="161" customWidth="1"/>
    <col min="7173" max="7173" width="3.625" style="161" customWidth="1"/>
    <col min="7174" max="7406" width="3.375" style="161"/>
    <col min="7407" max="7428" width="3.875" style="161" customWidth="1"/>
    <col min="7429" max="7429" width="3.625" style="161" customWidth="1"/>
    <col min="7430" max="7662" width="3.375" style="161"/>
    <col min="7663" max="7684" width="3.875" style="161" customWidth="1"/>
    <col min="7685" max="7685" width="3.625" style="161" customWidth="1"/>
    <col min="7686" max="7918" width="3.375" style="161"/>
    <col min="7919" max="7940" width="3.875" style="161" customWidth="1"/>
    <col min="7941" max="7941" width="3.625" style="161" customWidth="1"/>
    <col min="7942" max="8174" width="3.375" style="161"/>
    <col min="8175" max="8196" width="3.875" style="161" customWidth="1"/>
    <col min="8197" max="8197" width="3.625" style="161" customWidth="1"/>
    <col min="8198" max="8430" width="3.375" style="161"/>
    <col min="8431" max="8452" width="3.875" style="161" customWidth="1"/>
    <col min="8453" max="8453" width="3.625" style="161" customWidth="1"/>
    <col min="8454" max="8686" width="3.375" style="161"/>
    <col min="8687" max="8708" width="3.875" style="161" customWidth="1"/>
    <col min="8709" max="8709" width="3.625" style="161" customWidth="1"/>
    <col min="8710" max="8942" width="3.375" style="161"/>
    <col min="8943" max="8964" width="3.875" style="161" customWidth="1"/>
    <col min="8965" max="8965" width="3.625" style="161" customWidth="1"/>
    <col min="8966" max="9198" width="3.375" style="161"/>
    <col min="9199" max="9220" width="3.875" style="161" customWidth="1"/>
    <col min="9221" max="9221" width="3.625" style="161" customWidth="1"/>
    <col min="9222" max="9454" width="3.375" style="161"/>
    <col min="9455" max="9476" width="3.875" style="161" customWidth="1"/>
    <col min="9477" max="9477" width="3.625" style="161" customWidth="1"/>
    <col min="9478" max="9710" width="3.375" style="161"/>
    <col min="9711" max="9732" width="3.875" style="161" customWidth="1"/>
    <col min="9733" max="9733" width="3.625" style="161" customWidth="1"/>
    <col min="9734" max="9966" width="3.375" style="161"/>
    <col min="9967" max="9988" width="3.875" style="161" customWidth="1"/>
    <col min="9989" max="9989" width="3.625" style="161" customWidth="1"/>
    <col min="9990" max="10222" width="3.375" style="161"/>
    <col min="10223" max="10244" width="3.875" style="161" customWidth="1"/>
    <col min="10245" max="10245" width="3.625" style="161" customWidth="1"/>
    <col min="10246" max="10478" width="3.375" style="161"/>
    <col min="10479" max="10500" width="3.875" style="161" customWidth="1"/>
    <col min="10501" max="10501" width="3.625" style="161" customWidth="1"/>
    <col min="10502" max="10734" width="3.375" style="161"/>
    <col min="10735" max="10756" width="3.875" style="161" customWidth="1"/>
    <col min="10757" max="10757" width="3.625" style="161" customWidth="1"/>
    <col min="10758" max="10990" width="3.375" style="161"/>
    <col min="10991" max="11012" width="3.875" style="161" customWidth="1"/>
    <col min="11013" max="11013" width="3.625" style="161" customWidth="1"/>
    <col min="11014" max="11246" width="3.375" style="161"/>
    <col min="11247" max="11268" width="3.875" style="161" customWidth="1"/>
    <col min="11269" max="11269" width="3.625" style="161" customWidth="1"/>
    <col min="11270" max="11502" width="3.375" style="161"/>
    <col min="11503" max="11524" width="3.875" style="161" customWidth="1"/>
    <col min="11525" max="11525" width="3.625" style="161" customWidth="1"/>
    <col min="11526" max="11758" width="3.375" style="161"/>
    <col min="11759" max="11780" width="3.875" style="161" customWidth="1"/>
    <col min="11781" max="11781" width="3.625" style="161" customWidth="1"/>
    <col min="11782" max="12014" width="3.375" style="161"/>
    <col min="12015" max="12036" width="3.875" style="161" customWidth="1"/>
    <col min="12037" max="12037" width="3.625" style="161" customWidth="1"/>
    <col min="12038" max="12270" width="3.375" style="161"/>
    <col min="12271" max="12292" width="3.875" style="161" customWidth="1"/>
    <col min="12293" max="12293" width="3.625" style="161" customWidth="1"/>
    <col min="12294" max="12526" width="3.375" style="161"/>
    <col min="12527" max="12548" width="3.875" style="161" customWidth="1"/>
    <col min="12549" max="12549" width="3.625" style="161" customWidth="1"/>
    <col min="12550" max="12782" width="3.375" style="161"/>
    <col min="12783" max="12804" width="3.875" style="161" customWidth="1"/>
    <col min="12805" max="12805" width="3.625" style="161" customWidth="1"/>
    <col min="12806" max="13038" width="3.375" style="161"/>
    <col min="13039" max="13060" width="3.875" style="161" customWidth="1"/>
    <col min="13061" max="13061" width="3.625" style="161" customWidth="1"/>
    <col min="13062" max="13294" width="3.375" style="161"/>
    <col min="13295" max="13316" width="3.875" style="161" customWidth="1"/>
    <col min="13317" max="13317" width="3.625" style="161" customWidth="1"/>
    <col min="13318" max="13550" width="3.375" style="161"/>
    <col min="13551" max="13572" width="3.875" style="161" customWidth="1"/>
    <col min="13573" max="13573" width="3.625" style="161" customWidth="1"/>
    <col min="13574" max="13806" width="3.375" style="161"/>
    <col min="13807" max="13828" width="3.875" style="161" customWidth="1"/>
    <col min="13829" max="13829" width="3.625" style="161" customWidth="1"/>
    <col min="13830" max="14062" width="3.375" style="161"/>
    <col min="14063" max="14084" width="3.875" style="161" customWidth="1"/>
    <col min="14085" max="14085" width="3.625" style="161" customWidth="1"/>
    <col min="14086" max="14318" width="3.375" style="161"/>
    <col min="14319" max="14340" width="3.875" style="161" customWidth="1"/>
    <col min="14341" max="14341" width="3.625" style="161" customWidth="1"/>
    <col min="14342" max="14574" width="3.375" style="161"/>
    <col min="14575" max="14596" width="3.875" style="161" customWidth="1"/>
    <col min="14597" max="14597" width="3.625" style="161" customWidth="1"/>
    <col min="14598" max="14830" width="3.375" style="161"/>
    <col min="14831" max="14852" width="3.875" style="161" customWidth="1"/>
    <col min="14853" max="14853" width="3.625" style="161" customWidth="1"/>
    <col min="14854" max="15086" width="3.375" style="161"/>
    <col min="15087" max="15108" width="3.875" style="161" customWidth="1"/>
    <col min="15109" max="15109" width="3.625" style="161" customWidth="1"/>
    <col min="15110" max="15342" width="3.375" style="161"/>
    <col min="15343" max="15364" width="3.875" style="161" customWidth="1"/>
    <col min="15365" max="15365" width="3.625" style="161" customWidth="1"/>
    <col min="15366" max="15598" width="3.375" style="161"/>
    <col min="15599" max="15620" width="3.875" style="161" customWidth="1"/>
    <col min="15621" max="15621" width="3.625" style="161" customWidth="1"/>
    <col min="15622" max="15854" width="3.375" style="161"/>
    <col min="15855" max="15876" width="3.875" style="161" customWidth="1"/>
    <col min="15877" max="15877" width="3.625" style="161" customWidth="1"/>
    <col min="15878" max="16110" width="3.375" style="161"/>
    <col min="16111" max="16132" width="3.875" style="161" customWidth="1"/>
    <col min="16133" max="16133" width="3.625" style="161" customWidth="1"/>
    <col min="16134" max="16384" width="3.375" style="161"/>
  </cols>
  <sheetData>
    <row r="1" spans="1:27" ht="21.75" customHeight="1">
      <c r="A1" s="160"/>
      <c r="B1" s="160"/>
      <c r="C1" s="160"/>
      <c r="D1" s="160" t="e">
        <f>様式第１４号★!Z1</f>
        <v>#N/A</v>
      </c>
      <c r="E1" s="639"/>
      <c r="F1" s="639"/>
    </row>
    <row r="2" spans="1:27" ht="21.75" customHeight="1">
      <c r="A2" s="160"/>
      <c r="B2" s="160"/>
      <c r="C2" s="160"/>
      <c r="D2" s="521">
        <f>様式第１４号★!T3</f>
        <v>45382</v>
      </c>
      <c r="E2" s="639"/>
      <c r="F2" s="639"/>
    </row>
    <row r="3" spans="1:27" ht="21.75" customHeight="1">
      <c r="A3" s="160"/>
      <c r="B3" s="160"/>
      <c r="C3" s="160"/>
      <c r="D3" s="1080"/>
      <c r="E3" s="1081"/>
      <c r="F3" s="1081"/>
      <c r="G3" s="1081"/>
      <c r="H3" s="1081"/>
      <c r="I3" s="1081"/>
      <c r="J3" s="1081"/>
      <c r="K3" s="1081"/>
    </row>
    <row r="4" spans="1:27" ht="21.75" customHeight="1">
      <c r="A4" s="160"/>
      <c r="B4" s="160"/>
      <c r="C4" s="160"/>
      <c r="D4" s="160"/>
    </row>
    <row r="5" spans="1:27" ht="21.75" customHeight="1">
      <c r="A5" s="1153" t="s">
        <v>173</v>
      </c>
      <c r="B5" s="1153"/>
      <c r="C5" s="1153"/>
      <c r="D5" s="1153"/>
      <c r="E5" s="162"/>
      <c r="F5" s="161" t="e">
        <f>IF(B22=0,"不要","必要")</f>
        <v>#N/A</v>
      </c>
      <c r="G5" s="161" t="s">
        <v>1422</v>
      </c>
      <c r="I5" s="163"/>
    </row>
    <row r="6" spans="1:27" ht="21.75" customHeight="1">
      <c r="A6" s="1153" t="s">
        <v>165</v>
      </c>
      <c r="B6" s="1153"/>
      <c r="C6" s="1153"/>
      <c r="D6" s="1153"/>
      <c r="E6" s="162"/>
      <c r="F6" s="164"/>
    </row>
    <row r="7" spans="1:27" ht="21.75" customHeight="1">
      <c r="A7" s="160"/>
      <c r="B7" s="1154" t="s">
        <v>1412</v>
      </c>
      <c r="C7" s="1154"/>
      <c r="D7" s="160"/>
      <c r="E7" s="164"/>
      <c r="F7" s="164"/>
      <c r="G7" s="164"/>
    </row>
    <row r="8" spans="1:27" ht="21.75" customHeight="1">
      <c r="A8" s="160"/>
      <c r="B8" s="1154"/>
      <c r="C8" s="1154"/>
      <c r="D8" s="165"/>
    </row>
    <row r="9" spans="1:27" ht="21.75" customHeight="1">
      <c r="A9" s="160" t="s">
        <v>166</v>
      </c>
      <c r="B9" s="160"/>
      <c r="C9" s="160"/>
      <c r="D9" s="160"/>
    </row>
    <row r="10" spans="1:27" ht="21.75" customHeight="1">
      <c r="A10" s="160"/>
      <c r="B10" s="160"/>
      <c r="C10" s="160"/>
      <c r="D10" s="160"/>
    </row>
    <row r="11" spans="1:27" ht="21.75" customHeight="1">
      <c r="A11" s="160"/>
      <c r="B11" s="160"/>
      <c r="C11" s="160"/>
      <c r="D11" s="166"/>
    </row>
    <row r="12" spans="1:27" ht="45.75" customHeight="1">
      <c r="A12" s="160"/>
      <c r="B12" s="167" t="s">
        <v>167</v>
      </c>
      <c r="C12" s="1142" t="e">
        <f>様式第１４号★!O10</f>
        <v>#N/A</v>
      </c>
      <c r="D12" s="1142"/>
    </row>
    <row r="13" spans="1:27" ht="21.75" customHeight="1">
      <c r="A13" s="160"/>
      <c r="B13" s="165" t="s">
        <v>97</v>
      </c>
      <c r="C13" s="1155" t="e">
        <f>様式第６号★!O10</f>
        <v>#N/A</v>
      </c>
      <c r="D13" s="1155"/>
    </row>
    <row r="14" spans="1:27" ht="21.75" customHeight="1">
      <c r="A14" s="160"/>
      <c r="B14" s="165" t="s">
        <v>168</v>
      </c>
      <c r="C14" s="529" t="e">
        <f>様式第１４号★!O12</f>
        <v>#N/A</v>
      </c>
      <c r="D14" s="529" t="e">
        <f>様式第１４号★!T12</f>
        <v>#N/A</v>
      </c>
      <c r="G14" s="1141"/>
      <c r="H14" s="1141"/>
      <c r="I14" s="1141"/>
      <c r="J14" s="1141"/>
      <c r="K14" s="1141"/>
      <c r="L14" s="1141"/>
      <c r="M14" s="1141"/>
      <c r="N14" s="1141"/>
      <c r="O14" s="1141"/>
      <c r="P14" s="1141"/>
      <c r="Q14" s="1141"/>
      <c r="R14" s="168"/>
      <c r="S14" s="168"/>
      <c r="T14" s="168"/>
      <c r="U14" s="168"/>
      <c r="V14" s="168"/>
      <c r="W14" s="168"/>
      <c r="X14" s="168"/>
      <c r="Y14" s="168"/>
      <c r="Z14" s="168"/>
      <c r="AA14" s="168"/>
    </row>
    <row r="15" spans="1:27" ht="21.75" customHeight="1">
      <c r="A15" s="160"/>
      <c r="B15" s="165" t="s">
        <v>169</v>
      </c>
      <c r="C15" s="1155" t="e">
        <f>様式第６号★!O12</f>
        <v>#N/A</v>
      </c>
      <c r="D15" s="1155"/>
    </row>
    <row r="16" spans="1:27" ht="21.75" customHeight="1">
      <c r="A16" s="160"/>
      <c r="B16" s="165"/>
      <c r="C16" s="169"/>
      <c r="D16" s="169"/>
    </row>
    <row r="17" spans="1:8" ht="7.5" customHeight="1">
      <c r="A17" s="160"/>
      <c r="B17" s="160"/>
      <c r="C17" s="160"/>
      <c r="D17" s="160"/>
      <c r="E17" s="170"/>
      <c r="F17" s="170"/>
      <c r="G17" s="170"/>
    </row>
    <row r="18" spans="1:8" ht="21.75" customHeight="1">
      <c r="A18" s="1143" t="str">
        <f>CONCATENATE(A5,"について、下記の通り精算します。")</f>
        <v>千葉市地域型保育事業所延長保育事業等補助金について、下記の通り精算します。</v>
      </c>
      <c r="B18" s="1143"/>
      <c r="C18" s="1143"/>
      <c r="D18" s="1143"/>
    </row>
    <row r="19" spans="1:8" ht="21.75" customHeight="1">
      <c r="A19" s="171"/>
      <c r="B19" s="167"/>
      <c r="C19" s="167"/>
      <c r="D19" s="172"/>
    </row>
    <row r="20" spans="1:8" ht="21.75" customHeight="1">
      <c r="A20" s="173"/>
      <c r="B20" s="160"/>
      <c r="C20" s="160"/>
      <c r="D20" s="174"/>
    </row>
    <row r="21" spans="1:8" ht="37.5" customHeight="1">
      <c r="A21" s="175" t="s">
        <v>170</v>
      </c>
      <c r="B21" s="176" t="s">
        <v>171</v>
      </c>
      <c r="C21" s="176" t="s">
        <v>172</v>
      </c>
      <c r="D21" s="177" t="s">
        <v>174</v>
      </c>
    </row>
    <row r="22" spans="1:8">
      <c r="A22" s="1150" t="e">
        <f>IF(VLOOKUP('説明（入力箇所有　必ずお読みください）'!C20,施設情報!$A$4:$AT$78,46,0)="","",VLOOKUP('説明（入力箇所有　必ずお読みください）'!C20,施設情報!$A$4:$AT$78,46,0))</f>
        <v>#N/A</v>
      </c>
      <c r="B22" s="1144" t="e">
        <f>様式第１２号★!N31</f>
        <v>#N/A</v>
      </c>
      <c r="C22" s="1144" t="e">
        <f>様式第１２号★!V31</f>
        <v>#N/A</v>
      </c>
      <c r="D22" s="1147" t="e">
        <f>C22-B22</f>
        <v>#N/A</v>
      </c>
    </row>
    <row r="23" spans="1:8">
      <c r="A23" s="1151"/>
      <c r="B23" s="1145"/>
      <c r="C23" s="1145"/>
      <c r="D23" s="1148"/>
    </row>
    <row r="24" spans="1:8">
      <c r="A24" s="1152"/>
      <c r="B24" s="1146"/>
      <c r="C24" s="1146"/>
      <c r="D24" s="1149"/>
    </row>
    <row r="25" spans="1:8">
      <c r="A25" s="178"/>
      <c r="B25" s="179"/>
      <c r="C25" s="179"/>
      <c r="D25" s="180"/>
    </row>
    <row r="26" spans="1:8" s="183" customFormat="1">
      <c r="A26" s="181"/>
      <c r="B26" s="181"/>
      <c r="C26" s="182"/>
      <c r="D26" s="182"/>
      <c r="F26" s="184"/>
      <c r="G26" s="184"/>
      <c r="H26" s="184"/>
    </row>
    <row r="27" spans="1:8" s="183" customFormat="1">
      <c r="A27" s="181"/>
      <c r="B27" s="181"/>
      <c r="C27" s="185"/>
      <c r="F27" s="186"/>
      <c r="G27" s="186"/>
      <c r="H27" s="186"/>
    </row>
    <row r="28" spans="1:8">
      <c r="A28" s="181"/>
      <c r="B28" s="187"/>
      <c r="C28" s="185"/>
      <c r="D28" s="183"/>
    </row>
    <row r="29" spans="1:8" ht="26.25" customHeight="1"/>
    <row r="31" spans="1:8">
      <c r="D31" s="188"/>
    </row>
    <row r="33" spans="3:3">
      <c r="C33" s="188"/>
    </row>
  </sheetData>
  <sheetProtection password="CCCF" sheet="1" selectLockedCells="1"/>
  <mergeCells count="13">
    <mergeCell ref="A5:D5"/>
    <mergeCell ref="A6:D6"/>
    <mergeCell ref="C12:D12"/>
    <mergeCell ref="C13:D13"/>
    <mergeCell ref="D3:K3"/>
    <mergeCell ref="B7:C8"/>
    <mergeCell ref="G14:Q14"/>
    <mergeCell ref="C15:D15"/>
    <mergeCell ref="A18:D18"/>
    <mergeCell ref="B22:B24"/>
    <mergeCell ref="C22:C24"/>
    <mergeCell ref="D22:D24"/>
    <mergeCell ref="A22:A24"/>
  </mergeCells>
  <phoneticPr fontId="2"/>
  <conditionalFormatting sqref="A5:D15">
    <cfRule type="expression" dxfId="0" priority="1">
      <formula>$F$5="不要"</formula>
    </cfRule>
  </conditionalFormatting>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881128-3B2F-47F8-8677-7700E3C81AEC}">
  <dimension ref="A1:AV76"/>
  <sheetViews>
    <sheetView workbookViewId="0">
      <pane xSplit="3" ySplit="3" topLeftCell="AJ54" activePane="bottomRight" state="frozen"/>
      <selection pane="topRight" activeCell="D1" sqref="D1"/>
      <selection pane="bottomLeft" activeCell="A4" sqref="A4"/>
      <selection pane="bottomRight" activeCell="AT72" sqref="AT72"/>
    </sheetView>
  </sheetViews>
  <sheetFormatPr defaultRowHeight="13.5"/>
  <sheetData>
    <row r="1" spans="1:48">
      <c r="A1" t="s">
        <v>1333</v>
      </c>
      <c r="D1" s="614">
        <v>45335</v>
      </c>
      <c r="E1" t="s">
        <v>1334</v>
      </c>
    </row>
    <row r="2" spans="1:48">
      <c r="A2">
        <v>1</v>
      </c>
      <c r="B2">
        <v>2</v>
      </c>
      <c r="C2">
        <v>3</v>
      </c>
      <c r="D2">
        <v>4</v>
      </c>
      <c r="E2">
        <v>5</v>
      </c>
      <c r="F2">
        <v>6</v>
      </c>
      <c r="G2">
        <v>7</v>
      </c>
      <c r="H2">
        <v>8</v>
      </c>
      <c r="I2">
        <v>9</v>
      </c>
      <c r="J2">
        <v>10</v>
      </c>
      <c r="K2">
        <v>11</v>
      </c>
      <c r="L2">
        <v>12</v>
      </c>
      <c r="M2">
        <v>13</v>
      </c>
      <c r="N2">
        <v>14</v>
      </c>
      <c r="O2">
        <v>15</v>
      </c>
      <c r="P2">
        <v>16</v>
      </c>
      <c r="Q2">
        <v>17</v>
      </c>
      <c r="R2">
        <v>18</v>
      </c>
      <c r="S2">
        <v>19</v>
      </c>
      <c r="T2">
        <v>20</v>
      </c>
      <c r="U2">
        <v>21</v>
      </c>
      <c r="V2">
        <v>22</v>
      </c>
      <c r="W2">
        <v>23</v>
      </c>
      <c r="X2">
        <v>24</v>
      </c>
      <c r="Y2">
        <v>25</v>
      </c>
      <c r="Z2">
        <v>26</v>
      </c>
      <c r="AA2">
        <v>27</v>
      </c>
      <c r="AB2">
        <v>28</v>
      </c>
      <c r="AC2">
        <v>29</v>
      </c>
      <c r="AD2">
        <v>30</v>
      </c>
      <c r="AE2">
        <v>31</v>
      </c>
      <c r="AF2">
        <v>32</v>
      </c>
      <c r="AG2">
        <v>33</v>
      </c>
      <c r="AH2">
        <v>34</v>
      </c>
      <c r="AI2">
        <v>35</v>
      </c>
      <c r="AJ2">
        <v>36</v>
      </c>
      <c r="AK2">
        <v>37</v>
      </c>
      <c r="AL2">
        <v>38</v>
      </c>
      <c r="AM2">
        <v>39</v>
      </c>
      <c r="AN2">
        <v>40</v>
      </c>
      <c r="AO2">
        <v>41</v>
      </c>
      <c r="AP2">
        <v>42</v>
      </c>
      <c r="AQ2">
        <v>43</v>
      </c>
      <c r="AR2">
        <v>44</v>
      </c>
      <c r="AS2">
        <v>45</v>
      </c>
      <c r="AT2">
        <v>46</v>
      </c>
      <c r="AU2">
        <v>47</v>
      </c>
      <c r="AV2">
        <v>48</v>
      </c>
    </row>
    <row r="3" spans="1:48">
      <c r="A3" t="s">
        <v>1397</v>
      </c>
      <c r="B3" t="s">
        <v>1353</v>
      </c>
      <c r="C3" t="s">
        <v>1354</v>
      </c>
      <c r="D3" t="s">
        <v>1355</v>
      </c>
      <c r="E3" t="s">
        <v>1356</v>
      </c>
      <c r="F3" t="s">
        <v>1357</v>
      </c>
      <c r="G3" t="s">
        <v>1358</v>
      </c>
      <c r="H3" t="s">
        <v>1359</v>
      </c>
      <c r="I3" t="s">
        <v>1360</v>
      </c>
      <c r="J3" t="s">
        <v>1361</v>
      </c>
      <c r="K3" t="s">
        <v>1362</v>
      </c>
      <c r="L3" t="s">
        <v>1363</v>
      </c>
      <c r="M3" t="s">
        <v>1364</v>
      </c>
      <c r="N3" t="s">
        <v>1365</v>
      </c>
      <c r="O3" t="s">
        <v>1366</v>
      </c>
      <c r="P3" t="s">
        <v>1367</v>
      </c>
      <c r="Q3" t="s">
        <v>1368</v>
      </c>
      <c r="R3" t="s">
        <v>1369</v>
      </c>
      <c r="S3" t="s">
        <v>1370</v>
      </c>
      <c r="T3" t="s">
        <v>1371</v>
      </c>
      <c r="U3" t="s">
        <v>1372</v>
      </c>
      <c r="V3" t="s">
        <v>1373</v>
      </c>
      <c r="W3" t="s">
        <v>1374</v>
      </c>
      <c r="X3" t="s">
        <v>1375</v>
      </c>
      <c r="Y3" t="s">
        <v>1376</v>
      </c>
      <c r="Z3" t="s">
        <v>1377</v>
      </c>
      <c r="AA3" t="s">
        <v>1378</v>
      </c>
      <c r="AB3" t="s">
        <v>1379</v>
      </c>
      <c r="AC3" t="s">
        <v>1380</v>
      </c>
      <c r="AD3" t="s">
        <v>1381</v>
      </c>
      <c r="AE3" t="s">
        <v>1382</v>
      </c>
      <c r="AF3" t="s">
        <v>1383</v>
      </c>
      <c r="AG3" t="s">
        <v>1384</v>
      </c>
      <c r="AH3" t="s">
        <v>1385</v>
      </c>
      <c r="AI3" t="s">
        <v>1386</v>
      </c>
      <c r="AJ3" t="s">
        <v>1387</v>
      </c>
      <c r="AK3" t="s">
        <v>1388</v>
      </c>
      <c r="AL3" t="s">
        <v>1389</v>
      </c>
      <c r="AM3" t="s">
        <v>1390</v>
      </c>
      <c r="AN3" t="s">
        <v>1391</v>
      </c>
      <c r="AO3" t="s">
        <v>1392</v>
      </c>
      <c r="AP3" t="s">
        <v>1393</v>
      </c>
      <c r="AQ3" t="s">
        <v>1394</v>
      </c>
      <c r="AR3" t="s">
        <v>1395</v>
      </c>
      <c r="AS3" t="s">
        <v>1396</v>
      </c>
      <c r="AT3" t="s">
        <v>1398</v>
      </c>
      <c r="AU3" t="s">
        <v>1399</v>
      </c>
      <c r="AV3" t="s">
        <v>1400</v>
      </c>
    </row>
    <row r="4" spans="1:48">
      <c r="A4">
        <v>1</v>
      </c>
      <c r="B4" t="s">
        <v>676</v>
      </c>
      <c r="C4" t="s">
        <v>1141</v>
      </c>
      <c r="D4" t="s">
        <v>518</v>
      </c>
      <c r="E4" t="s">
        <v>519</v>
      </c>
      <c r="F4" t="s">
        <v>520</v>
      </c>
      <c r="G4" t="s">
        <v>518</v>
      </c>
      <c r="H4" t="s">
        <v>519</v>
      </c>
      <c r="I4" t="s">
        <v>520</v>
      </c>
      <c r="J4" t="s">
        <v>518</v>
      </c>
      <c r="K4" t="s">
        <v>519</v>
      </c>
      <c r="L4" t="s">
        <v>520</v>
      </c>
      <c r="M4" t="s">
        <v>518</v>
      </c>
      <c r="N4" t="s">
        <v>519</v>
      </c>
      <c r="O4" t="s">
        <v>520</v>
      </c>
      <c r="P4" t="s">
        <v>518</v>
      </c>
      <c r="Q4" t="s">
        <v>519</v>
      </c>
      <c r="R4" t="s">
        <v>520</v>
      </c>
      <c r="S4" t="s">
        <v>518</v>
      </c>
      <c r="T4" t="s">
        <v>519</v>
      </c>
      <c r="U4" t="s">
        <v>520</v>
      </c>
      <c r="V4" t="s">
        <v>518</v>
      </c>
      <c r="W4" t="s">
        <v>519</v>
      </c>
      <c r="X4" t="s">
        <v>520</v>
      </c>
      <c r="Y4" t="s">
        <v>518</v>
      </c>
      <c r="Z4" t="s">
        <v>519</v>
      </c>
      <c r="AA4" t="s">
        <v>520</v>
      </c>
      <c r="AB4" t="s">
        <v>518</v>
      </c>
      <c r="AC4" t="s">
        <v>519</v>
      </c>
      <c r="AD4" t="s">
        <v>520</v>
      </c>
      <c r="AE4" t="s">
        <v>518</v>
      </c>
      <c r="AF4" t="s">
        <v>519</v>
      </c>
      <c r="AG4" t="s">
        <v>520</v>
      </c>
      <c r="AH4" t="s">
        <v>518</v>
      </c>
      <c r="AI4" t="s">
        <v>519</v>
      </c>
      <c r="AJ4" t="s">
        <v>520</v>
      </c>
      <c r="AK4" t="s">
        <v>518</v>
      </c>
      <c r="AL4" t="s">
        <v>519</v>
      </c>
      <c r="AM4" t="s">
        <v>520</v>
      </c>
      <c r="AN4" t="s">
        <v>518</v>
      </c>
      <c r="AO4" t="s">
        <v>519</v>
      </c>
      <c r="AP4" t="s">
        <v>520</v>
      </c>
      <c r="AR4">
        <v>1059658</v>
      </c>
      <c r="AS4">
        <v>0</v>
      </c>
    </row>
    <row r="5" spans="1:48">
      <c r="A5">
        <v>2</v>
      </c>
      <c r="B5" t="s">
        <v>1335</v>
      </c>
      <c r="C5" t="s">
        <v>1142</v>
      </c>
      <c r="D5" t="s">
        <v>518</v>
      </c>
      <c r="E5" t="s">
        <v>994</v>
      </c>
      <c r="F5" t="s">
        <v>527</v>
      </c>
      <c r="G5" t="s">
        <v>518</v>
      </c>
      <c r="H5" t="s">
        <v>994</v>
      </c>
      <c r="I5" t="s">
        <v>527</v>
      </c>
      <c r="J5" t="s">
        <v>518</v>
      </c>
      <c r="K5" t="s">
        <v>994</v>
      </c>
      <c r="L5" t="s">
        <v>527</v>
      </c>
      <c r="M5" t="s">
        <v>518</v>
      </c>
      <c r="N5" t="s">
        <v>994</v>
      </c>
      <c r="O5" t="s">
        <v>527</v>
      </c>
      <c r="P5" t="s">
        <v>518</v>
      </c>
      <c r="Q5" t="s">
        <v>994</v>
      </c>
      <c r="R5" t="s">
        <v>527</v>
      </c>
      <c r="S5" t="s">
        <v>518</v>
      </c>
      <c r="T5" t="s">
        <v>994</v>
      </c>
      <c r="U5" t="s">
        <v>527</v>
      </c>
      <c r="V5" t="s">
        <v>518</v>
      </c>
      <c r="W5" t="s">
        <v>994</v>
      </c>
      <c r="X5" t="s">
        <v>527</v>
      </c>
      <c r="Y5" t="s">
        <v>518</v>
      </c>
      <c r="Z5" t="s">
        <v>994</v>
      </c>
      <c r="AA5" t="s">
        <v>527</v>
      </c>
      <c r="AB5" t="s">
        <v>518</v>
      </c>
      <c r="AC5" t="s">
        <v>994</v>
      </c>
      <c r="AD5" t="s">
        <v>527</v>
      </c>
      <c r="AE5" t="s">
        <v>518</v>
      </c>
      <c r="AF5" t="s">
        <v>994</v>
      </c>
      <c r="AG5" t="s">
        <v>527</v>
      </c>
      <c r="AH5" t="s">
        <v>518</v>
      </c>
      <c r="AI5" t="s">
        <v>994</v>
      </c>
      <c r="AJ5" t="s">
        <v>527</v>
      </c>
      <c r="AK5" t="s">
        <v>518</v>
      </c>
      <c r="AL5" t="s">
        <v>994</v>
      </c>
      <c r="AM5" t="s">
        <v>527</v>
      </c>
      <c r="AN5" t="s">
        <v>518</v>
      </c>
      <c r="AO5" t="s">
        <v>994</v>
      </c>
      <c r="AP5" t="s">
        <v>527</v>
      </c>
      <c r="AR5">
        <v>1060109</v>
      </c>
      <c r="AS5">
        <v>0</v>
      </c>
    </row>
    <row r="6" spans="1:48">
      <c r="A6">
        <v>3</v>
      </c>
      <c r="B6" t="s">
        <v>1336</v>
      </c>
      <c r="C6" t="s">
        <v>1142</v>
      </c>
      <c r="D6" t="s">
        <v>518</v>
      </c>
      <c r="E6" t="s">
        <v>994</v>
      </c>
      <c r="F6" t="s">
        <v>527</v>
      </c>
      <c r="G6" t="s">
        <v>518</v>
      </c>
      <c r="H6" t="s">
        <v>994</v>
      </c>
      <c r="I6" t="s">
        <v>527</v>
      </c>
      <c r="J6" t="s">
        <v>518</v>
      </c>
      <c r="K6" t="s">
        <v>994</v>
      </c>
      <c r="L6" t="s">
        <v>527</v>
      </c>
      <c r="M6" t="s">
        <v>518</v>
      </c>
      <c r="N6" t="s">
        <v>994</v>
      </c>
      <c r="O6" t="s">
        <v>527</v>
      </c>
      <c r="P6" t="s">
        <v>518</v>
      </c>
      <c r="Q6" t="s">
        <v>994</v>
      </c>
      <c r="R6" t="s">
        <v>527</v>
      </c>
      <c r="S6" t="s">
        <v>518</v>
      </c>
      <c r="T6" t="s">
        <v>994</v>
      </c>
      <c r="U6" t="s">
        <v>527</v>
      </c>
      <c r="V6" t="s">
        <v>518</v>
      </c>
      <c r="W6" t="s">
        <v>994</v>
      </c>
      <c r="X6" t="s">
        <v>527</v>
      </c>
      <c r="Y6" t="s">
        <v>518</v>
      </c>
      <c r="Z6" t="s">
        <v>994</v>
      </c>
      <c r="AA6" t="s">
        <v>527</v>
      </c>
      <c r="AB6" t="s">
        <v>518</v>
      </c>
      <c r="AC6" t="s">
        <v>994</v>
      </c>
      <c r="AD6" t="s">
        <v>527</v>
      </c>
      <c r="AE6" t="s">
        <v>518</v>
      </c>
      <c r="AF6" t="s">
        <v>994</v>
      </c>
      <c r="AG6" t="s">
        <v>527</v>
      </c>
      <c r="AH6" t="s">
        <v>518</v>
      </c>
      <c r="AI6" t="s">
        <v>994</v>
      </c>
      <c r="AJ6" t="s">
        <v>527</v>
      </c>
      <c r="AK6" t="s">
        <v>518</v>
      </c>
      <c r="AL6" t="s">
        <v>994</v>
      </c>
      <c r="AM6" t="s">
        <v>527</v>
      </c>
      <c r="AN6" t="s">
        <v>518</v>
      </c>
      <c r="AO6" t="s">
        <v>994</v>
      </c>
      <c r="AP6" t="s">
        <v>527</v>
      </c>
      <c r="AR6">
        <v>1055570</v>
      </c>
      <c r="AS6">
        <v>0</v>
      </c>
    </row>
    <row r="7" spans="1:48">
      <c r="A7">
        <v>4</v>
      </c>
      <c r="B7" t="s">
        <v>677</v>
      </c>
      <c r="C7" t="s">
        <v>1143</v>
      </c>
      <c r="D7" t="s">
        <v>518</v>
      </c>
      <c r="E7" t="s">
        <v>530</v>
      </c>
      <c r="F7" t="s">
        <v>531</v>
      </c>
      <c r="G7" t="s">
        <v>518</v>
      </c>
      <c r="H7" t="s">
        <v>530</v>
      </c>
      <c r="I7" t="s">
        <v>531</v>
      </c>
      <c r="J7" t="s">
        <v>518</v>
      </c>
      <c r="K7" t="s">
        <v>530</v>
      </c>
      <c r="L7" t="s">
        <v>531</v>
      </c>
      <c r="M7" t="s">
        <v>518</v>
      </c>
      <c r="N7" t="s">
        <v>530</v>
      </c>
      <c r="O7" t="s">
        <v>531</v>
      </c>
      <c r="P7" t="s">
        <v>518</v>
      </c>
      <c r="Q7" t="s">
        <v>530</v>
      </c>
      <c r="R7" t="s">
        <v>531</v>
      </c>
      <c r="S7" t="s">
        <v>518</v>
      </c>
      <c r="T7" t="s">
        <v>530</v>
      </c>
      <c r="U7" t="s">
        <v>531</v>
      </c>
      <c r="V7" t="s">
        <v>518</v>
      </c>
      <c r="W7" t="s">
        <v>530</v>
      </c>
      <c r="X7" t="s">
        <v>531</v>
      </c>
      <c r="Y7" t="s">
        <v>518</v>
      </c>
      <c r="Z7" t="s">
        <v>530</v>
      </c>
      <c r="AA7" t="s">
        <v>531</v>
      </c>
      <c r="AB7" t="s">
        <v>518</v>
      </c>
      <c r="AC7" t="s">
        <v>530</v>
      </c>
      <c r="AD7" t="s">
        <v>531</v>
      </c>
      <c r="AE7" t="s">
        <v>518</v>
      </c>
      <c r="AF7" t="s">
        <v>530</v>
      </c>
      <c r="AG7" t="s">
        <v>531</v>
      </c>
      <c r="AH7" t="s">
        <v>518</v>
      </c>
      <c r="AI7" t="s">
        <v>530</v>
      </c>
      <c r="AJ7" t="s">
        <v>531</v>
      </c>
      <c r="AK7" t="s">
        <v>518</v>
      </c>
      <c r="AL7" t="s">
        <v>530</v>
      </c>
      <c r="AM7" t="s">
        <v>531</v>
      </c>
      <c r="AN7" t="s">
        <v>518</v>
      </c>
      <c r="AO7" t="s">
        <v>530</v>
      </c>
      <c r="AP7" t="s">
        <v>531</v>
      </c>
      <c r="AR7">
        <v>1059676</v>
      </c>
      <c r="AS7">
        <v>0</v>
      </c>
    </row>
    <row r="8" spans="1:48">
      <c r="A8">
        <v>5</v>
      </c>
      <c r="B8" t="s">
        <v>678</v>
      </c>
      <c r="C8" t="s">
        <v>1144</v>
      </c>
      <c r="D8" t="s">
        <v>518</v>
      </c>
      <c r="E8" t="s">
        <v>532</v>
      </c>
      <c r="F8" t="s">
        <v>533</v>
      </c>
      <c r="G8" t="s">
        <v>518</v>
      </c>
      <c r="H8" t="s">
        <v>532</v>
      </c>
      <c r="I8" t="s">
        <v>533</v>
      </c>
      <c r="J8" t="s">
        <v>518</v>
      </c>
      <c r="K8" t="s">
        <v>532</v>
      </c>
      <c r="L8" t="s">
        <v>533</v>
      </c>
      <c r="M8" t="s">
        <v>518</v>
      </c>
      <c r="N8" t="s">
        <v>532</v>
      </c>
      <c r="O8" t="s">
        <v>533</v>
      </c>
      <c r="P8" t="s">
        <v>518</v>
      </c>
      <c r="Q8" t="s">
        <v>532</v>
      </c>
      <c r="R8" t="s">
        <v>533</v>
      </c>
      <c r="S8" t="s">
        <v>518</v>
      </c>
      <c r="T8" t="s">
        <v>532</v>
      </c>
      <c r="U8" t="s">
        <v>533</v>
      </c>
      <c r="V8" t="s">
        <v>518</v>
      </c>
      <c r="W8" t="s">
        <v>532</v>
      </c>
      <c r="X8" t="s">
        <v>533</v>
      </c>
      <c r="Y8" t="s">
        <v>518</v>
      </c>
      <c r="Z8" t="s">
        <v>532</v>
      </c>
      <c r="AA8" t="s">
        <v>533</v>
      </c>
      <c r="AB8" t="s">
        <v>518</v>
      </c>
      <c r="AC8" t="s">
        <v>532</v>
      </c>
      <c r="AD8" t="s">
        <v>533</v>
      </c>
      <c r="AE8" t="s">
        <v>518</v>
      </c>
      <c r="AF8" t="s">
        <v>532</v>
      </c>
      <c r="AG8" t="s">
        <v>533</v>
      </c>
      <c r="AH8" t="s">
        <v>518</v>
      </c>
      <c r="AI8" t="s">
        <v>532</v>
      </c>
      <c r="AJ8" t="s">
        <v>533</v>
      </c>
      <c r="AK8" t="s">
        <v>518</v>
      </c>
      <c r="AL8" t="s">
        <v>532</v>
      </c>
      <c r="AM8" t="s">
        <v>533</v>
      </c>
      <c r="AN8" t="s">
        <v>518</v>
      </c>
      <c r="AO8" t="s">
        <v>532</v>
      </c>
      <c r="AP8" t="s">
        <v>533</v>
      </c>
      <c r="AR8">
        <v>1059827</v>
      </c>
      <c r="AS8">
        <v>0</v>
      </c>
    </row>
    <row r="9" spans="1:48">
      <c r="A9">
        <v>6</v>
      </c>
      <c r="B9" t="s">
        <v>679</v>
      </c>
      <c r="C9" t="s">
        <v>1145</v>
      </c>
      <c r="D9" t="s">
        <v>518</v>
      </c>
      <c r="E9" t="s">
        <v>535</v>
      </c>
      <c r="F9" t="s">
        <v>536</v>
      </c>
      <c r="G9" t="s">
        <v>518</v>
      </c>
      <c r="H9" t="s">
        <v>535</v>
      </c>
      <c r="I9" t="s">
        <v>536</v>
      </c>
      <c r="J9" t="s">
        <v>518</v>
      </c>
      <c r="K9" t="s">
        <v>535</v>
      </c>
      <c r="L9" t="s">
        <v>536</v>
      </c>
      <c r="M9" t="s">
        <v>518</v>
      </c>
      <c r="N9" t="s">
        <v>535</v>
      </c>
      <c r="O9" t="s">
        <v>536</v>
      </c>
      <c r="P9" t="s">
        <v>518</v>
      </c>
      <c r="Q9" t="s">
        <v>535</v>
      </c>
      <c r="R9" t="s">
        <v>536</v>
      </c>
      <c r="S9" t="s">
        <v>518</v>
      </c>
      <c r="T9" t="s">
        <v>535</v>
      </c>
      <c r="U9" t="s">
        <v>536</v>
      </c>
      <c r="V9" t="s">
        <v>518</v>
      </c>
      <c r="W9" t="s">
        <v>535</v>
      </c>
      <c r="X9" t="s">
        <v>536</v>
      </c>
      <c r="Y9" t="s">
        <v>518</v>
      </c>
      <c r="Z9" t="s">
        <v>535</v>
      </c>
      <c r="AA9" t="s">
        <v>536</v>
      </c>
      <c r="AB9" t="s">
        <v>518</v>
      </c>
      <c r="AC9" t="s">
        <v>535</v>
      </c>
      <c r="AD9" t="s">
        <v>536</v>
      </c>
      <c r="AE9" t="s">
        <v>518</v>
      </c>
      <c r="AF9" t="s">
        <v>535</v>
      </c>
      <c r="AG9" t="s">
        <v>536</v>
      </c>
      <c r="AH9" t="s">
        <v>518</v>
      </c>
      <c r="AI9" t="s">
        <v>535</v>
      </c>
      <c r="AJ9" t="s">
        <v>536</v>
      </c>
      <c r="AK9" t="s">
        <v>518</v>
      </c>
      <c r="AL9" t="s">
        <v>535</v>
      </c>
      <c r="AM9" t="s">
        <v>536</v>
      </c>
      <c r="AN9" t="s">
        <v>518</v>
      </c>
      <c r="AO9" t="s">
        <v>535</v>
      </c>
      <c r="AP9" t="s">
        <v>536</v>
      </c>
      <c r="AR9">
        <v>1059654</v>
      </c>
      <c r="AS9">
        <v>0</v>
      </c>
    </row>
    <row r="10" spans="1:48">
      <c r="A10">
        <v>7</v>
      </c>
      <c r="B10" t="s">
        <v>302</v>
      </c>
      <c r="C10" t="s">
        <v>1146</v>
      </c>
      <c r="D10" t="s">
        <v>542</v>
      </c>
      <c r="E10" t="s">
        <v>543</v>
      </c>
      <c r="F10" t="s">
        <v>544</v>
      </c>
      <c r="G10" t="s">
        <v>542</v>
      </c>
      <c r="H10" t="s">
        <v>543</v>
      </c>
      <c r="I10" t="s">
        <v>544</v>
      </c>
      <c r="J10" t="s">
        <v>542</v>
      </c>
      <c r="K10" t="s">
        <v>543</v>
      </c>
      <c r="L10" t="s">
        <v>544</v>
      </c>
      <c r="M10" t="s">
        <v>542</v>
      </c>
      <c r="N10" t="s">
        <v>543</v>
      </c>
      <c r="O10" t="s">
        <v>544</v>
      </c>
      <c r="P10" t="s">
        <v>542</v>
      </c>
      <c r="Q10" t="s">
        <v>543</v>
      </c>
      <c r="R10" t="s">
        <v>544</v>
      </c>
      <c r="S10" t="s">
        <v>542</v>
      </c>
      <c r="T10" t="s">
        <v>543</v>
      </c>
      <c r="U10" t="s">
        <v>544</v>
      </c>
      <c r="V10" t="s">
        <v>542</v>
      </c>
      <c r="W10" t="s">
        <v>543</v>
      </c>
      <c r="X10" t="s">
        <v>544</v>
      </c>
      <c r="Y10" t="s">
        <v>542</v>
      </c>
      <c r="Z10" t="s">
        <v>543</v>
      </c>
      <c r="AA10" t="s">
        <v>544</v>
      </c>
      <c r="AB10" t="s">
        <v>542</v>
      </c>
      <c r="AC10" t="s">
        <v>543</v>
      </c>
      <c r="AD10" t="s">
        <v>544</v>
      </c>
      <c r="AE10" t="s">
        <v>542</v>
      </c>
      <c r="AF10" t="s">
        <v>543</v>
      </c>
      <c r="AG10" t="s">
        <v>544</v>
      </c>
      <c r="AH10" t="s">
        <v>542</v>
      </c>
      <c r="AI10" t="s">
        <v>543</v>
      </c>
      <c r="AJ10" t="s">
        <v>544</v>
      </c>
      <c r="AK10" t="s">
        <v>542</v>
      </c>
      <c r="AL10" t="s">
        <v>543</v>
      </c>
      <c r="AM10" t="s">
        <v>544</v>
      </c>
      <c r="AN10" t="s">
        <v>542</v>
      </c>
      <c r="AO10" t="s">
        <v>543</v>
      </c>
      <c r="AP10" t="s">
        <v>544</v>
      </c>
      <c r="AR10">
        <v>1055985</v>
      </c>
      <c r="AS10">
        <v>0</v>
      </c>
    </row>
    <row r="11" spans="1:48">
      <c r="A11">
        <v>8</v>
      </c>
      <c r="B11" t="s">
        <v>680</v>
      </c>
      <c r="C11" t="s">
        <v>1147</v>
      </c>
      <c r="D11" t="s">
        <v>518</v>
      </c>
      <c r="E11" t="s">
        <v>546</v>
      </c>
      <c r="F11" t="s">
        <v>547</v>
      </c>
      <c r="G11" t="s">
        <v>518</v>
      </c>
      <c r="H11" t="s">
        <v>546</v>
      </c>
      <c r="I11" t="s">
        <v>547</v>
      </c>
      <c r="J11" t="s">
        <v>518</v>
      </c>
      <c r="K11" t="s">
        <v>546</v>
      </c>
      <c r="L11" t="s">
        <v>547</v>
      </c>
      <c r="M11" t="s">
        <v>518</v>
      </c>
      <c r="N11" t="s">
        <v>546</v>
      </c>
      <c r="O11" t="s">
        <v>547</v>
      </c>
      <c r="P11" t="s">
        <v>518</v>
      </c>
      <c r="Q11" t="s">
        <v>546</v>
      </c>
      <c r="R11" t="s">
        <v>547</v>
      </c>
      <c r="S11" t="s">
        <v>518</v>
      </c>
      <c r="T11" t="s">
        <v>546</v>
      </c>
      <c r="U11" t="s">
        <v>547</v>
      </c>
      <c r="V11" t="s">
        <v>518</v>
      </c>
      <c r="W11" t="s">
        <v>546</v>
      </c>
      <c r="X11" t="s">
        <v>547</v>
      </c>
      <c r="Y11" t="s">
        <v>518</v>
      </c>
      <c r="Z11" t="s">
        <v>546</v>
      </c>
      <c r="AA11" t="s">
        <v>547</v>
      </c>
      <c r="AB11" t="s">
        <v>518</v>
      </c>
      <c r="AC11" t="s">
        <v>546</v>
      </c>
      <c r="AD11" t="s">
        <v>547</v>
      </c>
      <c r="AE11" t="s">
        <v>518</v>
      </c>
      <c r="AF11" t="s">
        <v>546</v>
      </c>
      <c r="AG11" t="s">
        <v>547</v>
      </c>
      <c r="AH11" t="s">
        <v>518</v>
      </c>
      <c r="AI11" t="s">
        <v>546</v>
      </c>
      <c r="AJ11" t="s">
        <v>547</v>
      </c>
      <c r="AK11" t="s">
        <v>518</v>
      </c>
      <c r="AL11" t="s">
        <v>546</v>
      </c>
      <c r="AM11" t="s">
        <v>547</v>
      </c>
      <c r="AN11" t="s">
        <v>518</v>
      </c>
      <c r="AO11" t="s">
        <v>546</v>
      </c>
      <c r="AP11" t="s">
        <v>547</v>
      </c>
      <c r="AR11">
        <v>1060108</v>
      </c>
      <c r="AS11">
        <v>0</v>
      </c>
    </row>
    <row r="12" spans="1:48">
      <c r="A12">
        <v>9</v>
      </c>
      <c r="B12" t="s">
        <v>1140</v>
      </c>
      <c r="C12" t="s">
        <v>1147</v>
      </c>
      <c r="D12" t="s">
        <v>518</v>
      </c>
      <c r="E12" t="s">
        <v>546</v>
      </c>
      <c r="F12" t="s">
        <v>547</v>
      </c>
      <c r="G12" t="s">
        <v>518</v>
      </c>
      <c r="H12" t="s">
        <v>546</v>
      </c>
      <c r="I12" t="s">
        <v>547</v>
      </c>
      <c r="J12" t="s">
        <v>518</v>
      </c>
      <c r="K12" t="s">
        <v>546</v>
      </c>
      <c r="L12" t="s">
        <v>547</v>
      </c>
      <c r="M12" t="s">
        <v>518</v>
      </c>
      <c r="N12" t="s">
        <v>546</v>
      </c>
      <c r="O12" t="s">
        <v>547</v>
      </c>
      <c r="P12" t="s">
        <v>518</v>
      </c>
      <c r="Q12" t="s">
        <v>546</v>
      </c>
      <c r="R12" t="s">
        <v>547</v>
      </c>
      <c r="S12" t="s">
        <v>518</v>
      </c>
      <c r="T12" t="s">
        <v>546</v>
      </c>
      <c r="U12" t="s">
        <v>547</v>
      </c>
      <c r="V12" t="s">
        <v>518</v>
      </c>
      <c r="W12" t="s">
        <v>546</v>
      </c>
      <c r="X12" t="s">
        <v>547</v>
      </c>
      <c r="Y12" t="s">
        <v>518</v>
      </c>
      <c r="Z12" t="s">
        <v>546</v>
      </c>
      <c r="AA12" t="s">
        <v>547</v>
      </c>
      <c r="AB12" t="s">
        <v>518</v>
      </c>
      <c r="AC12" t="s">
        <v>546</v>
      </c>
      <c r="AD12" t="s">
        <v>547</v>
      </c>
      <c r="AE12" t="s">
        <v>518</v>
      </c>
      <c r="AF12" t="s">
        <v>546</v>
      </c>
      <c r="AG12" t="s">
        <v>547</v>
      </c>
      <c r="AH12" t="s">
        <v>518</v>
      </c>
      <c r="AI12" t="s">
        <v>546</v>
      </c>
      <c r="AJ12" t="s">
        <v>547</v>
      </c>
      <c r="AK12" t="s">
        <v>518</v>
      </c>
      <c r="AL12" t="s">
        <v>546</v>
      </c>
      <c r="AM12" t="s">
        <v>547</v>
      </c>
      <c r="AN12" t="s">
        <v>518</v>
      </c>
      <c r="AO12" t="s">
        <v>546</v>
      </c>
      <c r="AP12" t="s">
        <v>547</v>
      </c>
      <c r="AR12">
        <v>1060107</v>
      </c>
      <c r="AS12">
        <v>0</v>
      </c>
    </row>
    <row r="13" spans="1:48">
      <c r="A13">
        <v>10</v>
      </c>
      <c r="B13" t="s">
        <v>264</v>
      </c>
      <c r="C13" t="s">
        <v>1148</v>
      </c>
      <c r="D13" t="s">
        <v>550</v>
      </c>
      <c r="E13" t="s">
        <v>551</v>
      </c>
      <c r="F13" t="s">
        <v>552</v>
      </c>
      <c r="G13" t="s">
        <v>550</v>
      </c>
      <c r="H13" t="s">
        <v>551</v>
      </c>
      <c r="I13" t="s">
        <v>552</v>
      </c>
      <c r="J13" t="s">
        <v>550</v>
      </c>
      <c r="K13" t="s">
        <v>551</v>
      </c>
      <c r="L13" t="s">
        <v>552</v>
      </c>
      <c r="M13" t="s">
        <v>550</v>
      </c>
      <c r="N13" t="s">
        <v>551</v>
      </c>
      <c r="O13" t="s">
        <v>552</v>
      </c>
      <c r="P13" t="s">
        <v>550</v>
      </c>
      <c r="Q13" t="s">
        <v>551</v>
      </c>
      <c r="R13" t="s">
        <v>552</v>
      </c>
      <c r="S13" t="s">
        <v>550</v>
      </c>
      <c r="T13" t="s">
        <v>551</v>
      </c>
      <c r="U13" t="s">
        <v>552</v>
      </c>
      <c r="V13" t="s">
        <v>550</v>
      </c>
      <c r="W13" t="s">
        <v>551</v>
      </c>
      <c r="X13" t="s">
        <v>552</v>
      </c>
      <c r="Y13" t="s">
        <v>550</v>
      </c>
      <c r="Z13" t="s">
        <v>551</v>
      </c>
      <c r="AA13" t="s">
        <v>552</v>
      </c>
      <c r="AB13" t="s">
        <v>550</v>
      </c>
      <c r="AC13" t="s">
        <v>551</v>
      </c>
      <c r="AD13" t="s">
        <v>552</v>
      </c>
      <c r="AE13" t="s">
        <v>550</v>
      </c>
      <c r="AF13" t="s">
        <v>551</v>
      </c>
      <c r="AG13" t="s">
        <v>552</v>
      </c>
      <c r="AH13" t="s">
        <v>550</v>
      </c>
      <c r="AI13" t="s">
        <v>551</v>
      </c>
      <c r="AJ13" t="s">
        <v>552</v>
      </c>
      <c r="AK13" t="s">
        <v>550</v>
      </c>
      <c r="AL13" t="s">
        <v>551</v>
      </c>
      <c r="AM13" t="s">
        <v>552</v>
      </c>
      <c r="AN13" t="s">
        <v>550</v>
      </c>
      <c r="AO13" t="s">
        <v>551</v>
      </c>
      <c r="AP13" t="s">
        <v>552</v>
      </c>
      <c r="AR13">
        <v>1054939</v>
      </c>
      <c r="AS13">
        <v>0</v>
      </c>
    </row>
    <row r="14" spans="1:48">
      <c r="A14">
        <v>11</v>
      </c>
      <c r="B14" t="s">
        <v>681</v>
      </c>
      <c r="C14" t="s">
        <v>1149</v>
      </c>
      <c r="D14" t="s">
        <v>518</v>
      </c>
      <c r="E14" t="s">
        <v>554</v>
      </c>
      <c r="F14" t="s">
        <v>555</v>
      </c>
      <c r="G14" t="s">
        <v>518</v>
      </c>
      <c r="H14" t="s">
        <v>554</v>
      </c>
      <c r="I14" t="s">
        <v>555</v>
      </c>
      <c r="J14" t="s">
        <v>518</v>
      </c>
      <c r="K14" t="s">
        <v>554</v>
      </c>
      <c r="L14" t="s">
        <v>555</v>
      </c>
      <c r="M14" t="s">
        <v>518</v>
      </c>
      <c r="N14" t="s">
        <v>554</v>
      </c>
      <c r="O14" t="s">
        <v>555</v>
      </c>
      <c r="P14" t="s">
        <v>518</v>
      </c>
      <c r="Q14" t="s">
        <v>554</v>
      </c>
      <c r="R14" t="s">
        <v>555</v>
      </c>
      <c r="S14" t="s">
        <v>518</v>
      </c>
      <c r="T14" t="s">
        <v>554</v>
      </c>
      <c r="U14" t="s">
        <v>555</v>
      </c>
      <c r="V14" t="s">
        <v>518</v>
      </c>
      <c r="W14" t="s">
        <v>554</v>
      </c>
      <c r="X14" t="s">
        <v>555</v>
      </c>
      <c r="Y14" t="s">
        <v>518</v>
      </c>
      <c r="Z14" t="s">
        <v>554</v>
      </c>
      <c r="AA14" t="s">
        <v>555</v>
      </c>
      <c r="AB14" t="s">
        <v>518</v>
      </c>
      <c r="AC14" t="s">
        <v>554</v>
      </c>
      <c r="AD14" t="s">
        <v>555</v>
      </c>
      <c r="AE14" t="s">
        <v>518</v>
      </c>
      <c r="AF14" t="s">
        <v>554</v>
      </c>
      <c r="AG14" t="s">
        <v>555</v>
      </c>
      <c r="AH14" t="s">
        <v>518</v>
      </c>
      <c r="AI14" t="s">
        <v>554</v>
      </c>
      <c r="AJ14" t="s">
        <v>555</v>
      </c>
      <c r="AK14" t="s">
        <v>518</v>
      </c>
      <c r="AL14" t="s">
        <v>554</v>
      </c>
      <c r="AM14" t="s">
        <v>555</v>
      </c>
      <c r="AN14" t="s">
        <v>518</v>
      </c>
      <c r="AO14" t="s">
        <v>554</v>
      </c>
      <c r="AP14" t="s">
        <v>555</v>
      </c>
      <c r="AR14">
        <v>1056385</v>
      </c>
      <c r="AS14">
        <v>0</v>
      </c>
    </row>
    <row r="15" spans="1:48">
      <c r="A15">
        <v>12</v>
      </c>
      <c r="B15" t="s">
        <v>269</v>
      </c>
      <c r="C15" t="s">
        <v>1150</v>
      </c>
      <c r="D15" t="s">
        <v>537</v>
      </c>
      <c r="E15" t="s">
        <v>538</v>
      </c>
      <c r="F15" t="s">
        <v>539</v>
      </c>
      <c r="G15" t="s">
        <v>537</v>
      </c>
      <c r="H15" t="s">
        <v>538</v>
      </c>
      <c r="I15" t="s">
        <v>539</v>
      </c>
      <c r="J15" t="s">
        <v>537</v>
      </c>
      <c r="K15" t="s">
        <v>538</v>
      </c>
      <c r="L15" t="s">
        <v>539</v>
      </c>
      <c r="M15" t="s">
        <v>537</v>
      </c>
      <c r="N15" t="s">
        <v>538</v>
      </c>
      <c r="O15" t="s">
        <v>539</v>
      </c>
      <c r="P15" t="s">
        <v>537</v>
      </c>
      <c r="Q15" t="s">
        <v>538</v>
      </c>
      <c r="R15" t="s">
        <v>539</v>
      </c>
      <c r="S15" t="s">
        <v>537</v>
      </c>
      <c r="T15" t="s">
        <v>538</v>
      </c>
      <c r="U15" t="s">
        <v>539</v>
      </c>
      <c r="V15" t="s">
        <v>537</v>
      </c>
      <c r="W15" t="s">
        <v>538</v>
      </c>
      <c r="X15" t="s">
        <v>539</v>
      </c>
      <c r="Y15" t="s">
        <v>537</v>
      </c>
      <c r="Z15" t="s">
        <v>538</v>
      </c>
      <c r="AA15" t="s">
        <v>539</v>
      </c>
      <c r="AB15" t="s">
        <v>537</v>
      </c>
      <c r="AC15" t="s">
        <v>538</v>
      </c>
      <c r="AD15" t="s">
        <v>539</v>
      </c>
      <c r="AE15" t="s">
        <v>537</v>
      </c>
      <c r="AF15" t="s">
        <v>538</v>
      </c>
      <c r="AG15" t="s">
        <v>539</v>
      </c>
      <c r="AH15" t="s">
        <v>537</v>
      </c>
      <c r="AI15" t="s">
        <v>538</v>
      </c>
      <c r="AJ15" t="s">
        <v>539</v>
      </c>
      <c r="AK15" t="s">
        <v>537</v>
      </c>
      <c r="AL15" t="s">
        <v>538</v>
      </c>
      <c r="AM15" t="s">
        <v>539</v>
      </c>
      <c r="AN15" t="s">
        <v>537</v>
      </c>
      <c r="AO15" t="s">
        <v>538</v>
      </c>
      <c r="AP15" t="s">
        <v>539</v>
      </c>
      <c r="AR15">
        <v>1060104</v>
      </c>
      <c r="AS15">
        <v>0</v>
      </c>
    </row>
    <row r="16" spans="1:48">
      <c r="A16">
        <v>13</v>
      </c>
      <c r="B16" t="s">
        <v>682</v>
      </c>
      <c r="C16" t="s">
        <v>1151</v>
      </c>
      <c r="D16" t="s">
        <v>518</v>
      </c>
      <c r="E16" t="s">
        <v>558</v>
      </c>
      <c r="F16" t="s">
        <v>559</v>
      </c>
      <c r="G16" t="s">
        <v>518</v>
      </c>
      <c r="H16" t="s">
        <v>558</v>
      </c>
      <c r="I16" t="s">
        <v>559</v>
      </c>
      <c r="J16" t="s">
        <v>518</v>
      </c>
      <c r="K16" t="s">
        <v>558</v>
      </c>
      <c r="L16" t="s">
        <v>559</v>
      </c>
      <c r="M16" t="s">
        <v>518</v>
      </c>
      <c r="N16" t="s">
        <v>558</v>
      </c>
      <c r="O16" t="s">
        <v>559</v>
      </c>
      <c r="P16" t="s">
        <v>518</v>
      </c>
      <c r="Q16" t="s">
        <v>558</v>
      </c>
      <c r="R16" t="s">
        <v>559</v>
      </c>
      <c r="S16" t="s">
        <v>518</v>
      </c>
      <c r="T16" t="s">
        <v>558</v>
      </c>
      <c r="U16" t="s">
        <v>559</v>
      </c>
      <c r="V16" t="s">
        <v>518</v>
      </c>
      <c r="W16" t="s">
        <v>558</v>
      </c>
      <c r="X16" t="s">
        <v>559</v>
      </c>
      <c r="Y16" t="s">
        <v>518</v>
      </c>
      <c r="Z16" t="s">
        <v>558</v>
      </c>
      <c r="AA16" t="s">
        <v>559</v>
      </c>
      <c r="AB16" t="s">
        <v>518</v>
      </c>
      <c r="AC16" t="s">
        <v>558</v>
      </c>
      <c r="AD16" t="s">
        <v>559</v>
      </c>
      <c r="AE16" t="s">
        <v>518</v>
      </c>
      <c r="AF16" t="s">
        <v>558</v>
      </c>
      <c r="AG16" t="s">
        <v>559</v>
      </c>
      <c r="AH16" t="s">
        <v>518</v>
      </c>
      <c r="AI16" t="s">
        <v>558</v>
      </c>
      <c r="AJ16" t="s">
        <v>559</v>
      </c>
      <c r="AK16" t="s">
        <v>518</v>
      </c>
      <c r="AL16" t="s">
        <v>558</v>
      </c>
      <c r="AM16" t="s">
        <v>559</v>
      </c>
      <c r="AN16" t="s">
        <v>518</v>
      </c>
      <c r="AO16" t="s">
        <v>558</v>
      </c>
      <c r="AP16" t="s">
        <v>559</v>
      </c>
      <c r="AR16">
        <v>1055572</v>
      </c>
      <c r="AS16">
        <v>0</v>
      </c>
    </row>
    <row r="17" spans="1:45">
      <c r="A17">
        <v>14</v>
      </c>
      <c r="B17" t="s">
        <v>683</v>
      </c>
      <c r="C17" t="s">
        <v>1152</v>
      </c>
      <c r="D17" t="s">
        <v>561</v>
      </c>
      <c r="E17" t="s">
        <v>562</v>
      </c>
      <c r="F17" t="s">
        <v>563</v>
      </c>
      <c r="G17" t="s">
        <v>561</v>
      </c>
      <c r="H17" t="s">
        <v>562</v>
      </c>
      <c r="I17" t="s">
        <v>563</v>
      </c>
      <c r="J17" t="s">
        <v>561</v>
      </c>
      <c r="K17" t="s">
        <v>562</v>
      </c>
      <c r="L17" t="s">
        <v>563</v>
      </c>
      <c r="M17" t="s">
        <v>561</v>
      </c>
      <c r="N17" t="s">
        <v>562</v>
      </c>
      <c r="O17" t="s">
        <v>563</v>
      </c>
      <c r="P17" t="s">
        <v>561</v>
      </c>
      <c r="Q17" t="s">
        <v>562</v>
      </c>
      <c r="R17" t="s">
        <v>563</v>
      </c>
      <c r="S17" t="s">
        <v>561</v>
      </c>
      <c r="T17" t="s">
        <v>562</v>
      </c>
      <c r="U17" t="s">
        <v>563</v>
      </c>
      <c r="V17" t="s">
        <v>561</v>
      </c>
      <c r="W17" t="s">
        <v>562</v>
      </c>
      <c r="X17" t="s">
        <v>563</v>
      </c>
      <c r="Y17" t="s">
        <v>561</v>
      </c>
      <c r="Z17" t="s">
        <v>562</v>
      </c>
      <c r="AA17" t="s">
        <v>563</v>
      </c>
      <c r="AB17" t="s">
        <v>561</v>
      </c>
      <c r="AC17" t="s">
        <v>562</v>
      </c>
      <c r="AD17" t="s">
        <v>563</v>
      </c>
      <c r="AE17" t="s">
        <v>561</v>
      </c>
      <c r="AF17" t="s">
        <v>562</v>
      </c>
      <c r="AG17" t="s">
        <v>563</v>
      </c>
      <c r="AH17" t="s">
        <v>561</v>
      </c>
      <c r="AI17" t="s">
        <v>562</v>
      </c>
      <c r="AJ17" t="s">
        <v>563</v>
      </c>
      <c r="AK17" t="s">
        <v>561</v>
      </c>
      <c r="AL17" t="s">
        <v>562</v>
      </c>
      <c r="AM17" t="s">
        <v>563</v>
      </c>
      <c r="AN17" t="s">
        <v>561</v>
      </c>
      <c r="AO17" t="s">
        <v>562</v>
      </c>
      <c r="AP17" t="s">
        <v>563</v>
      </c>
      <c r="AR17">
        <v>1059427</v>
      </c>
      <c r="AS17">
        <v>0</v>
      </c>
    </row>
    <row r="18" spans="1:45">
      <c r="A18">
        <v>15</v>
      </c>
      <c r="B18" t="s">
        <v>684</v>
      </c>
      <c r="C18" t="s">
        <v>1153</v>
      </c>
      <c r="D18" t="s">
        <v>518</v>
      </c>
      <c r="E18" t="s">
        <v>565</v>
      </c>
      <c r="F18" t="s">
        <v>1184</v>
      </c>
      <c r="G18" t="s">
        <v>518</v>
      </c>
      <c r="H18" t="s">
        <v>565</v>
      </c>
      <c r="I18" t="s">
        <v>1184</v>
      </c>
      <c r="J18" t="s">
        <v>518</v>
      </c>
      <c r="K18" t="s">
        <v>565</v>
      </c>
      <c r="L18" t="s">
        <v>1184</v>
      </c>
      <c r="M18" t="s">
        <v>518</v>
      </c>
      <c r="N18" t="s">
        <v>565</v>
      </c>
      <c r="O18" t="s">
        <v>1184</v>
      </c>
      <c r="P18" t="s">
        <v>518</v>
      </c>
      <c r="Q18" t="s">
        <v>565</v>
      </c>
      <c r="R18" t="s">
        <v>1184</v>
      </c>
      <c r="S18" t="s">
        <v>518</v>
      </c>
      <c r="T18" t="s">
        <v>565</v>
      </c>
      <c r="U18" t="s">
        <v>1184</v>
      </c>
      <c r="V18" t="s">
        <v>518</v>
      </c>
      <c r="W18" t="s">
        <v>565</v>
      </c>
      <c r="X18" t="s">
        <v>1184</v>
      </c>
      <c r="Y18" t="s">
        <v>518</v>
      </c>
      <c r="Z18" t="s">
        <v>565</v>
      </c>
      <c r="AA18" t="s">
        <v>1184</v>
      </c>
      <c r="AB18" t="s">
        <v>518</v>
      </c>
      <c r="AC18" t="s">
        <v>565</v>
      </c>
      <c r="AD18" t="s">
        <v>1184</v>
      </c>
      <c r="AE18" t="s">
        <v>518</v>
      </c>
      <c r="AF18" t="s">
        <v>565</v>
      </c>
      <c r="AG18" t="s">
        <v>1184</v>
      </c>
      <c r="AH18" t="s">
        <v>518</v>
      </c>
      <c r="AI18" t="s">
        <v>565</v>
      </c>
      <c r="AJ18" t="s">
        <v>1184</v>
      </c>
      <c r="AK18" t="s">
        <v>518</v>
      </c>
      <c r="AL18" t="s">
        <v>565</v>
      </c>
      <c r="AM18" t="s">
        <v>1184</v>
      </c>
      <c r="AN18" t="s">
        <v>518</v>
      </c>
      <c r="AO18" t="s">
        <v>565</v>
      </c>
      <c r="AP18" t="s">
        <v>1184</v>
      </c>
      <c r="AR18">
        <v>1060119</v>
      </c>
      <c r="AS18">
        <v>0</v>
      </c>
    </row>
    <row r="19" spans="1:45">
      <c r="A19">
        <v>16</v>
      </c>
      <c r="B19" t="s">
        <v>369</v>
      </c>
      <c r="C19" t="s">
        <v>1154</v>
      </c>
      <c r="D19" t="s">
        <v>518</v>
      </c>
      <c r="E19" t="s">
        <v>567</v>
      </c>
      <c r="F19" t="s">
        <v>568</v>
      </c>
      <c r="G19" t="s">
        <v>518</v>
      </c>
      <c r="H19" t="s">
        <v>567</v>
      </c>
      <c r="I19" t="s">
        <v>568</v>
      </c>
      <c r="J19" t="s">
        <v>518</v>
      </c>
      <c r="K19" t="s">
        <v>567</v>
      </c>
      <c r="L19" t="s">
        <v>568</v>
      </c>
      <c r="M19" t="s">
        <v>518</v>
      </c>
      <c r="N19" t="s">
        <v>567</v>
      </c>
      <c r="O19" t="s">
        <v>568</v>
      </c>
      <c r="P19" t="s">
        <v>518</v>
      </c>
      <c r="Q19" t="s">
        <v>567</v>
      </c>
      <c r="R19" t="s">
        <v>568</v>
      </c>
      <c r="S19" t="s">
        <v>518</v>
      </c>
      <c r="T19" t="s">
        <v>567</v>
      </c>
      <c r="U19" t="s">
        <v>568</v>
      </c>
      <c r="V19" t="s">
        <v>518</v>
      </c>
      <c r="W19" t="s">
        <v>567</v>
      </c>
      <c r="X19" t="s">
        <v>568</v>
      </c>
      <c r="Y19" t="s">
        <v>518</v>
      </c>
      <c r="Z19" t="s">
        <v>567</v>
      </c>
      <c r="AA19" t="s">
        <v>568</v>
      </c>
      <c r="AB19" t="s">
        <v>518</v>
      </c>
      <c r="AC19" t="s">
        <v>567</v>
      </c>
      <c r="AD19" t="s">
        <v>568</v>
      </c>
      <c r="AE19" t="s">
        <v>518</v>
      </c>
      <c r="AF19" t="s">
        <v>567</v>
      </c>
      <c r="AG19" t="s">
        <v>568</v>
      </c>
      <c r="AH19" t="s">
        <v>518</v>
      </c>
      <c r="AI19" t="s">
        <v>567</v>
      </c>
      <c r="AJ19" t="s">
        <v>568</v>
      </c>
      <c r="AK19" t="s">
        <v>518</v>
      </c>
      <c r="AL19" t="s">
        <v>567</v>
      </c>
      <c r="AM19" t="s">
        <v>568</v>
      </c>
      <c r="AN19" t="s">
        <v>518</v>
      </c>
      <c r="AO19" t="s">
        <v>567</v>
      </c>
      <c r="AP19" t="s">
        <v>568</v>
      </c>
      <c r="AR19">
        <v>1060101</v>
      </c>
      <c r="AS19">
        <v>0</v>
      </c>
    </row>
    <row r="20" spans="1:45">
      <c r="A20">
        <v>17</v>
      </c>
      <c r="B20" t="s">
        <v>685</v>
      </c>
      <c r="C20" t="s">
        <v>1155</v>
      </c>
      <c r="D20" t="s">
        <v>518</v>
      </c>
      <c r="E20" t="s">
        <v>570</v>
      </c>
      <c r="F20" t="s">
        <v>700</v>
      </c>
      <c r="G20" t="s">
        <v>518</v>
      </c>
      <c r="H20" t="s">
        <v>570</v>
      </c>
      <c r="I20" t="s">
        <v>700</v>
      </c>
      <c r="J20" t="s">
        <v>518</v>
      </c>
      <c r="K20" t="s">
        <v>570</v>
      </c>
      <c r="L20" t="s">
        <v>700</v>
      </c>
      <c r="M20" t="s">
        <v>518</v>
      </c>
      <c r="N20" t="s">
        <v>570</v>
      </c>
      <c r="O20" t="s">
        <v>700</v>
      </c>
      <c r="P20" t="s">
        <v>518</v>
      </c>
      <c r="Q20" t="s">
        <v>570</v>
      </c>
      <c r="R20" t="s">
        <v>700</v>
      </c>
      <c r="S20" t="s">
        <v>518</v>
      </c>
      <c r="T20" t="s">
        <v>570</v>
      </c>
      <c r="U20" t="s">
        <v>700</v>
      </c>
      <c r="V20" t="s">
        <v>518</v>
      </c>
      <c r="W20" t="s">
        <v>570</v>
      </c>
      <c r="X20" t="s">
        <v>700</v>
      </c>
      <c r="Y20" t="s">
        <v>518</v>
      </c>
      <c r="Z20" t="s">
        <v>570</v>
      </c>
      <c r="AA20" t="s">
        <v>700</v>
      </c>
      <c r="AB20" t="s">
        <v>518</v>
      </c>
      <c r="AC20" t="s">
        <v>570</v>
      </c>
      <c r="AD20" t="s">
        <v>700</v>
      </c>
      <c r="AE20" t="s">
        <v>518</v>
      </c>
      <c r="AF20" t="s">
        <v>570</v>
      </c>
      <c r="AG20" t="s">
        <v>700</v>
      </c>
      <c r="AH20" t="s">
        <v>518</v>
      </c>
      <c r="AI20" t="s">
        <v>570</v>
      </c>
      <c r="AJ20" t="s">
        <v>700</v>
      </c>
      <c r="AK20" t="s">
        <v>518</v>
      </c>
      <c r="AL20" t="s">
        <v>570</v>
      </c>
      <c r="AM20" t="s">
        <v>700</v>
      </c>
      <c r="AN20" t="s">
        <v>518</v>
      </c>
      <c r="AO20" t="s">
        <v>570</v>
      </c>
      <c r="AP20" t="s">
        <v>700</v>
      </c>
      <c r="AR20">
        <v>1061253</v>
      </c>
      <c r="AS20">
        <v>0</v>
      </c>
    </row>
    <row r="21" spans="1:45">
      <c r="A21">
        <v>18</v>
      </c>
      <c r="B21" t="s">
        <v>686</v>
      </c>
      <c r="C21" t="s">
        <v>1156</v>
      </c>
      <c r="D21" t="s">
        <v>518</v>
      </c>
      <c r="E21" t="s">
        <v>572</v>
      </c>
      <c r="F21" t="s">
        <v>573</v>
      </c>
      <c r="G21" t="s">
        <v>518</v>
      </c>
      <c r="H21" t="s">
        <v>572</v>
      </c>
      <c r="I21" t="s">
        <v>573</v>
      </c>
      <c r="J21" t="s">
        <v>518</v>
      </c>
      <c r="K21" t="s">
        <v>572</v>
      </c>
      <c r="L21" t="s">
        <v>573</v>
      </c>
      <c r="M21" t="s">
        <v>518</v>
      </c>
      <c r="N21" t="s">
        <v>572</v>
      </c>
      <c r="O21" t="s">
        <v>573</v>
      </c>
      <c r="P21" t="s">
        <v>518</v>
      </c>
      <c r="Q21" t="s">
        <v>572</v>
      </c>
      <c r="R21" t="s">
        <v>573</v>
      </c>
      <c r="S21" t="s">
        <v>518</v>
      </c>
      <c r="T21" t="s">
        <v>572</v>
      </c>
      <c r="U21" t="s">
        <v>573</v>
      </c>
      <c r="V21" t="s">
        <v>518</v>
      </c>
      <c r="W21" t="s">
        <v>572</v>
      </c>
      <c r="X21" t="s">
        <v>573</v>
      </c>
      <c r="Y21" t="s">
        <v>518</v>
      </c>
      <c r="Z21" t="s">
        <v>572</v>
      </c>
      <c r="AA21" t="s">
        <v>573</v>
      </c>
      <c r="AB21" t="s">
        <v>518</v>
      </c>
      <c r="AC21" t="s">
        <v>572</v>
      </c>
      <c r="AD21" t="s">
        <v>573</v>
      </c>
      <c r="AE21" t="s">
        <v>518</v>
      </c>
      <c r="AF21" t="s">
        <v>572</v>
      </c>
      <c r="AG21" t="s">
        <v>573</v>
      </c>
      <c r="AH21" t="s">
        <v>518</v>
      </c>
      <c r="AI21" t="s">
        <v>572</v>
      </c>
      <c r="AJ21" t="s">
        <v>573</v>
      </c>
      <c r="AK21" t="s">
        <v>518</v>
      </c>
      <c r="AL21" t="s">
        <v>572</v>
      </c>
      <c r="AM21" t="s">
        <v>573</v>
      </c>
      <c r="AN21" t="s">
        <v>518</v>
      </c>
      <c r="AO21" t="s">
        <v>572</v>
      </c>
      <c r="AP21" t="s">
        <v>573</v>
      </c>
      <c r="AR21">
        <v>1061371</v>
      </c>
      <c r="AS21">
        <v>0</v>
      </c>
    </row>
    <row r="22" spans="1:45">
      <c r="A22">
        <v>19</v>
      </c>
      <c r="B22" t="s">
        <v>687</v>
      </c>
      <c r="C22" t="s">
        <v>1157</v>
      </c>
      <c r="D22" t="s">
        <v>542</v>
      </c>
      <c r="E22" t="s">
        <v>575</v>
      </c>
      <c r="F22" t="s">
        <v>576</v>
      </c>
      <c r="G22" t="s">
        <v>542</v>
      </c>
      <c r="H22" t="s">
        <v>575</v>
      </c>
      <c r="I22" t="s">
        <v>576</v>
      </c>
      <c r="J22" t="s">
        <v>542</v>
      </c>
      <c r="K22" t="s">
        <v>575</v>
      </c>
      <c r="L22" t="s">
        <v>576</v>
      </c>
      <c r="M22" t="s">
        <v>542</v>
      </c>
      <c r="N22" t="s">
        <v>575</v>
      </c>
      <c r="O22" t="s">
        <v>576</v>
      </c>
      <c r="P22" t="s">
        <v>542</v>
      </c>
      <c r="Q22" t="s">
        <v>575</v>
      </c>
      <c r="R22" t="s">
        <v>576</v>
      </c>
      <c r="S22" t="s">
        <v>542</v>
      </c>
      <c r="T22" t="s">
        <v>575</v>
      </c>
      <c r="U22" t="s">
        <v>576</v>
      </c>
      <c r="V22" t="s">
        <v>542</v>
      </c>
      <c r="W22" t="s">
        <v>575</v>
      </c>
      <c r="X22" t="s">
        <v>576</v>
      </c>
      <c r="Y22" t="s">
        <v>542</v>
      </c>
      <c r="Z22" t="s">
        <v>575</v>
      </c>
      <c r="AA22" t="s">
        <v>576</v>
      </c>
      <c r="AB22" t="s">
        <v>542</v>
      </c>
      <c r="AC22" t="s">
        <v>575</v>
      </c>
      <c r="AD22" t="s">
        <v>576</v>
      </c>
      <c r="AE22" t="s">
        <v>542</v>
      </c>
      <c r="AF22" t="s">
        <v>575</v>
      </c>
      <c r="AG22" t="s">
        <v>576</v>
      </c>
      <c r="AH22" t="s">
        <v>542</v>
      </c>
      <c r="AI22" t="s">
        <v>575</v>
      </c>
      <c r="AJ22" t="s">
        <v>576</v>
      </c>
      <c r="AK22" t="s">
        <v>542</v>
      </c>
      <c r="AL22" t="s">
        <v>575</v>
      </c>
      <c r="AM22" t="s">
        <v>576</v>
      </c>
      <c r="AN22" t="s">
        <v>542</v>
      </c>
      <c r="AO22" t="s">
        <v>575</v>
      </c>
      <c r="AP22" t="s">
        <v>576</v>
      </c>
      <c r="AR22">
        <v>1061823</v>
      </c>
      <c r="AS22">
        <v>0</v>
      </c>
    </row>
    <row r="23" spans="1:45">
      <c r="A23">
        <v>20</v>
      </c>
      <c r="B23" t="s">
        <v>688</v>
      </c>
      <c r="C23" t="s">
        <v>1158</v>
      </c>
      <c r="D23" t="s">
        <v>518</v>
      </c>
      <c r="E23" t="s">
        <v>535</v>
      </c>
      <c r="F23" t="s">
        <v>578</v>
      </c>
      <c r="G23" t="s">
        <v>518</v>
      </c>
      <c r="H23" t="s">
        <v>535</v>
      </c>
      <c r="I23" t="s">
        <v>578</v>
      </c>
      <c r="J23" t="s">
        <v>518</v>
      </c>
      <c r="K23" t="s">
        <v>535</v>
      </c>
      <c r="L23" t="s">
        <v>578</v>
      </c>
      <c r="M23" t="s">
        <v>518</v>
      </c>
      <c r="N23" t="s">
        <v>535</v>
      </c>
      <c r="O23" t="s">
        <v>578</v>
      </c>
      <c r="P23" t="s">
        <v>518</v>
      </c>
      <c r="Q23" t="s">
        <v>535</v>
      </c>
      <c r="R23" t="s">
        <v>578</v>
      </c>
      <c r="S23" t="s">
        <v>518</v>
      </c>
      <c r="T23" t="s">
        <v>535</v>
      </c>
      <c r="U23" t="s">
        <v>578</v>
      </c>
      <c r="V23" t="s">
        <v>518</v>
      </c>
      <c r="W23" t="s">
        <v>535</v>
      </c>
      <c r="X23" t="s">
        <v>578</v>
      </c>
      <c r="Y23" t="s">
        <v>518</v>
      </c>
      <c r="Z23" t="s">
        <v>535</v>
      </c>
      <c r="AA23" t="s">
        <v>578</v>
      </c>
      <c r="AB23" t="s">
        <v>518</v>
      </c>
      <c r="AC23" t="s">
        <v>535</v>
      </c>
      <c r="AD23" t="s">
        <v>578</v>
      </c>
      <c r="AE23" t="s">
        <v>518</v>
      </c>
      <c r="AF23" t="s">
        <v>535</v>
      </c>
      <c r="AG23" t="s">
        <v>578</v>
      </c>
      <c r="AH23" t="s">
        <v>518</v>
      </c>
      <c r="AI23" t="s">
        <v>535</v>
      </c>
      <c r="AJ23" t="s">
        <v>578</v>
      </c>
      <c r="AK23" t="s">
        <v>518</v>
      </c>
      <c r="AL23" t="s">
        <v>535</v>
      </c>
      <c r="AM23" t="s">
        <v>578</v>
      </c>
      <c r="AN23" t="s">
        <v>518</v>
      </c>
      <c r="AO23" t="s">
        <v>535</v>
      </c>
      <c r="AP23" t="s">
        <v>578</v>
      </c>
      <c r="AR23">
        <v>1061254</v>
      </c>
      <c r="AS23">
        <v>0</v>
      </c>
    </row>
    <row r="24" spans="1:45">
      <c r="A24">
        <v>21</v>
      </c>
      <c r="B24" t="s">
        <v>689</v>
      </c>
      <c r="C24" t="s">
        <v>1159</v>
      </c>
      <c r="D24" t="s">
        <v>518</v>
      </c>
      <c r="E24" t="s">
        <v>580</v>
      </c>
      <c r="F24" t="s">
        <v>581</v>
      </c>
      <c r="G24" t="s">
        <v>518</v>
      </c>
      <c r="H24" t="s">
        <v>580</v>
      </c>
      <c r="I24" t="s">
        <v>581</v>
      </c>
      <c r="J24" t="s">
        <v>518</v>
      </c>
      <c r="K24" t="s">
        <v>580</v>
      </c>
      <c r="L24" t="s">
        <v>581</v>
      </c>
      <c r="M24" t="s">
        <v>518</v>
      </c>
      <c r="N24" t="s">
        <v>580</v>
      </c>
      <c r="O24" t="s">
        <v>581</v>
      </c>
      <c r="P24" t="s">
        <v>518</v>
      </c>
      <c r="Q24" t="s">
        <v>580</v>
      </c>
      <c r="R24" t="s">
        <v>581</v>
      </c>
      <c r="S24" t="s">
        <v>518</v>
      </c>
      <c r="T24" t="s">
        <v>580</v>
      </c>
      <c r="U24" t="s">
        <v>581</v>
      </c>
      <c r="V24" t="s">
        <v>518</v>
      </c>
      <c r="W24" t="s">
        <v>580</v>
      </c>
      <c r="X24" t="s">
        <v>581</v>
      </c>
      <c r="Y24" t="s">
        <v>518</v>
      </c>
      <c r="Z24" t="s">
        <v>580</v>
      </c>
      <c r="AA24" t="s">
        <v>581</v>
      </c>
      <c r="AB24" t="s">
        <v>518</v>
      </c>
      <c r="AC24" t="s">
        <v>580</v>
      </c>
      <c r="AD24" t="s">
        <v>581</v>
      </c>
      <c r="AE24" t="s">
        <v>518</v>
      </c>
      <c r="AF24" t="s">
        <v>580</v>
      </c>
      <c r="AG24" t="s">
        <v>581</v>
      </c>
      <c r="AH24" t="s">
        <v>518</v>
      </c>
      <c r="AI24" t="s">
        <v>580</v>
      </c>
      <c r="AJ24" t="s">
        <v>581</v>
      </c>
      <c r="AK24" t="s">
        <v>518</v>
      </c>
      <c r="AL24" t="s">
        <v>580</v>
      </c>
      <c r="AM24" t="s">
        <v>581</v>
      </c>
      <c r="AN24" t="s">
        <v>518</v>
      </c>
      <c r="AO24" t="s">
        <v>580</v>
      </c>
      <c r="AP24" t="s">
        <v>581</v>
      </c>
      <c r="AR24">
        <v>1063396</v>
      </c>
      <c r="AS24">
        <v>0</v>
      </c>
    </row>
    <row r="25" spans="1:45">
      <c r="A25">
        <v>22</v>
      </c>
      <c r="B25" t="s">
        <v>306</v>
      </c>
      <c r="C25" t="s">
        <v>1160</v>
      </c>
      <c r="D25" t="s">
        <v>518</v>
      </c>
      <c r="E25" t="s">
        <v>1337</v>
      </c>
      <c r="F25" t="s">
        <v>583</v>
      </c>
      <c r="G25" t="s">
        <v>518</v>
      </c>
      <c r="H25" t="s">
        <v>1337</v>
      </c>
      <c r="I25" t="s">
        <v>583</v>
      </c>
      <c r="J25" t="s">
        <v>518</v>
      </c>
      <c r="K25" t="s">
        <v>1337</v>
      </c>
      <c r="L25" t="s">
        <v>583</v>
      </c>
      <c r="M25" t="s">
        <v>518</v>
      </c>
      <c r="N25" t="s">
        <v>1337</v>
      </c>
      <c r="O25" t="s">
        <v>583</v>
      </c>
      <c r="P25" t="s">
        <v>518</v>
      </c>
      <c r="Q25" t="s">
        <v>1337</v>
      </c>
      <c r="R25" t="s">
        <v>583</v>
      </c>
      <c r="S25" t="s">
        <v>518</v>
      </c>
      <c r="T25" t="s">
        <v>1337</v>
      </c>
      <c r="U25" t="s">
        <v>583</v>
      </c>
      <c r="V25" t="s">
        <v>518</v>
      </c>
      <c r="W25" t="s">
        <v>1314</v>
      </c>
      <c r="X25" t="s">
        <v>583</v>
      </c>
      <c r="Y25" t="s">
        <v>518</v>
      </c>
      <c r="Z25" t="s">
        <v>1314</v>
      </c>
      <c r="AA25" t="s">
        <v>583</v>
      </c>
      <c r="AB25" t="s">
        <v>518</v>
      </c>
      <c r="AC25" t="s">
        <v>1314</v>
      </c>
      <c r="AD25" t="s">
        <v>583</v>
      </c>
      <c r="AE25" t="s">
        <v>518</v>
      </c>
      <c r="AF25" t="s">
        <v>1314</v>
      </c>
      <c r="AG25" t="s">
        <v>583</v>
      </c>
      <c r="AH25" t="s">
        <v>518</v>
      </c>
      <c r="AI25" t="s">
        <v>1314</v>
      </c>
      <c r="AJ25" t="s">
        <v>583</v>
      </c>
      <c r="AK25" t="s">
        <v>518</v>
      </c>
      <c r="AL25" t="s">
        <v>1314</v>
      </c>
      <c r="AM25" t="s">
        <v>583</v>
      </c>
      <c r="AN25" t="s">
        <v>518</v>
      </c>
      <c r="AO25" t="s">
        <v>1314</v>
      </c>
      <c r="AP25" t="s">
        <v>583</v>
      </c>
      <c r="AR25">
        <v>1063849</v>
      </c>
      <c r="AS25">
        <v>0</v>
      </c>
    </row>
    <row r="26" spans="1:45">
      <c r="A26">
        <v>23</v>
      </c>
      <c r="B26" t="s">
        <v>322</v>
      </c>
      <c r="C26" t="s">
        <v>1161</v>
      </c>
      <c r="D26" t="s">
        <v>518</v>
      </c>
      <c r="E26" t="s">
        <v>1229</v>
      </c>
      <c r="F26" t="s">
        <v>1230</v>
      </c>
      <c r="G26" t="s">
        <v>518</v>
      </c>
      <c r="H26" t="s">
        <v>1338</v>
      </c>
      <c r="I26" t="s">
        <v>1339</v>
      </c>
      <c r="J26" t="s">
        <v>518</v>
      </c>
      <c r="K26" t="s">
        <v>1338</v>
      </c>
      <c r="L26" t="s">
        <v>1339</v>
      </c>
      <c r="M26" t="s">
        <v>518</v>
      </c>
      <c r="N26" t="s">
        <v>1338</v>
      </c>
      <c r="O26" t="s">
        <v>1339</v>
      </c>
      <c r="P26" t="s">
        <v>518</v>
      </c>
      <c r="Q26" t="s">
        <v>1338</v>
      </c>
      <c r="R26" t="s">
        <v>1339</v>
      </c>
      <c r="S26" t="s">
        <v>518</v>
      </c>
      <c r="T26" t="s">
        <v>1338</v>
      </c>
      <c r="U26" t="s">
        <v>1339</v>
      </c>
      <c r="V26" t="s">
        <v>518</v>
      </c>
      <c r="W26" t="s">
        <v>1338</v>
      </c>
      <c r="X26" t="s">
        <v>1339</v>
      </c>
      <c r="Y26" t="s">
        <v>518</v>
      </c>
      <c r="Z26" t="s">
        <v>1338</v>
      </c>
      <c r="AA26" t="s">
        <v>1339</v>
      </c>
      <c r="AB26" t="s">
        <v>518</v>
      </c>
      <c r="AC26" t="s">
        <v>1338</v>
      </c>
      <c r="AD26" t="s">
        <v>1339</v>
      </c>
      <c r="AE26" t="s">
        <v>518</v>
      </c>
      <c r="AF26" t="s">
        <v>1338</v>
      </c>
      <c r="AG26" t="s">
        <v>1339</v>
      </c>
      <c r="AH26" t="s">
        <v>518</v>
      </c>
      <c r="AI26" t="s">
        <v>1338</v>
      </c>
      <c r="AJ26" t="s">
        <v>1339</v>
      </c>
      <c r="AK26" t="s">
        <v>518</v>
      </c>
      <c r="AL26" t="s">
        <v>1338</v>
      </c>
      <c r="AM26" t="s">
        <v>1339</v>
      </c>
      <c r="AN26" t="s">
        <v>518</v>
      </c>
      <c r="AO26" t="s">
        <v>1338</v>
      </c>
      <c r="AP26" t="s">
        <v>1339</v>
      </c>
      <c r="AR26">
        <v>1063680</v>
      </c>
      <c r="AS26">
        <v>0</v>
      </c>
    </row>
    <row r="27" spans="1:45">
      <c r="A27">
        <v>24</v>
      </c>
      <c r="B27" t="s">
        <v>290</v>
      </c>
      <c r="C27" t="s">
        <v>1162</v>
      </c>
      <c r="D27" t="s">
        <v>561</v>
      </c>
      <c r="E27" t="s">
        <v>586</v>
      </c>
      <c r="F27" t="s">
        <v>587</v>
      </c>
      <c r="G27" t="s">
        <v>561</v>
      </c>
      <c r="H27" t="s">
        <v>586</v>
      </c>
      <c r="I27" t="s">
        <v>587</v>
      </c>
      <c r="J27" t="s">
        <v>561</v>
      </c>
      <c r="K27" t="s">
        <v>586</v>
      </c>
      <c r="L27" t="s">
        <v>587</v>
      </c>
      <c r="M27" t="s">
        <v>561</v>
      </c>
      <c r="N27" t="s">
        <v>586</v>
      </c>
      <c r="O27" t="s">
        <v>587</v>
      </c>
      <c r="P27" t="s">
        <v>561</v>
      </c>
      <c r="Q27" t="s">
        <v>586</v>
      </c>
      <c r="R27" t="s">
        <v>587</v>
      </c>
      <c r="S27" t="s">
        <v>561</v>
      </c>
      <c r="T27" t="s">
        <v>586</v>
      </c>
      <c r="U27" t="s">
        <v>587</v>
      </c>
      <c r="V27" t="s">
        <v>561</v>
      </c>
      <c r="W27" t="s">
        <v>586</v>
      </c>
      <c r="X27" t="s">
        <v>587</v>
      </c>
      <c r="Y27" t="s">
        <v>561</v>
      </c>
      <c r="Z27" t="s">
        <v>586</v>
      </c>
      <c r="AA27" t="s">
        <v>587</v>
      </c>
      <c r="AB27" t="s">
        <v>561</v>
      </c>
      <c r="AC27" t="s">
        <v>586</v>
      </c>
      <c r="AD27" t="s">
        <v>587</v>
      </c>
      <c r="AE27" t="s">
        <v>561</v>
      </c>
      <c r="AF27" t="s">
        <v>586</v>
      </c>
      <c r="AG27" t="s">
        <v>587</v>
      </c>
      <c r="AH27" t="s">
        <v>561</v>
      </c>
      <c r="AI27" t="s">
        <v>586</v>
      </c>
      <c r="AJ27" t="s">
        <v>587</v>
      </c>
      <c r="AK27" t="s">
        <v>561</v>
      </c>
      <c r="AL27" t="s">
        <v>586</v>
      </c>
      <c r="AM27" t="s">
        <v>587</v>
      </c>
      <c r="AN27" t="s">
        <v>561</v>
      </c>
      <c r="AO27" t="s">
        <v>586</v>
      </c>
      <c r="AP27" t="s">
        <v>587</v>
      </c>
      <c r="AR27">
        <v>1063635</v>
      </c>
      <c r="AS27">
        <v>0</v>
      </c>
    </row>
    <row r="28" spans="1:45">
      <c r="A28">
        <v>25</v>
      </c>
      <c r="B28" t="s">
        <v>313</v>
      </c>
      <c r="C28" t="s">
        <v>1163</v>
      </c>
      <c r="D28" t="s">
        <v>518</v>
      </c>
      <c r="E28" t="s">
        <v>589</v>
      </c>
      <c r="F28" t="s">
        <v>590</v>
      </c>
      <c r="G28" t="s">
        <v>518</v>
      </c>
      <c r="H28" t="s">
        <v>589</v>
      </c>
      <c r="I28" t="s">
        <v>590</v>
      </c>
      <c r="J28" t="s">
        <v>518</v>
      </c>
      <c r="K28" t="s">
        <v>589</v>
      </c>
      <c r="L28" t="s">
        <v>590</v>
      </c>
      <c r="M28" t="s">
        <v>518</v>
      </c>
      <c r="N28" t="s">
        <v>589</v>
      </c>
      <c r="O28" t="s">
        <v>590</v>
      </c>
      <c r="P28" t="s">
        <v>518</v>
      </c>
      <c r="Q28" t="s">
        <v>589</v>
      </c>
      <c r="R28" t="s">
        <v>590</v>
      </c>
      <c r="S28" t="s">
        <v>518</v>
      </c>
      <c r="T28" t="s">
        <v>589</v>
      </c>
      <c r="U28" t="s">
        <v>590</v>
      </c>
      <c r="V28" t="s">
        <v>518</v>
      </c>
      <c r="W28" t="s">
        <v>589</v>
      </c>
      <c r="X28" t="s">
        <v>590</v>
      </c>
      <c r="Y28" t="s">
        <v>518</v>
      </c>
      <c r="Z28" t="s">
        <v>589</v>
      </c>
      <c r="AA28" t="s">
        <v>590</v>
      </c>
      <c r="AB28" t="s">
        <v>518</v>
      </c>
      <c r="AC28" t="s">
        <v>589</v>
      </c>
      <c r="AD28" t="s">
        <v>590</v>
      </c>
      <c r="AE28" t="s">
        <v>518</v>
      </c>
      <c r="AF28" t="s">
        <v>589</v>
      </c>
      <c r="AG28" t="s">
        <v>590</v>
      </c>
      <c r="AH28" t="s">
        <v>518</v>
      </c>
      <c r="AI28" t="s">
        <v>589</v>
      </c>
      <c r="AJ28" t="s">
        <v>590</v>
      </c>
      <c r="AK28" t="s">
        <v>518</v>
      </c>
      <c r="AL28" t="s">
        <v>589</v>
      </c>
      <c r="AM28" t="s">
        <v>590</v>
      </c>
      <c r="AN28" t="s">
        <v>518</v>
      </c>
      <c r="AO28" t="s">
        <v>589</v>
      </c>
      <c r="AP28" t="s">
        <v>590</v>
      </c>
      <c r="AR28">
        <v>1063233</v>
      </c>
      <c r="AS28">
        <v>0</v>
      </c>
    </row>
    <row r="29" spans="1:45">
      <c r="A29">
        <v>26</v>
      </c>
      <c r="B29" t="s">
        <v>396</v>
      </c>
      <c r="C29" t="s">
        <v>984</v>
      </c>
      <c r="D29" t="s">
        <v>518</v>
      </c>
      <c r="E29" t="s">
        <v>1340</v>
      </c>
      <c r="F29" t="s">
        <v>995</v>
      </c>
      <c r="G29" t="s">
        <v>518</v>
      </c>
      <c r="H29" t="s">
        <v>1340</v>
      </c>
      <c r="I29" t="s">
        <v>995</v>
      </c>
      <c r="J29" t="s">
        <v>518</v>
      </c>
      <c r="K29" t="s">
        <v>1340</v>
      </c>
      <c r="L29" t="s">
        <v>995</v>
      </c>
      <c r="M29" t="s">
        <v>518</v>
      </c>
      <c r="N29" t="s">
        <v>1340</v>
      </c>
      <c r="O29" t="s">
        <v>995</v>
      </c>
      <c r="P29" t="s">
        <v>518</v>
      </c>
      <c r="Q29" t="s">
        <v>1341</v>
      </c>
      <c r="R29" t="s">
        <v>995</v>
      </c>
      <c r="S29" t="s">
        <v>518</v>
      </c>
      <c r="T29" t="s">
        <v>1315</v>
      </c>
      <c r="U29" t="s">
        <v>995</v>
      </c>
      <c r="V29" t="s">
        <v>518</v>
      </c>
      <c r="W29" t="s">
        <v>1315</v>
      </c>
      <c r="X29" t="s">
        <v>995</v>
      </c>
      <c r="Y29" t="s">
        <v>518</v>
      </c>
      <c r="Z29" t="s">
        <v>1315</v>
      </c>
      <c r="AA29" t="s">
        <v>995</v>
      </c>
      <c r="AB29" t="s">
        <v>518</v>
      </c>
      <c r="AC29" t="s">
        <v>1315</v>
      </c>
      <c r="AD29" t="s">
        <v>995</v>
      </c>
      <c r="AE29" t="s">
        <v>518</v>
      </c>
      <c r="AF29" t="s">
        <v>1315</v>
      </c>
      <c r="AG29" t="s">
        <v>995</v>
      </c>
      <c r="AH29" t="s">
        <v>518</v>
      </c>
      <c r="AI29" t="s">
        <v>1315</v>
      </c>
      <c r="AJ29" t="s">
        <v>995</v>
      </c>
      <c r="AK29" t="s">
        <v>518</v>
      </c>
      <c r="AL29" t="s">
        <v>1315</v>
      </c>
      <c r="AM29" t="s">
        <v>995</v>
      </c>
      <c r="AN29" t="s">
        <v>518</v>
      </c>
      <c r="AO29" t="s">
        <v>1315</v>
      </c>
      <c r="AP29" t="s">
        <v>995</v>
      </c>
      <c r="AR29">
        <v>1063127</v>
      </c>
      <c r="AS29">
        <v>1</v>
      </c>
    </row>
    <row r="30" spans="1:45">
      <c r="A30">
        <v>27</v>
      </c>
      <c r="B30" t="s">
        <v>309</v>
      </c>
      <c r="C30" t="s">
        <v>1164</v>
      </c>
      <c r="D30" t="s">
        <v>518</v>
      </c>
      <c r="E30" t="s">
        <v>1231</v>
      </c>
      <c r="F30" t="s">
        <v>1185</v>
      </c>
      <c r="G30" t="s">
        <v>518</v>
      </c>
      <c r="H30" t="s">
        <v>1342</v>
      </c>
      <c r="I30" t="s">
        <v>1185</v>
      </c>
      <c r="J30" t="s">
        <v>518</v>
      </c>
      <c r="K30" t="s">
        <v>1342</v>
      </c>
      <c r="L30" t="s">
        <v>1185</v>
      </c>
      <c r="M30" t="s">
        <v>518</v>
      </c>
      <c r="N30" t="s">
        <v>1342</v>
      </c>
      <c r="O30" t="s">
        <v>1185</v>
      </c>
      <c r="P30" t="s">
        <v>518</v>
      </c>
      <c r="Q30" t="s">
        <v>1342</v>
      </c>
      <c r="R30" t="s">
        <v>1185</v>
      </c>
      <c r="S30" t="s">
        <v>518</v>
      </c>
      <c r="T30" t="s">
        <v>1342</v>
      </c>
      <c r="U30" t="s">
        <v>1185</v>
      </c>
      <c r="V30" t="s">
        <v>518</v>
      </c>
      <c r="W30" t="s">
        <v>1342</v>
      </c>
      <c r="X30" t="s">
        <v>1185</v>
      </c>
      <c r="Y30" t="s">
        <v>518</v>
      </c>
      <c r="Z30" t="s">
        <v>1342</v>
      </c>
      <c r="AA30" t="s">
        <v>1185</v>
      </c>
      <c r="AB30" t="s">
        <v>518</v>
      </c>
      <c r="AC30" t="s">
        <v>1342</v>
      </c>
      <c r="AD30" t="s">
        <v>1185</v>
      </c>
      <c r="AE30" t="s">
        <v>518</v>
      </c>
      <c r="AF30" t="s">
        <v>1342</v>
      </c>
      <c r="AG30" t="s">
        <v>1185</v>
      </c>
      <c r="AH30" t="s">
        <v>518</v>
      </c>
      <c r="AI30" t="s">
        <v>1343</v>
      </c>
      <c r="AJ30" t="s">
        <v>1185</v>
      </c>
      <c r="AK30" t="s">
        <v>518</v>
      </c>
      <c r="AL30" t="s">
        <v>1343</v>
      </c>
      <c r="AM30" t="s">
        <v>1185</v>
      </c>
      <c r="AN30" t="s">
        <v>518</v>
      </c>
      <c r="AO30" t="s">
        <v>1343</v>
      </c>
      <c r="AP30" t="s">
        <v>1185</v>
      </c>
      <c r="AR30">
        <v>1059288</v>
      </c>
      <c r="AS30">
        <v>2</v>
      </c>
    </row>
    <row r="31" spans="1:45">
      <c r="A31">
        <v>28</v>
      </c>
      <c r="B31" t="s">
        <v>274</v>
      </c>
      <c r="C31" t="s">
        <v>1165</v>
      </c>
      <c r="D31" t="s">
        <v>518</v>
      </c>
      <c r="E31" t="s">
        <v>594</v>
      </c>
      <c r="F31" t="s">
        <v>701</v>
      </c>
      <c r="G31" t="s">
        <v>518</v>
      </c>
      <c r="H31" t="s">
        <v>594</v>
      </c>
      <c r="I31" t="s">
        <v>701</v>
      </c>
      <c r="J31" t="s">
        <v>518</v>
      </c>
      <c r="K31" t="s">
        <v>594</v>
      </c>
      <c r="L31" t="s">
        <v>701</v>
      </c>
      <c r="M31" t="s">
        <v>518</v>
      </c>
      <c r="N31" t="s">
        <v>594</v>
      </c>
      <c r="O31" t="s">
        <v>701</v>
      </c>
      <c r="P31" t="s">
        <v>518</v>
      </c>
      <c r="Q31" t="s">
        <v>594</v>
      </c>
      <c r="R31" t="s">
        <v>701</v>
      </c>
      <c r="S31" t="s">
        <v>518</v>
      </c>
      <c r="T31" t="s">
        <v>594</v>
      </c>
      <c r="U31" t="s">
        <v>701</v>
      </c>
      <c r="V31" t="s">
        <v>518</v>
      </c>
      <c r="W31" t="s">
        <v>594</v>
      </c>
      <c r="X31" t="s">
        <v>701</v>
      </c>
      <c r="Y31" t="s">
        <v>518</v>
      </c>
      <c r="Z31" t="s">
        <v>594</v>
      </c>
      <c r="AA31" t="s">
        <v>701</v>
      </c>
      <c r="AB31" t="s">
        <v>518</v>
      </c>
      <c r="AC31" t="s">
        <v>594</v>
      </c>
      <c r="AD31" t="s">
        <v>701</v>
      </c>
      <c r="AE31" t="s">
        <v>518</v>
      </c>
      <c r="AF31" t="s">
        <v>594</v>
      </c>
      <c r="AG31" t="s">
        <v>701</v>
      </c>
      <c r="AH31" t="s">
        <v>518</v>
      </c>
      <c r="AI31" t="s">
        <v>594</v>
      </c>
      <c r="AJ31" t="s">
        <v>701</v>
      </c>
      <c r="AK31" t="s">
        <v>518</v>
      </c>
      <c r="AL31" t="s">
        <v>594</v>
      </c>
      <c r="AM31" t="s">
        <v>701</v>
      </c>
      <c r="AN31" t="s">
        <v>518</v>
      </c>
      <c r="AO31" t="s">
        <v>594</v>
      </c>
      <c r="AP31" t="s">
        <v>701</v>
      </c>
      <c r="AR31">
        <v>1063362</v>
      </c>
      <c r="AS31">
        <v>0</v>
      </c>
    </row>
    <row r="32" spans="1:45">
      <c r="A32">
        <v>29</v>
      </c>
      <c r="B32" t="s">
        <v>690</v>
      </c>
      <c r="C32" t="s">
        <v>1143</v>
      </c>
      <c r="D32" t="s">
        <v>518</v>
      </c>
      <c r="E32" t="s">
        <v>530</v>
      </c>
      <c r="F32" t="s">
        <v>531</v>
      </c>
      <c r="G32" t="s">
        <v>518</v>
      </c>
      <c r="H32" t="s">
        <v>530</v>
      </c>
      <c r="I32" t="s">
        <v>531</v>
      </c>
      <c r="J32" t="s">
        <v>518</v>
      </c>
      <c r="K32" t="s">
        <v>530</v>
      </c>
      <c r="L32" t="s">
        <v>531</v>
      </c>
      <c r="M32" t="s">
        <v>518</v>
      </c>
      <c r="N32" t="s">
        <v>530</v>
      </c>
      <c r="O32" t="s">
        <v>531</v>
      </c>
      <c r="P32" t="s">
        <v>518</v>
      </c>
      <c r="Q32" t="s">
        <v>530</v>
      </c>
      <c r="R32" t="s">
        <v>531</v>
      </c>
      <c r="S32" t="s">
        <v>518</v>
      </c>
      <c r="T32" t="s">
        <v>530</v>
      </c>
      <c r="U32" t="s">
        <v>531</v>
      </c>
      <c r="V32" t="s">
        <v>518</v>
      </c>
      <c r="W32" t="s">
        <v>530</v>
      </c>
      <c r="X32" t="s">
        <v>531</v>
      </c>
      <c r="Y32" t="s">
        <v>518</v>
      </c>
      <c r="Z32" t="s">
        <v>530</v>
      </c>
      <c r="AA32" t="s">
        <v>531</v>
      </c>
      <c r="AB32" t="s">
        <v>518</v>
      </c>
      <c r="AC32" t="s">
        <v>530</v>
      </c>
      <c r="AD32" t="s">
        <v>531</v>
      </c>
      <c r="AE32" t="s">
        <v>518</v>
      </c>
      <c r="AF32" t="s">
        <v>530</v>
      </c>
      <c r="AG32" t="s">
        <v>531</v>
      </c>
      <c r="AH32" t="s">
        <v>518</v>
      </c>
      <c r="AI32" t="s">
        <v>530</v>
      </c>
      <c r="AJ32" t="s">
        <v>531</v>
      </c>
      <c r="AK32" t="s">
        <v>518</v>
      </c>
      <c r="AL32" t="s">
        <v>530</v>
      </c>
      <c r="AM32" t="s">
        <v>531</v>
      </c>
      <c r="AN32" t="s">
        <v>518</v>
      </c>
      <c r="AO32" t="s">
        <v>530</v>
      </c>
      <c r="AP32" t="s">
        <v>531</v>
      </c>
      <c r="AR32">
        <v>1064013</v>
      </c>
      <c r="AS32">
        <v>0</v>
      </c>
    </row>
    <row r="33" spans="1:45">
      <c r="A33">
        <v>30</v>
      </c>
      <c r="B33" t="s">
        <v>691</v>
      </c>
      <c r="C33" t="s">
        <v>1155</v>
      </c>
      <c r="D33" t="s">
        <v>518</v>
      </c>
      <c r="E33" t="s">
        <v>570</v>
      </c>
      <c r="F33" t="s">
        <v>700</v>
      </c>
      <c r="G33" t="s">
        <v>518</v>
      </c>
      <c r="H33" t="s">
        <v>570</v>
      </c>
      <c r="I33" t="s">
        <v>700</v>
      </c>
      <c r="J33" t="s">
        <v>518</v>
      </c>
      <c r="K33" t="s">
        <v>570</v>
      </c>
      <c r="L33" t="s">
        <v>700</v>
      </c>
      <c r="M33" t="s">
        <v>518</v>
      </c>
      <c r="N33" t="s">
        <v>570</v>
      </c>
      <c r="O33" t="s">
        <v>700</v>
      </c>
      <c r="P33" t="s">
        <v>518</v>
      </c>
      <c r="Q33" t="s">
        <v>570</v>
      </c>
      <c r="R33" t="s">
        <v>700</v>
      </c>
      <c r="S33" t="s">
        <v>518</v>
      </c>
      <c r="T33" t="s">
        <v>570</v>
      </c>
      <c r="U33" t="s">
        <v>700</v>
      </c>
      <c r="V33" t="s">
        <v>518</v>
      </c>
      <c r="W33" t="s">
        <v>570</v>
      </c>
      <c r="X33" t="s">
        <v>700</v>
      </c>
      <c r="Y33" t="s">
        <v>518</v>
      </c>
      <c r="Z33" t="s">
        <v>570</v>
      </c>
      <c r="AA33" t="s">
        <v>700</v>
      </c>
      <c r="AB33" t="s">
        <v>518</v>
      </c>
      <c r="AC33" t="s">
        <v>570</v>
      </c>
      <c r="AD33" t="s">
        <v>700</v>
      </c>
      <c r="AE33" t="s">
        <v>518</v>
      </c>
      <c r="AF33" t="s">
        <v>570</v>
      </c>
      <c r="AG33" t="s">
        <v>700</v>
      </c>
      <c r="AH33" t="s">
        <v>518</v>
      </c>
      <c r="AI33" t="s">
        <v>570</v>
      </c>
      <c r="AJ33" t="s">
        <v>700</v>
      </c>
      <c r="AK33" t="s">
        <v>518</v>
      </c>
      <c r="AL33" t="s">
        <v>570</v>
      </c>
      <c r="AM33" t="s">
        <v>700</v>
      </c>
      <c r="AN33" t="s">
        <v>518</v>
      </c>
      <c r="AO33" t="s">
        <v>570</v>
      </c>
      <c r="AP33" t="s">
        <v>700</v>
      </c>
      <c r="AR33">
        <v>1063852</v>
      </c>
      <c r="AS33">
        <v>0</v>
      </c>
    </row>
    <row r="34" spans="1:45">
      <c r="A34">
        <v>31</v>
      </c>
      <c r="B34" t="s">
        <v>294</v>
      </c>
      <c r="C34" t="s">
        <v>986</v>
      </c>
      <c r="D34" t="s">
        <v>542</v>
      </c>
      <c r="E34" t="s">
        <v>598</v>
      </c>
      <c r="F34" t="s">
        <v>599</v>
      </c>
      <c r="G34" t="s">
        <v>542</v>
      </c>
      <c r="H34" t="s">
        <v>598</v>
      </c>
      <c r="I34" t="s">
        <v>599</v>
      </c>
      <c r="J34" t="s">
        <v>542</v>
      </c>
      <c r="K34" t="s">
        <v>598</v>
      </c>
      <c r="L34" t="s">
        <v>599</v>
      </c>
      <c r="M34" t="s">
        <v>542</v>
      </c>
      <c r="N34" t="s">
        <v>598</v>
      </c>
      <c r="O34" t="s">
        <v>599</v>
      </c>
      <c r="P34" t="s">
        <v>542</v>
      </c>
      <c r="Q34" t="s">
        <v>598</v>
      </c>
      <c r="R34" t="s">
        <v>599</v>
      </c>
      <c r="S34" t="s">
        <v>542</v>
      </c>
      <c r="T34" t="s">
        <v>598</v>
      </c>
      <c r="U34" t="s">
        <v>599</v>
      </c>
      <c r="V34" t="s">
        <v>542</v>
      </c>
      <c r="W34" t="s">
        <v>598</v>
      </c>
      <c r="X34" t="s">
        <v>599</v>
      </c>
      <c r="Y34" t="s">
        <v>542</v>
      </c>
      <c r="Z34" t="s">
        <v>598</v>
      </c>
      <c r="AA34" t="s">
        <v>599</v>
      </c>
      <c r="AB34" t="s">
        <v>542</v>
      </c>
      <c r="AC34" t="s">
        <v>598</v>
      </c>
      <c r="AD34" t="s">
        <v>599</v>
      </c>
      <c r="AE34" t="s">
        <v>542</v>
      </c>
      <c r="AF34" t="s">
        <v>598</v>
      </c>
      <c r="AG34" t="s">
        <v>599</v>
      </c>
      <c r="AH34" t="s">
        <v>542</v>
      </c>
      <c r="AI34" t="s">
        <v>598</v>
      </c>
      <c r="AJ34" t="s">
        <v>599</v>
      </c>
      <c r="AK34" t="s">
        <v>542</v>
      </c>
      <c r="AL34" t="s">
        <v>598</v>
      </c>
      <c r="AM34" t="s">
        <v>599</v>
      </c>
      <c r="AN34" t="s">
        <v>542</v>
      </c>
      <c r="AO34" t="s">
        <v>598</v>
      </c>
      <c r="AP34" t="s">
        <v>599</v>
      </c>
      <c r="AR34">
        <v>1031259</v>
      </c>
      <c r="AS34">
        <v>1</v>
      </c>
    </row>
    <row r="35" spans="1:45">
      <c r="A35">
        <v>32</v>
      </c>
      <c r="B35" t="s">
        <v>412</v>
      </c>
      <c r="C35" t="s">
        <v>1166</v>
      </c>
      <c r="D35" t="s">
        <v>542</v>
      </c>
      <c r="E35" t="s">
        <v>1186</v>
      </c>
      <c r="F35" t="s">
        <v>601</v>
      </c>
      <c r="G35" t="s">
        <v>542</v>
      </c>
      <c r="H35" t="s">
        <v>1186</v>
      </c>
      <c r="I35" t="s">
        <v>601</v>
      </c>
      <c r="J35" t="s">
        <v>542</v>
      </c>
      <c r="K35" t="s">
        <v>1186</v>
      </c>
      <c r="L35" t="s">
        <v>601</v>
      </c>
      <c r="M35" t="s">
        <v>542</v>
      </c>
      <c r="N35" t="s">
        <v>1186</v>
      </c>
      <c r="O35" t="s">
        <v>601</v>
      </c>
      <c r="P35" t="s">
        <v>542</v>
      </c>
      <c r="Q35" t="s">
        <v>1186</v>
      </c>
      <c r="R35" t="s">
        <v>601</v>
      </c>
      <c r="S35" t="s">
        <v>542</v>
      </c>
      <c r="T35" t="s">
        <v>1186</v>
      </c>
      <c r="U35" t="s">
        <v>601</v>
      </c>
      <c r="V35" t="s">
        <v>542</v>
      </c>
      <c r="W35" t="s">
        <v>1186</v>
      </c>
      <c r="X35" t="s">
        <v>601</v>
      </c>
      <c r="Y35" t="s">
        <v>542</v>
      </c>
      <c r="Z35" t="s">
        <v>1186</v>
      </c>
      <c r="AA35" t="s">
        <v>601</v>
      </c>
      <c r="AB35" t="s">
        <v>542</v>
      </c>
      <c r="AC35" t="s">
        <v>1186</v>
      </c>
      <c r="AD35" t="s">
        <v>601</v>
      </c>
      <c r="AE35" t="s">
        <v>542</v>
      </c>
      <c r="AF35" t="s">
        <v>1186</v>
      </c>
      <c r="AG35" t="s">
        <v>601</v>
      </c>
      <c r="AH35" t="s">
        <v>542</v>
      </c>
      <c r="AI35" t="s">
        <v>1186</v>
      </c>
      <c r="AJ35" t="s">
        <v>601</v>
      </c>
      <c r="AK35" t="s">
        <v>542</v>
      </c>
      <c r="AL35" t="s">
        <v>1186</v>
      </c>
      <c r="AM35" t="s">
        <v>601</v>
      </c>
      <c r="AN35" t="s">
        <v>542</v>
      </c>
      <c r="AO35" t="s">
        <v>1186</v>
      </c>
      <c r="AP35" t="s">
        <v>601</v>
      </c>
      <c r="AR35">
        <v>1066666</v>
      </c>
      <c r="AS35">
        <v>0</v>
      </c>
    </row>
    <row r="36" spans="1:45">
      <c r="A36">
        <v>33</v>
      </c>
      <c r="B36" t="s">
        <v>419</v>
      </c>
      <c r="C36" t="s">
        <v>984</v>
      </c>
      <c r="D36" t="s">
        <v>518</v>
      </c>
      <c r="E36" t="s">
        <v>1340</v>
      </c>
      <c r="F36" t="s">
        <v>995</v>
      </c>
      <c r="G36" t="s">
        <v>518</v>
      </c>
      <c r="H36" t="s">
        <v>1340</v>
      </c>
      <c r="I36" t="s">
        <v>995</v>
      </c>
      <c r="J36" t="s">
        <v>518</v>
      </c>
      <c r="K36" t="s">
        <v>1340</v>
      </c>
      <c r="L36" t="s">
        <v>995</v>
      </c>
      <c r="M36" t="s">
        <v>518</v>
      </c>
      <c r="N36" t="s">
        <v>1340</v>
      </c>
      <c r="O36" t="s">
        <v>995</v>
      </c>
      <c r="P36" t="s">
        <v>518</v>
      </c>
      <c r="Q36" t="s">
        <v>1341</v>
      </c>
      <c r="R36" t="s">
        <v>995</v>
      </c>
      <c r="S36" t="s">
        <v>518</v>
      </c>
      <c r="T36" t="s">
        <v>1315</v>
      </c>
      <c r="U36" t="s">
        <v>995</v>
      </c>
      <c r="V36" t="s">
        <v>518</v>
      </c>
      <c r="W36" t="s">
        <v>1315</v>
      </c>
      <c r="X36" t="s">
        <v>995</v>
      </c>
      <c r="Y36" t="s">
        <v>518</v>
      </c>
      <c r="Z36" t="s">
        <v>1315</v>
      </c>
      <c r="AA36" t="s">
        <v>995</v>
      </c>
      <c r="AB36" t="s">
        <v>518</v>
      </c>
      <c r="AC36" t="s">
        <v>1315</v>
      </c>
      <c r="AD36" t="s">
        <v>995</v>
      </c>
      <c r="AE36" t="s">
        <v>518</v>
      </c>
      <c r="AF36" t="s">
        <v>1315</v>
      </c>
      <c r="AG36" t="s">
        <v>995</v>
      </c>
      <c r="AH36" t="s">
        <v>518</v>
      </c>
      <c r="AI36" t="s">
        <v>1315</v>
      </c>
      <c r="AJ36" t="s">
        <v>995</v>
      </c>
      <c r="AK36" t="s">
        <v>518</v>
      </c>
      <c r="AL36" t="s">
        <v>1315</v>
      </c>
      <c r="AM36" t="s">
        <v>995</v>
      </c>
      <c r="AN36" t="s">
        <v>518</v>
      </c>
      <c r="AO36" t="s">
        <v>1315</v>
      </c>
      <c r="AP36" t="s">
        <v>995</v>
      </c>
      <c r="AR36">
        <v>1063127</v>
      </c>
      <c r="AS36">
        <v>2</v>
      </c>
    </row>
    <row r="37" spans="1:45">
      <c r="A37">
        <v>34</v>
      </c>
      <c r="B37" t="s">
        <v>426</v>
      </c>
      <c r="C37" t="s">
        <v>1155</v>
      </c>
      <c r="D37" t="s">
        <v>518</v>
      </c>
      <c r="E37" t="s">
        <v>570</v>
      </c>
      <c r="F37" t="s">
        <v>700</v>
      </c>
      <c r="G37" t="s">
        <v>518</v>
      </c>
      <c r="H37" t="s">
        <v>570</v>
      </c>
      <c r="I37" t="s">
        <v>700</v>
      </c>
      <c r="J37" t="s">
        <v>518</v>
      </c>
      <c r="K37" t="s">
        <v>570</v>
      </c>
      <c r="L37" t="s">
        <v>700</v>
      </c>
      <c r="M37" t="s">
        <v>518</v>
      </c>
      <c r="N37" t="s">
        <v>570</v>
      </c>
      <c r="O37" t="s">
        <v>700</v>
      </c>
      <c r="P37" t="s">
        <v>518</v>
      </c>
      <c r="Q37" t="s">
        <v>570</v>
      </c>
      <c r="R37" t="s">
        <v>700</v>
      </c>
      <c r="S37" t="s">
        <v>518</v>
      </c>
      <c r="T37" t="s">
        <v>570</v>
      </c>
      <c r="U37" t="s">
        <v>700</v>
      </c>
      <c r="V37" t="s">
        <v>518</v>
      </c>
      <c r="W37" t="s">
        <v>570</v>
      </c>
      <c r="X37" t="s">
        <v>700</v>
      </c>
      <c r="Y37" t="s">
        <v>518</v>
      </c>
      <c r="Z37" t="s">
        <v>570</v>
      </c>
      <c r="AA37" t="s">
        <v>700</v>
      </c>
      <c r="AB37" t="s">
        <v>518</v>
      </c>
      <c r="AC37" t="s">
        <v>570</v>
      </c>
      <c r="AD37" t="s">
        <v>700</v>
      </c>
      <c r="AE37" t="s">
        <v>518</v>
      </c>
      <c r="AF37" t="s">
        <v>570</v>
      </c>
      <c r="AG37" t="s">
        <v>700</v>
      </c>
      <c r="AH37" t="s">
        <v>518</v>
      </c>
      <c r="AI37" t="s">
        <v>570</v>
      </c>
      <c r="AJ37" t="s">
        <v>700</v>
      </c>
      <c r="AK37" t="s">
        <v>518</v>
      </c>
      <c r="AL37" t="s">
        <v>570</v>
      </c>
      <c r="AM37" t="s">
        <v>700</v>
      </c>
      <c r="AN37" t="s">
        <v>518</v>
      </c>
      <c r="AO37" t="s">
        <v>570</v>
      </c>
      <c r="AP37" t="s">
        <v>700</v>
      </c>
      <c r="AR37">
        <v>1063852</v>
      </c>
      <c r="AS37">
        <v>1</v>
      </c>
    </row>
    <row r="38" spans="1:45">
      <c r="A38">
        <v>35</v>
      </c>
      <c r="B38" t="s">
        <v>336</v>
      </c>
      <c r="C38" t="s">
        <v>1167</v>
      </c>
      <c r="D38" t="s">
        <v>518</v>
      </c>
      <c r="E38" t="s">
        <v>605</v>
      </c>
      <c r="F38" t="s">
        <v>606</v>
      </c>
      <c r="G38" t="s">
        <v>518</v>
      </c>
      <c r="H38" t="s">
        <v>605</v>
      </c>
      <c r="I38" t="s">
        <v>606</v>
      </c>
      <c r="J38" t="s">
        <v>518</v>
      </c>
      <c r="K38" t="s">
        <v>605</v>
      </c>
      <c r="L38" t="s">
        <v>606</v>
      </c>
      <c r="M38" t="s">
        <v>518</v>
      </c>
      <c r="N38" t="s">
        <v>605</v>
      </c>
      <c r="O38" t="s">
        <v>606</v>
      </c>
      <c r="P38" t="s">
        <v>518</v>
      </c>
      <c r="Q38" t="s">
        <v>605</v>
      </c>
      <c r="R38" t="s">
        <v>606</v>
      </c>
      <c r="S38" t="s">
        <v>518</v>
      </c>
      <c r="T38" t="s">
        <v>605</v>
      </c>
      <c r="U38" t="s">
        <v>606</v>
      </c>
      <c r="V38" t="s">
        <v>518</v>
      </c>
      <c r="W38" t="s">
        <v>605</v>
      </c>
      <c r="X38" t="s">
        <v>606</v>
      </c>
      <c r="Y38" t="s">
        <v>518</v>
      </c>
      <c r="Z38" t="s">
        <v>605</v>
      </c>
      <c r="AA38" t="s">
        <v>606</v>
      </c>
      <c r="AB38" t="s">
        <v>518</v>
      </c>
      <c r="AC38" t="s">
        <v>605</v>
      </c>
      <c r="AD38" t="s">
        <v>606</v>
      </c>
      <c r="AE38" t="s">
        <v>518</v>
      </c>
      <c r="AF38" t="s">
        <v>605</v>
      </c>
      <c r="AG38" t="s">
        <v>606</v>
      </c>
      <c r="AH38" t="s">
        <v>518</v>
      </c>
      <c r="AI38" t="s">
        <v>605</v>
      </c>
      <c r="AJ38" t="s">
        <v>606</v>
      </c>
      <c r="AK38" t="s">
        <v>518</v>
      </c>
      <c r="AL38" t="s">
        <v>605</v>
      </c>
      <c r="AM38" t="s">
        <v>606</v>
      </c>
      <c r="AN38" t="s">
        <v>518</v>
      </c>
      <c r="AO38" t="s">
        <v>605</v>
      </c>
      <c r="AP38" t="s">
        <v>606</v>
      </c>
      <c r="AR38">
        <v>1066335</v>
      </c>
      <c r="AS38">
        <v>1</v>
      </c>
    </row>
    <row r="39" spans="1:45">
      <c r="A39">
        <v>36</v>
      </c>
      <c r="B39" t="s">
        <v>349</v>
      </c>
      <c r="C39" t="s">
        <v>1168</v>
      </c>
      <c r="D39" t="s">
        <v>518</v>
      </c>
      <c r="E39" t="s">
        <v>608</v>
      </c>
      <c r="F39" t="s">
        <v>1344</v>
      </c>
      <c r="G39" t="s">
        <v>518</v>
      </c>
      <c r="H39" t="s">
        <v>608</v>
      </c>
      <c r="I39" t="s">
        <v>1344</v>
      </c>
      <c r="J39" t="s">
        <v>518</v>
      </c>
      <c r="K39" t="s">
        <v>608</v>
      </c>
      <c r="L39" t="s">
        <v>1344</v>
      </c>
      <c r="M39" t="s">
        <v>518</v>
      </c>
      <c r="N39" t="s">
        <v>608</v>
      </c>
      <c r="O39" t="s">
        <v>1344</v>
      </c>
      <c r="P39" t="s">
        <v>518</v>
      </c>
      <c r="Q39" t="s">
        <v>608</v>
      </c>
      <c r="R39" t="s">
        <v>1344</v>
      </c>
      <c r="S39" t="s">
        <v>518</v>
      </c>
      <c r="T39" t="s">
        <v>608</v>
      </c>
      <c r="U39" t="s">
        <v>1344</v>
      </c>
      <c r="V39" t="s">
        <v>518</v>
      </c>
      <c r="W39" t="s">
        <v>608</v>
      </c>
      <c r="X39" t="s">
        <v>1344</v>
      </c>
      <c r="Y39" t="s">
        <v>518</v>
      </c>
      <c r="Z39" t="s">
        <v>608</v>
      </c>
      <c r="AA39" t="s">
        <v>1345</v>
      </c>
      <c r="AB39" t="s">
        <v>518</v>
      </c>
      <c r="AC39" t="s">
        <v>608</v>
      </c>
      <c r="AD39" t="s">
        <v>1316</v>
      </c>
      <c r="AE39" t="s">
        <v>518</v>
      </c>
      <c r="AF39" t="s">
        <v>608</v>
      </c>
      <c r="AG39" t="s">
        <v>1316</v>
      </c>
      <c r="AH39" t="s">
        <v>518</v>
      </c>
      <c r="AI39" t="s">
        <v>608</v>
      </c>
      <c r="AJ39" t="s">
        <v>1316</v>
      </c>
      <c r="AK39" t="s">
        <v>518</v>
      </c>
      <c r="AL39" t="s">
        <v>608</v>
      </c>
      <c r="AM39" t="s">
        <v>1316</v>
      </c>
      <c r="AN39" t="s">
        <v>518</v>
      </c>
      <c r="AO39" t="s">
        <v>608</v>
      </c>
      <c r="AP39" t="s">
        <v>1316</v>
      </c>
      <c r="AR39">
        <v>1066464</v>
      </c>
      <c r="AS39">
        <v>0</v>
      </c>
    </row>
    <row r="40" spans="1:45">
      <c r="A40">
        <v>37</v>
      </c>
      <c r="B40" t="s">
        <v>692</v>
      </c>
      <c r="C40" t="s">
        <v>1147</v>
      </c>
      <c r="D40" t="s">
        <v>518</v>
      </c>
      <c r="E40" t="s">
        <v>546</v>
      </c>
      <c r="F40" t="s">
        <v>547</v>
      </c>
      <c r="G40" t="s">
        <v>518</v>
      </c>
      <c r="H40" t="s">
        <v>546</v>
      </c>
      <c r="I40" t="s">
        <v>547</v>
      </c>
      <c r="J40" t="s">
        <v>518</v>
      </c>
      <c r="K40" t="s">
        <v>546</v>
      </c>
      <c r="L40" t="s">
        <v>547</v>
      </c>
      <c r="M40" t="s">
        <v>518</v>
      </c>
      <c r="N40" t="s">
        <v>546</v>
      </c>
      <c r="O40" t="s">
        <v>547</v>
      </c>
      <c r="P40" t="s">
        <v>518</v>
      </c>
      <c r="Q40" t="s">
        <v>546</v>
      </c>
      <c r="R40" t="s">
        <v>547</v>
      </c>
      <c r="S40" t="s">
        <v>518</v>
      </c>
      <c r="T40" t="s">
        <v>546</v>
      </c>
      <c r="U40" t="s">
        <v>547</v>
      </c>
      <c r="V40" t="s">
        <v>518</v>
      </c>
      <c r="W40" t="s">
        <v>546</v>
      </c>
      <c r="X40" t="s">
        <v>547</v>
      </c>
      <c r="Y40" t="s">
        <v>518</v>
      </c>
      <c r="Z40" t="s">
        <v>546</v>
      </c>
      <c r="AA40" t="s">
        <v>547</v>
      </c>
      <c r="AB40" t="s">
        <v>518</v>
      </c>
      <c r="AC40" t="s">
        <v>546</v>
      </c>
      <c r="AD40" t="s">
        <v>547</v>
      </c>
      <c r="AE40" t="s">
        <v>518</v>
      </c>
      <c r="AF40" t="s">
        <v>546</v>
      </c>
      <c r="AG40" t="s">
        <v>547</v>
      </c>
      <c r="AH40" t="s">
        <v>518</v>
      </c>
      <c r="AI40" t="s">
        <v>546</v>
      </c>
      <c r="AJ40" t="s">
        <v>547</v>
      </c>
      <c r="AK40" t="s">
        <v>518</v>
      </c>
      <c r="AL40" t="s">
        <v>546</v>
      </c>
      <c r="AM40" t="s">
        <v>547</v>
      </c>
      <c r="AN40" t="s">
        <v>518</v>
      </c>
      <c r="AO40" t="s">
        <v>546</v>
      </c>
      <c r="AP40" t="s">
        <v>547</v>
      </c>
      <c r="AR40">
        <v>1066218</v>
      </c>
      <c r="AS40">
        <v>1</v>
      </c>
    </row>
    <row r="41" spans="1:45">
      <c r="A41">
        <v>38</v>
      </c>
      <c r="B41" t="s">
        <v>364</v>
      </c>
      <c r="C41" t="s">
        <v>1155</v>
      </c>
      <c r="D41" t="s">
        <v>518</v>
      </c>
      <c r="E41" t="s">
        <v>570</v>
      </c>
      <c r="F41" t="s">
        <v>700</v>
      </c>
      <c r="G41" t="s">
        <v>518</v>
      </c>
      <c r="H41" t="s">
        <v>570</v>
      </c>
      <c r="I41" t="s">
        <v>700</v>
      </c>
      <c r="J41" t="s">
        <v>518</v>
      </c>
      <c r="K41" t="s">
        <v>570</v>
      </c>
      <c r="L41" t="s">
        <v>700</v>
      </c>
      <c r="M41" t="s">
        <v>518</v>
      </c>
      <c r="N41" t="s">
        <v>570</v>
      </c>
      <c r="O41" t="s">
        <v>700</v>
      </c>
      <c r="P41" t="s">
        <v>518</v>
      </c>
      <c r="Q41" t="s">
        <v>570</v>
      </c>
      <c r="R41" t="s">
        <v>700</v>
      </c>
      <c r="S41" t="s">
        <v>518</v>
      </c>
      <c r="T41" t="s">
        <v>570</v>
      </c>
      <c r="U41" t="s">
        <v>700</v>
      </c>
      <c r="V41" t="s">
        <v>518</v>
      </c>
      <c r="W41" t="s">
        <v>570</v>
      </c>
      <c r="X41" t="s">
        <v>700</v>
      </c>
      <c r="Y41" t="s">
        <v>518</v>
      </c>
      <c r="Z41" t="s">
        <v>570</v>
      </c>
      <c r="AA41" t="s">
        <v>700</v>
      </c>
      <c r="AB41" t="s">
        <v>518</v>
      </c>
      <c r="AC41" t="s">
        <v>570</v>
      </c>
      <c r="AD41" t="s">
        <v>700</v>
      </c>
      <c r="AE41" t="s">
        <v>518</v>
      </c>
      <c r="AF41" t="s">
        <v>570</v>
      </c>
      <c r="AG41" t="s">
        <v>700</v>
      </c>
      <c r="AH41" t="s">
        <v>518</v>
      </c>
      <c r="AI41" t="s">
        <v>570</v>
      </c>
      <c r="AJ41" t="s">
        <v>700</v>
      </c>
      <c r="AK41" t="s">
        <v>518</v>
      </c>
      <c r="AL41" t="s">
        <v>570</v>
      </c>
      <c r="AM41" t="s">
        <v>700</v>
      </c>
      <c r="AN41" t="s">
        <v>518</v>
      </c>
      <c r="AO41" t="s">
        <v>570</v>
      </c>
      <c r="AP41" t="s">
        <v>700</v>
      </c>
      <c r="AR41">
        <v>1063852</v>
      </c>
      <c r="AS41">
        <v>2</v>
      </c>
    </row>
    <row r="42" spans="1:45">
      <c r="A42">
        <v>39</v>
      </c>
      <c r="B42" t="s">
        <v>370</v>
      </c>
      <c r="C42" t="s">
        <v>1169</v>
      </c>
      <c r="D42" t="s">
        <v>518</v>
      </c>
      <c r="E42" t="s">
        <v>612</v>
      </c>
      <c r="F42" t="s">
        <v>613</v>
      </c>
      <c r="G42" t="s">
        <v>518</v>
      </c>
      <c r="H42" t="s">
        <v>612</v>
      </c>
      <c r="I42" t="s">
        <v>613</v>
      </c>
      <c r="J42" t="s">
        <v>518</v>
      </c>
      <c r="K42" t="s">
        <v>612</v>
      </c>
      <c r="L42" t="s">
        <v>613</v>
      </c>
      <c r="M42" t="s">
        <v>518</v>
      </c>
      <c r="N42" t="s">
        <v>612</v>
      </c>
      <c r="O42" t="s">
        <v>613</v>
      </c>
      <c r="P42" t="s">
        <v>518</v>
      </c>
      <c r="Q42" t="s">
        <v>612</v>
      </c>
      <c r="R42" t="s">
        <v>613</v>
      </c>
      <c r="S42" t="s">
        <v>518</v>
      </c>
      <c r="T42" t="s">
        <v>612</v>
      </c>
      <c r="U42" t="s">
        <v>613</v>
      </c>
      <c r="V42" t="s">
        <v>518</v>
      </c>
      <c r="W42" t="s">
        <v>612</v>
      </c>
      <c r="X42" t="s">
        <v>613</v>
      </c>
      <c r="Y42" t="s">
        <v>518</v>
      </c>
      <c r="Z42" t="s">
        <v>612</v>
      </c>
      <c r="AA42" t="s">
        <v>613</v>
      </c>
      <c r="AB42" t="s">
        <v>518</v>
      </c>
      <c r="AC42" t="s">
        <v>612</v>
      </c>
      <c r="AD42" t="s">
        <v>613</v>
      </c>
      <c r="AE42" t="s">
        <v>518</v>
      </c>
      <c r="AF42" t="s">
        <v>612</v>
      </c>
      <c r="AG42" t="s">
        <v>613</v>
      </c>
      <c r="AH42" t="s">
        <v>518</v>
      </c>
      <c r="AI42" t="s">
        <v>612</v>
      </c>
      <c r="AJ42" t="s">
        <v>613</v>
      </c>
      <c r="AK42" t="s">
        <v>518</v>
      </c>
      <c r="AL42" t="s">
        <v>612</v>
      </c>
      <c r="AM42" t="s">
        <v>613</v>
      </c>
      <c r="AN42" t="s">
        <v>518</v>
      </c>
      <c r="AO42" t="s">
        <v>612</v>
      </c>
      <c r="AP42" t="s">
        <v>613</v>
      </c>
      <c r="AR42">
        <v>1066753</v>
      </c>
      <c r="AS42">
        <v>0</v>
      </c>
    </row>
    <row r="43" spans="1:45">
      <c r="A43">
        <v>40</v>
      </c>
      <c r="B43" t="s">
        <v>377</v>
      </c>
      <c r="C43" t="s">
        <v>653</v>
      </c>
      <c r="D43" t="s">
        <v>537</v>
      </c>
      <c r="E43" t="s">
        <v>1346</v>
      </c>
      <c r="F43" t="s">
        <v>615</v>
      </c>
      <c r="G43" t="s">
        <v>537</v>
      </c>
      <c r="H43" t="s">
        <v>1346</v>
      </c>
      <c r="I43" t="s">
        <v>615</v>
      </c>
      <c r="J43" t="s">
        <v>537</v>
      </c>
      <c r="K43" t="s">
        <v>1346</v>
      </c>
      <c r="L43" t="s">
        <v>615</v>
      </c>
      <c r="M43" t="s">
        <v>537</v>
      </c>
      <c r="N43" t="s">
        <v>1346</v>
      </c>
      <c r="O43" t="s">
        <v>615</v>
      </c>
      <c r="P43" t="s">
        <v>537</v>
      </c>
      <c r="Q43" t="s">
        <v>1346</v>
      </c>
      <c r="R43" t="s">
        <v>615</v>
      </c>
      <c r="S43" t="s">
        <v>537</v>
      </c>
      <c r="T43" t="s">
        <v>1317</v>
      </c>
      <c r="U43" t="s">
        <v>615</v>
      </c>
      <c r="V43" t="s">
        <v>537</v>
      </c>
      <c r="W43" t="s">
        <v>1317</v>
      </c>
      <c r="X43" t="s">
        <v>615</v>
      </c>
      <c r="Y43" t="s">
        <v>537</v>
      </c>
      <c r="Z43" t="s">
        <v>1317</v>
      </c>
      <c r="AA43" t="s">
        <v>615</v>
      </c>
      <c r="AB43" t="s">
        <v>537</v>
      </c>
      <c r="AC43" t="s">
        <v>1317</v>
      </c>
      <c r="AD43" t="s">
        <v>615</v>
      </c>
      <c r="AE43" t="s">
        <v>537</v>
      </c>
      <c r="AF43" t="s">
        <v>1317</v>
      </c>
      <c r="AG43" t="s">
        <v>615</v>
      </c>
      <c r="AH43" t="s">
        <v>537</v>
      </c>
      <c r="AI43" t="s">
        <v>1317</v>
      </c>
      <c r="AJ43" t="s">
        <v>615</v>
      </c>
      <c r="AK43" t="s">
        <v>537</v>
      </c>
      <c r="AL43" t="s">
        <v>1317</v>
      </c>
      <c r="AM43" t="s">
        <v>615</v>
      </c>
      <c r="AN43" t="s">
        <v>537</v>
      </c>
      <c r="AO43" t="s">
        <v>1317</v>
      </c>
      <c r="AP43" t="s">
        <v>615</v>
      </c>
      <c r="AR43">
        <v>1066783</v>
      </c>
      <c r="AS43">
        <v>0</v>
      </c>
    </row>
    <row r="44" spans="1:45">
      <c r="A44">
        <v>41</v>
      </c>
      <c r="B44" t="s">
        <v>338</v>
      </c>
      <c r="C44" t="s">
        <v>1170</v>
      </c>
      <c r="D44" t="s">
        <v>542</v>
      </c>
      <c r="E44" t="s">
        <v>617</v>
      </c>
      <c r="F44" t="s">
        <v>618</v>
      </c>
      <c r="G44" t="s">
        <v>542</v>
      </c>
      <c r="H44" t="s">
        <v>617</v>
      </c>
      <c r="I44" t="s">
        <v>618</v>
      </c>
      <c r="J44" t="s">
        <v>542</v>
      </c>
      <c r="K44" t="s">
        <v>617</v>
      </c>
      <c r="L44" t="s">
        <v>618</v>
      </c>
      <c r="M44" t="s">
        <v>542</v>
      </c>
      <c r="N44" t="s">
        <v>617</v>
      </c>
      <c r="O44" t="s">
        <v>618</v>
      </c>
      <c r="P44" t="s">
        <v>542</v>
      </c>
      <c r="Q44" t="s">
        <v>617</v>
      </c>
      <c r="R44" t="s">
        <v>618</v>
      </c>
      <c r="S44" t="s">
        <v>542</v>
      </c>
      <c r="T44" t="s">
        <v>617</v>
      </c>
      <c r="U44" t="s">
        <v>618</v>
      </c>
      <c r="V44" t="s">
        <v>542</v>
      </c>
      <c r="W44" t="s">
        <v>617</v>
      </c>
      <c r="X44" t="s">
        <v>618</v>
      </c>
      <c r="Y44" t="s">
        <v>542</v>
      </c>
      <c r="Z44" t="s">
        <v>617</v>
      </c>
      <c r="AA44" t="s">
        <v>618</v>
      </c>
      <c r="AB44" t="s">
        <v>542</v>
      </c>
      <c r="AC44" t="s">
        <v>617</v>
      </c>
      <c r="AD44" t="s">
        <v>618</v>
      </c>
      <c r="AE44" t="s">
        <v>542</v>
      </c>
      <c r="AF44" t="s">
        <v>617</v>
      </c>
      <c r="AG44" t="s">
        <v>618</v>
      </c>
      <c r="AH44" t="s">
        <v>542</v>
      </c>
      <c r="AI44" t="s">
        <v>617</v>
      </c>
      <c r="AJ44" t="s">
        <v>618</v>
      </c>
      <c r="AK44" t="s">
        <v>542</v>
      </c>
      <c r="AL44" t="s">
        <v>617</v>
      </c>
      <c r="AM44" t="s">
        <v>618</v>
      </c>
      <c r="AN44" t="s">
        <v>542</v>
      </c>
      <c r="AO44" t="s">
        <v>617</v>
      </c>
      <c r="AP44" t="s">
        <v>618</v>
      </c>
      <c r="AR44">
        <v>1066651</v>
      </c>
      <c r="AS44">
        <v>0</v>
      </c>
    </row>
    <row r="45" spans="1:45">
      <c r="A45">
        <v>42</v>
      </c>
      <c r="B45" t="s">
        <v>299</v>
      </c>
      <c r="C45" t="s">
        <v>1171</v>
      </c>
      <c r="D45" t="s">
        <v>518</v>
      </c>
      <c r="E45" t="s">
        <v>620</v>
      </c>
      <c r="F45" t="s">
        <v>621</v>
      </c>
      <c r="G45" t="s">
        <v>518</v>
      </c>
      <c r="H45" t="s">
        <v>620</v>
      </c>
      <c r="I45" t="s">
        <v>621</v>
      </c>
      <c r="J45" t="s">
        <v>518</v>
      </c>
      <c r="K45" t="s">
        <v>620</v>
      </c>
      <c r="L45" t="s">
        <v>621</v>
      </c>
      <c r="M45" t="s">
        <v>518</v>
      </c>
      <c r="N45" t="s">
        <v>620</v>
      </c>
      <c r="O45" t="s">
        <v>621</v>
      </c>
      <c r="P45" t="s">
        <v>518</v>
      </c>
      <c r="Q45" t="s">
        <v>620</v>
      </c>
      <c r="R45" t="s">
        <v>621</v>
      </c>
      <c r="S45" t="s">
        <v>518</v>
      </c>
      <c r="T45" t="s">
        <v>620</v>
      </c>
      <c r="U45" t="s">
        <v>621</v>
      </c>
      <c r="V45" t="s">
        <v>518</v>
      </c>
      <c r="W45" t="s">
        <v>620</v>
      </c>
      <c r="X45" t="s">
        <v>621</v>
      </c>
      <c r="Y45" t="s">
        <v>518</v>
      </c>
      <c r="Z45" t="s">
        <v>620</v>
      </c>
      <c r="AA45" t="s">
        <v>621</v>
      </c>
      <c r="AB45" t="s">
        <v>518</v>
      </c>
      <c r="AC45" t="s">
        <v>620</v>
      </c>
      <c r="AD45" t="s">
        <v>621</v>
      </c>
      <c r="AE45" t="s">
        <v>518</v>
      </c>
      <c r="AF45" t="s">
        <v>620</v>
      </c>
      <c r="AG45" t="s">
        <v>621</v>
      </c>
      <c r="AH45" t="s">
        <v>518</v>
      </c>
      <c r="AI45" t="s">
        <v>620</v>
      </c>
      <c r="AJ45" t="s">
        <v>621</v>
      </c>
      <c r="AK45" t="s">
        <v>518</v>
      </c>
      <c r="AL45" t="s">
        <v>620</v>
      </c>
      <c r="AM45" t="s">
        <v>621</v>
      </c>
      <c r="AN45" t="s">
        <v>518</v>
      </c>
      <c r="AO45" t="s">
        <v>620</v>
      </c>
      <c r="AP45" t="s">
        <v>621</v>
      </c>
      <c r="AR45">
        <v>1066992</v>
      </c>
      <c r="AS45">
        <v>0</v>
      </c>
    </row>
    <row r="46" spans="1:45">
      <c r="A46">
        <v>43</v>
      </c>
      <c r="B46" t="s">
        <v>432</v>
      </c>
      <c r="C46" t="s">
        <v>1172</v>
      </c>
      <c r="D46" t="s">
        <v>518</v>
      </c>
      <c r="E46" t="s">
        <v>623</v>
      </c>
      <c r="F46" t="s">
        <v>702</v>
      </c>
      <c r="G46" t="s">
        <v>518</v>
      </c>
      <c r="H46" t="s">
        <v>623</v>
      </c>
      <c r="I46" t="s">
        <v>702</v>
      </c>
      <c r="J46" t="s">
        <v>518</v>
      </c>
      <c r="K46" t="s">
        <v>623</v>
      </c>
      <c r="L46" t="s">
        <v>702</v>
      </c>
      <c r="M46" t="s">
        <v>518</v>
      </c>
      <c r="N46" t="s">
        <v>623</v>
      </c>
      <c r="O46" t="s">
        <v>702</v>
      </c>
      <c r="P46" t="s">
        <v>518</v>
      </c>
      <c r="Q46" t="s">
        <v>623</v>
      </c>
      <c r="R46" t="s">
        <v>702</v>
      </c>
      <c r="S46" t="s">
        <v>518</v>
      </c>
      <c r="T46" t="s">
        <v>623</v>
      </c>
      <c r="U46" t="s">
        <v>702</v>
      </c>
      <c r="V46" t="s">
        <v>518</v>
      </c>
      <c r="W46" t="s">
        <v>623</v>
      </c>
      <c r="X46" t="s">
        <v>702</v>
      </c>
      <c r="Y46" t="s">
        <v>518</v>
      </c>
      <c r="Z46" t="s">
        <v>623</v>
      </c>
      <c r="AA46" t="s">
        <v>702</v>
      </c>
      <c r="AB46" t="s">
        <v>518</v>
      </c>
      <c r="AC46" t="s">
        <v>623</v>
      </c>
      <c r="AD46" t="s">
        <v>702</v>
      </c>
      <c r="AE46" t="s">
        <v>518</v>
      </c>
      <c r="AF46" t="s">
        <v>623</v>
      </c>
      <c r="AG46" t="s">
        <v>702</v>
      </c>
      <c r="AH46" t="s">
        <v>518</v>
      </c>
      <c r="AI46" t="s">
        <v>623</v>
      </c>
      <c r="AJ46" t="s">
        <v>702</v>
      </c>
      <c r="AK46" t="s">
        <v>518</v>
      </c>
      <c r="AL46" t="s">
        <v>623</v>
      </c>
      <c r="AM46" t="s">
        <v>702</v>
      </c>
      <c r="AN46" t="s">
        <v>518</v>
      </c>
      <c r="AO46" t="s">
        <v>623</v>
      </c>
      <c r="AP46" t="s">
        <v>702</v>
      </c>
      <c r="AR46">
        <v>1061839</v>
      </c>
      <c r="AS46">
        <v>1</v>
      </c>
    </row>
    <row r="47" spans="1:45">
      <c r="A47">
        <v>44</v>
      </c>
      <c r="B47" t="s">
        <v>383</v>
      </c>
      <c r="C47" t="s">
        <v>1156</v>
      </c>
      <c r="D47" t="s">
        <v>518</v>
      </c>
      <c r="E47" t="s">
        <v>572</v>
      </c>
      <c r="F47" t="s">
        <v>573</v>
      </c>
      <c r="G47" t="s">
        <v>518</v>
      </c>
      <c r="H47" t="s">
        <v>572</v>
      </c>
      <c r="I47" t="s">
        <v>573</v>
      </c>
      <c r="J47" t="s">
        <v>518</v>
      </c>
      <c r="K47" t="s">
        <v>572</v>
      </c>
      <c r="L47" t="s">
        <v>573</v>
      </c>
      <c r="M47" t="s">
        <v>518</v>
      </c>
      <c r="N47" t="s">
        <v>572</v>
      </c>
      <c r="O47" t="s">
        <v>573</v>
      </c>
      <c r="P47" t="s">
        <v>518</v>
      </c>
      <c r="Q47" t="s">
        <v>572</v>
      </c>
      <c r="R47" t="s">
        <v>573</v>
      </c>
      <c r="S47" t="s">
        <v>518</v>
      </c>
      <c r="T47" t="s">
        <v>572</v>
      </c>
      <c r="U47" t="s">
        <v>573</v>
      </c>
      <c r="V47" t="s">
        <v>518</v>
      </c>
      <c r="W47" t="s">
        <v>572</v>
      </c>
      <c r="X47" t="s">
        <v>573</v>
      </c>
      <c r="Y47" t="s">
        <v>518</v>
      </c>
      <c r="Z47" t="s">
        <v>572</v>
      </c>
      <c r="AA47" t="s">
        <v>573</v>
      </c>
      <c r="AB47" t="s">
        <v>518</v>
      </c>
      <c r="AC47" t="s">
        <v>572</v>
      </c>
      <c r="AD47" t="s">
        <v>573</v>
      </c>
      <c r="AE47" t="s">
        <v>518</v>
      </c>
      <c r="AF47" t="s">
        <v>572</v>
      </c>
      <c r="AG47" t="s">
        <v>573</v>
      </c>
      <c r="AH47" t="s">
        <v>518</v>
      </c>
      <c r="AI47" t="s">
        <v>572</v>
      </c>
      <c r="AJ47" t="s">
        <v>573</v>
      </c>
      <c r="AK47" t="s">
        <v>518</v>
      </c>
      <c r="AL47" t="s">
        <v>572</v>
      </c>
      <c r="AM47" t="s">
        <v>573</v>
      </c>
      <c r="AN47" t="s">
        <v>518</v>
      </c>
      <c r="AO47" t="s">
        <v>572</v>
      </c>
      <c r="AP47" t="s">
        <v>573</v>
      </c>
      <c r="AR47">
        <v>1061371</v>
      </c>
      <c r="AS47">
        <v>1</v>
      </c>
    </row>
    <row r="48" spans="1:45">
      <c r="A48">
        <v>45</v>
      </c>
      <c r="B48" t="s">
        <v>390</v>
      </c>
      <c r="C48" t="s">
        <v>1173</v>
      </c>
      <c r="D48" t="s">
        <v>542</v>
      </c>
      <c r="E48" t="s">
        <v>626</v>
      </c>
      <c r="F48" t="s">
        <v>627</v>
      </c>
      <c r="G48" t="s">
        <v>542</v>
      </c>
      <c r="H48" t="s">
        <v>626</v>
      </c>
      <c r="I48" t="s">
        <v>627</v>
      </c>
      <c r="J48" t="s">
        <v>542</v>
      </c>
      <c r="K48" t="s">
        <v>626</v>
      </c>
      <c r="L48" t="s">
        <v>627</v>
      </c>
      <c r="M48" t="s">
        <v>542</v>
      </c>
      <c r="N48" t="s">
        <v>626</v>
      </c>
      <c r="O48" t="s">
        <v>627</v>
      </c>
      <c r="P48" t="s">
        <v>542</v>
      </c>
      <c r="Q48" t="s">
        <v>626</v>
      </c>
      <c r="R48" t="s">
        <v>627</v>
      </c>
      <c r="S48" t="s">
        <v>542</v>
      </c>
      <c r="T48" t="s">
        <v>626</v>
      </c>
      <c r="U48" t="s">
        <v>627</v>
      </c>
      <c r="V48" t="s">
        <v>542</v>
      </c>
      <c r="W48" t="s">
        <v>626</v>
      </c>
      <c r="X48" t="s">
        <v>627</v>
      </c>
      <c r="Y48" t="s">
        <v>542</v>
      </c>
      <c r="Z48" t="s">
        <v>626</v>
      </c>
      <c r="AA48" t="s">
        <v>627</v>
      </c>
      <c r="AB48" t="s">
        <v>542</v>
      </c>
      <c r="AC48" t="s">
        <v>626</v>
      </c>
      <c r="AD48" t="s">
        <v>627</v>
      </c>
      <c r="AE48" t="s">
        <v>542</v>
      </c>
      <c r="AF48" t="s">
        <v>626</v>
      </c>
      <c r="AG48" t="s">
        <v>627</v>
      </c>
      <c r="AH48" t="s">
        <v>542</v>
      </c>
      <c r="AI48" t="s">
        <v>626</v>
      </c>
      <c r="AJ48" t="s">
        <v>627</v>
      </c>
      <c r="AK48" t="s">
        <v>542</v>
      </c>
      <c r="AL48" t="s">
        <v>626</v>
      </c>
      <c r="AM48" t="s">
        <v>627</v>
      </c>
      <c r="AN48" t="s">
        <v>542</v>
      </c>
      <c r="AO48" t="s">
        <v>626</v>
      </c>
      <c r="AP48" t="s">
        <v>627</v>
      </c>
      <c r="AR48">
        <v>1059151</v>
      </c>
      <c r="AS48">
        <v>1</v>
      </c>
    </row>
    <row r="49" spans="1:45">
      <c r="A49">
        <v>46</v>
      </c>
      <c r="B49" t="s">
        <v>398</v>
      </c>
      <c r="C49" t="s">
        <v>1174</v>
      </c>
      <c r="D49" t="s">
        <v>518</v>
      </c>
      <c r="E49" t="s">
        <v>629</v>
      </c>
      <c r="F49" t="s">
        <v>630</v>
      </c>
      <c r="G49" t="s">
        <v>518</v>
      </c>
      <c r="H49" t="s">
        <v>629</v>
      </c>
      <c r="I49" t="s">
        <v>630</v>
      </c>
      <c r="J49" t="s">
        <v>518</v>
      </c>
      <c r="K49" t="s">
        <v>629</v>
      </c>
      <c r="L49" t="s">
        <v>630</v>
      </c>
      <c r="M49" t="s">
        <v>518</v>
      </c>
      <c r="N49" t="s">
        <v>629</v>
      </c>
      <c r="O49" t="s">
        <v>630</v>
      </c>
      <c r="P49" t="s">
        <v>518</v>
      </c>
      <c r="Q49" t="s">
        <v>629</v>
      </c>
      <c r="R49" t="s">
        <v>630</v>
      </c>
      <c r="S49" t="s">
        <v>518</v>
      </c>
      <c r="T49" t="s">
        <v>629</v>
      </c>
      <c r="U49" t="s">
        <v>630</v>
      </c>
      <c r="V49" t="s">
        <v>518</v>
      </c>
      <c r="W49" t="s">
        <v>629</v>
      </c>
      <c r="X49" t="s">
        <v>630</v>
      </c>
      <c r="Y49" t="s">
        <v>518</v>
      </c>
      <c r="Z49" t="s">
        <v>629</v>
      </c>
      <c r="AA49" t="s">
        <v>630</v>
      </c>
      <c r="AB49" t="s">
        <v>518</v>
      </c>
      <c r="AC49" t="s">
        <v>629</v>
      </c>
      <c r="AD49" t="s">
        <v>630</v>
      </c>
      <c r="AE49" t="s">
        <v>518</v>
      </c>
      <c r="AF49" t="s">
        <v>629</v>
      </c>
      <c r="AG49" t="s">
        <v>630</v>
      </c>
      <c r="AH49" t="s">
        <v>518</v>
      </c>
      <c r="AI49" t="s">
        <v>629</v>
      </c>
      <c r="AJ49" t="s">
        <v>630</v>
      </c>
      <c r="AK49" t="s">
        <v>518</v>
      </c>
      <c r="AL49" t="s">
        <v>629</v>
      </c>
      <c r="AM49" t="s">
        <v>630</v>
      </c>
      <c r="AN49" t="s">
        <v>518</v>
      </c>
      <c r="AO49" t="s">
        <v>629</v>
      </c>
      <c r="AP49" t="s">
        <v>630</v>
      </c>
      <c r="AR49">
        <v>1066679</v>
      </c>
      <c r="AS49">
        <v>0</v>
      </c>
    </row>
    <row r="50" spans="1:45">
      <c r="A50">
        <v>47</v>
      </c>
      <c r="B50" t="s">
        <v>329</v>
      </c>
      <c r="C50" t="s">
        <v>1175</v>
      </c>
      <c r="D50" t="s">
        <v>518</v>
      </c>
      <c r="E50" t="s">
        <v>631</v>
      </c>
      <c r="F50" t="s">
        <v>1187</v>
      </c>
      <c r="G50" t="s">
        <v>518</v>
      </c>
      <c r="H50" t="s">
        <v>631</v>
      </c>
      <c r="I50" t="s">
        <v>1187</v>
      </c>
      <c r="J50" t="s">
        <v>518</v>
      </c>
      <c r="K50" t="s">
        <v>631</v>
      </c>
      <c r="L50" t="s">
        <v>1187</v>
      </c>
      <c r="M50" t="s">
        <v>518</v>
      </c>
      <c r="N50" t="s">
        <v>631</v>
      </c>
      <c r="O50" t="s">
        <v>1187</v>
      </c>
      <c r="P50" t="s">
        <v>518</v>
      </c>
      <c r="Q50" t="s">
        <v>631</v>
      </c>
      <c r="R50" t="s">
        <v>1187</v>
      </c>
      <c r="S50" t="s">
        <v>518</v>
      </c>
      <c r="T50" t="s">
        <v>631</v>
      </c>
      <c r="U50" t="s">
        <v>1187</v>
      </c>
      <c r="V50" t="s">
        <v>518</v>
      </c>
      <c r="W50" t="s">
        <v>631</v>
      </c>
      <c r="X50" t="s">
        <v>1187</v>
      </c>
      <c r="Y50" t="s">
        <v>518</v>
      </c>
      <c r="Z50" t="s">
        <v>631</v>
      </c>
      <c r="AA50" t="s">
        <v>1187</v>
      </c>
      <c r="AB50" t="s">
        <v>518</v>
      </c>
      <c r="AC50" t="s">
        <v>631</v>
      </c>
      <c r="AD50" t="s">
        <v>1187</v>
      </c>
      <c r="AE50" t="s">
        <v>518</v>
      </c>
      <c r="AF50" t="s">
        <v>631</v>
      </c>
      <c r="AG50" t="s">
        <v>1187</v>
      </c>
      <c r="AH50" t="s">
        <v>518</v>
      </c>
      <c r="AI50" t="s">
        <v>631</v>
      </c>
      <c r="AJ50" t="s">
        <v>1187</v>
      </c>
      <c r="AK50" t="s">
        <v>518</v>
      </c>
      <c r="AL50" t="s">
        <v>631</v>
      </c>
      <c r="AM50" t="s">
        <v>1187</v>
      </c>
      <c r="AN50" t="s">
        <v>518</v>
      </c>
      <c r="AO50" t="s">
        <v>631</v>
      </c>
      <c r="AP50" t="s">
        <v>1187</v>
      </c>
      <c r="AR50">
        <v>1075222</v>
      </c>
      <c r="AS50">
        <v>2</v>
      </c>
    </row>
    <row r="51" spans="1:45">
      <c r="A51">
        <v>48</v>
      </c>
      <c r="B51" t="s">
        <v>693</v>
      </c>
      <c r="C51" t="s">
        <v>1176</v>
      </c>
      <c r="D51" t="s">
        <v>542</v>
      </c>
      <c r="E51" t="s">
        <v>633</v>
      </c>
      <c r="F51" t="s">
        <v>634</v>
      </c>
      <c r="G51" t="s">
        <v>542</v>
      </c>
      <c r="H51" t="s">
        <v>633</v>
      </c>
      <c r="I51" t="s">
        <v>634</v>
      </c>
      <c r="J51" t="s">
        <v>542</v>
      </c>
      <c r="K51" t="s">
        <v>633</v>
      </c>
      <c r="L51" t="s">
        <v>634</v>
      </c>
      <c r="M51" t="s">
        <v>542</v>
      </c>
      <c r="N51" t="s">
        <v>633</v>
      </c>
      <c r="O51" t="s">
        <v>634</v>
      </c>
      <c r="P51" t="s">
        <v>542</v>
      </c>
      <c r="Q51" t="s">
        <v>633</v>
      </c>
      <c r="R51" t="s">
        <v>634</v>
      </c>
      <c r="S51" t="s">
        <v>542</v>
      </c>
      <c r="T51" t="s">
        <v>633</v>
      </c>
      <c r="U51" t="s">
        <v>634</v>
      </c>
      <c r="V51" t="s">
        <v>542</v>
      </c>
      <c r="W51" t="s">
        <v>633</v>
      </c>
      <c r="X51" t="s">
        <v>634</v>
      </c>
      <c r="Y51" t="s">
        <v>542</v>
      </c>
      <c r="Z51" t="s">
        <v>633</v>
      </c>
      <c r="AA51" t="s">
        <v>634</v>
      </c>
      <c r="AB51" t="s">
        <v>542</v>
      </c>
      <c r="AC51" t="s">
        <v>633</v>
      </c>
      <c r="AD51" t="s">
        <v>634</v>
      </c>
      <c r="AE51" t="s">
        <v>542</v>
      </c>
      <c r="AF51" t="s">
        <v>633</v>
      </c>
      <c r="AG51" t="s">
        <v>634</v>
      </c>
      <c r="AH51" t="s">
        <v>542</v>
      </c>
      <c r="AI51" t="s">
        <v>633</v>
      </c>
      <c r="AJ51" t="s">
        <v>634</v>
      </c>
      <c r="AK51" t="s">
        <v>542</v>
      </c>
      <c r="AL51" t="s">
        <v>633</v>
      </c>
      <c r="AM51" t="s">
        <v>634</v>
      </c>
      <c r="AN51" t="s">
        <v>542</v>
      </c>
      <c r="AO51" t="s">
        <v>633</v>
      </c>
      <c r="AP51" t="s">
        <v>634</v>
      </c>
      <c r="AR51">
        <v>1069003</v>
      </c>
      <c r="AS51">
        <v>0</v>
      </c>
    </row>
    <row r="52" spans="1:45">
      <c r="A52">
        <v>49</v>
      </c>
      <c r="B52" t="s">
        <v>694</v>
      </c>
      <c r="C52" t="s">
        <v>1177</v>
      </c>
      <c r="D52" t="s">
        <v>518</v>
      </c>
      <c r="E52" t="s">
        <v>635</v>
      </c>
      <c r="F52" t="s">
        <v>636</v>
      </c>
      <c r="G52" t="s">
        <v>518</v>
      </c>
      <c r="H52" t="s">
        <v>635</v>
      </c>
      <c r="I52" t="s">
        <v>636</v>
      </c>
      <c r="J52" t="s">
        <v>518</v>
      </c>
      <c r="K52" t="s">
        <v>635</v>
      </c>
      <c r="L52" t="s">
        <v>636</v>
      </c>
      <c r="M52" t="s">
        <v>518</v>
      </c>
      <c r="N52" t="s">
        <v>635</v>
      </c>
      <c r="O52" t="s">
        <v>636</v>
      </c>
      <c r="P52" t="s">
        <v>518</v>
      </c>
      <c r="Q52" t="s">
        <v>635</v>
      </c>
      <c r="R52" t="s">
        <v>636</v>
      </c>
      <c r="S52" t="s">
        <v>518</v>
      </c>
      <c r="T52" t="s">
        <v>635</v>
      </c>
      <c r="U52" t="s">
        <v>636</v>
      </c>
      <c r="V52" t="s">
        <v>518</v>
      </c>
      <c r="W52" t="s">
        <v>635</v>
      </c>
      <c r="X52" t="s">
        <v>636</v>
      </c>
      <c r="Y52" t="s">
        <v>518</v>
      </c>
      <c r="Z52" t="s">
        <v>635</v>
      </c>
      <c r="AA52" t="s">
        <v>636</v>
      </c>
      <c r="AB52" t="s">
        <v>518</v>
      </c>
      <c r="AC52" t="s">
        <v>635</v>
      </c>
      <c r="AD52" t="s">
        <v>636</v>
      </c>
      <c r="AE52" t="s">
        <v>518</v>
      </c>
      <c r="AF52" t="s">
        <v>635</v>
      </c>
      <c r="AG52" t="s">
        <v>636</v>
      </c>
      <c r="AH52" t="s">
        <v>518</v>
      </c>
      <c r="AI52" t="s">
        <v>635</v>
      </c>
      <c r="AJ52" t="s">
        <v>636</v>
      </c>
      <c r="AK52" t="s">
        <v>518</v>
      </c>
      <c r="AL52" t="s">
        <v>635</v>
      </c>
      <c r="AM52" t="s">
        <v>636</v>
      </c>
      <c r="AN52" t="s">
        <v>518</v>
      </c>
      <c r="AO52" t="s">
        <v>635</v>
      </c>
      <c r="AP52" t="s">
        <v>636</v>
      </c>
      <c r="AR52">
        <v>1068718</v>
      </c>
      <c r="AS52">
        <v>0</v>
      </c>
    </row>
    <row r="53" spans="1:45">
      <c r="A53">
        <v>50</v>
      </c>
      <c r="B53" t="s">
        <v>406</v>
      </c>
      <c r="C53" t="s">
        <v>1178</v>
      </c>
      <c r="D53" t="s">
        <v>542</v>
      </c>
      <c r="E53" t="s">
        <v>637</v>
      </c>
      <c r="F53" t="s">
        <v>638</v>
      </c>
      <c r="G53" t="s">
        <v>542</v>
      </c>
      <c r="H53" t="s">
        <v>637</v>
      </c>
      <c r="I53" t="s">
        <v>638</v>
      </c>
      <c r="J53" t="s">
        <v>542</v>
      </c>
      <c r="K53" t="s">
        <v>637</v>
      </c>
      <c r="L53" t="s">
        <v>638</v>
      </c>
      <c r="M53" t="s">
        <v>542</v>
      </c>
      <c r="N53" t="s">
        <v>637</v>
      </c>
      <c r="O53" t="s">
        <v>638</v>
      </c>
      <c r="P53" t="s">
        <v>542</v>
      </c>
      <c r="Q53" t="s">
        <v>637</v>
      </c>
      <c r="R53" t="s">
        <v>638</v>
      </c>
      <c r="S53" t="s">
        <v>542</v>
      </c>
      <c r="T53" t="s">
        <v>637</v>
      </c>
      <c r="U53" t="s">
        <v>638</v>
      </c>
      <c r="V53" t="s">
        <v>542</v>
      </c>
      <c r="W53" t="s">
        <v>637</v>
      </c>
      <c r="X53" t="s">
        <v>638</v>
      </c>
      <c r="Y53" t="s">
        <v>542</v>
      </c>
      <c r="Z53" t="s">
        <v>637</v>
      </c>
      <c r="AA53" t="s">
        <v>638</v>
      </c>
      <c r="AB53" t="s">
        <v>542</v>
      </c>
      <c r="AC53" t="s">
        <v>637</v>
      </c>
      <c r="AD53" t="s">
        <v>638</v>
      </c>
      <c r="AE53" t="s">
        <v>542</v>
      </c>
      <c r="AF53" t="s">
        <v>637</v>
      </c>
      <c r="AG53" t="s">
        <v>638</v>
      </c>
      <c r="AH53" t="s">
        <v>542</v>
      </c>
      <c r="AI53" t="s">
        <v>637</v>
      </c>
      <c r="AJ53" t="s">
        <v>638</v>
      </c>
      <c r="AK53" t="s">
        <v>542</v>
      </c>
      <c r="AL53" t="s">
        <v>637</v>
      </c>
      <c r="AM53" t="s">
        <v>638</v>
      </c>
      <c r="AN53" t="s">
        <v>542</v>
      </c>
      <c r="AO53" t="s">
        <v>637</v>
      </c>
      <c r="AP53" t="s">
        <v>638</v>
      </c>
      <c r="AR53">
        <v>1051446</v>
      </c>
      <c r="AS53">
        <v>1</v>
      </c>
    </row>
    <row r="54" spans="1:45">
      <c r="A54">
        <v>51</v>
      </c>
      <c r="B54" t="s">
        <v>695</v>
      </c>
      <c r="C54" t="s">
        <v>1179</v>
      </c>
      <c r="D54" t="s">
        <v>518</v>
      </c>
      <c r="E54" t="s">
        <v>639</v>
      </c>
      <c r="F54" t="s">
        <v>996</v>
      </c>
      <c r="G54" t="s">
        <v>518</v>
      </c>
      <c r="H54" t="s">
        <v>639</v>
      </c>
      <c r="I54" t="s">
        <v>996</v>
      </c>
      <c r="J54" t="s">
        <v>518</v>
      </c>
      <c r="K54" t="s">
        <v>639</v>
      </c>
      <c r="L54" t="s">
        <v>996</v>
      </c>
      <c r="M54" t="s">
        <v>518</v>
      </c>
      <c r="N54" t="s">
        <v>639</v>
      </c>
      <c r="O54" t="s">
        <v>996</v>
      </c>
      <c r="P54" t="s">
        <v>518</v>
      </c>
      <c r="Q54" t="s">
        <v>639</v>
      </c>
      <c r="R54" t="s">
        <v>996</v>
      </c>
      <c r="S54" t="s">
        <v>518</v>
      </c>
      <c r="T54" t="s">
        <v>639</v>
      </c>
      <c r="U54" t="s">
        <v>996</v>
      </c>
      <c r="V54" t="s">
        <v>518</v>
      </c>
      <c r="W54" t="s">
        <v>639</v>
      </c>
      <c r="X54" t="s">
        <v>996</v>
      </c>
      <c r="Y54" t="s">
        <v>518</v>
      </c>
      <c r="Z54" t="s">
        <v>639</v>
      </c>
      <c r="AA54" t="s">
        <v>996</v>
      </c>
      <c r="AB54" t="s">
        <v>518</v>
      </c>
      <c r="AC54" t="s">
        <v>639</v>
      </c>
      <c r="AD54" t="s">
        <v>996</v>
      </c>
      <c r="AE54" t="s">
        <v>518</v>
      </c>
      <c r="AF54" t="s">
        <v>639</v>
      </c>
      <c r="AG54" t="s">
        <v>996</v>
      </c>
      <c r="AH54" t="s">
        <v>518</v>
      </c>
      <c r="AI54" t="s">
        <v>639</v>
      </c>
      <c r="AJ54" t="s">
        <v>996</v>
      </c>
      <c r="AK54" t="s">
        <v>518</v>
      </c>
      <c r="AL54" t="s">
        <v>639</v>
      </c>
      <c r="AM54" t="s">
        <v>996</v>
      </c>
      <c r="AN54" t="s">
        <v>518</v>
      </c>
      <c r="AO54" t="s">
        <v>639</v>
      </c>
      <c r="AP54" t="s">
        <v>996</v>
      </c>
      <c r="AR54">
        <v>1069202</v>
      </c>
      <c r="AS54">
        <v>0</v>
      </c>
    </row>
    <row r="55" spans="1:45">
      <c r="A55">
        <v>52</v>
      </c>
      <c r="B55" t="s">
        <v>696</v>
      </c>
      <c r="C55" t="s">
        <v>1180</v>
      </c>
      <c r="D55" t="s">
        <v>518</v>
      </c>
      <c r="E55" t="s">
        <v>641</v>
      </c>
      <c r="F55" t="s">
        <v>1347</v>
      </c>
      <c r="G55" t="s">
        <v>518</v>
      </c>
      <c r="H55" t="s">
        <v>641</v>
      </c>
      <c r="I55" t="s">
        <v>1347</v>
      </c>
      <c r="J55" t="s">
        <v>518</v>
      </c>
      <c r="K55" t="s">
        <v>641</v>
      </c>
      <c r="L55" t="s">
        <v>1347</v>
      </c>
      <c r="M55" t="s">
        <v>518</v>
      </c>
      <c r="N55" t="s">
        <v>641</v>
      </c>
      <c r="O55" t="s">
        <v>1348</v>
      </c>
      <c r="P55" t="s">
        <v>518</v>
      </c>
      <c r="Q55" t="s">
        <v>641</v>
      </c>
      <c r="R55" t="s">
        <v>1318</v>
      </c>
      <c r="S55" t="s">
        <v>518</v>
      </c>
      <c r="T55" t="s">
        <v>641</v>
      </c>
      <c r="U55" t="s">
        <v>1318</v>
      </c>
      <c r="V55" t="s">
        <v>518</v>
      </c>
      <c r="W55" t="s">
        <v>641</v>
      </c>
      <c r="X55" t="s">
        <v>1318</v>
      </c>
      <c r="Y55" t="s">
        <v>518</v>
      </c>
      <c r="Z55" t="s">
        <v>641</v>
      </c>
      <c r="AA55" t="s">
        <v>1318</v>
      </c>
      <c r="AB55" t="s">
        <v>518</v>
      </c>
      <c r="AC55" t="s">
        <v>641</v>
      </c>
      <c r="AD55" t="s">
        <v>1318</v>
      </c>
      <c r="AE55" t="s">
        <v>518</v>
      </c>
      <c r="AF55" t="s">
        <v>641</v>
      </c>
      <c r="AG55" t="s">
        <v>1318</v>
      </c>
      <c r="AH55" t="s">
        <v>518</v>
      </c>
      <c r="AI55" t="s">
        <v>641</v>
      </c>
      <c r="AJ55" t="s">
        <v>1318</v>
      </c>
      <c r="AK55" t="s">
        <v>518</v>
      </c>
      <c r="AL55" t="s">
        <v>641</v>
      </c>
      <c r="AM55" t="s">
        <v>1318</v>
      </c>
      <c r="AN55" t="s">
        <v>518</v>
      </c>
      <c r="AO55" t="s">
        <v>641</v>
      </c>
      <c r="AP55" t="s">
        <v>1318</v>
      </c>
      <c r="AR55">
        <v>1068987</v>
      </c>
      <c r="AS55">
        <v>0</v>
      </c>
    </row>
    <row r="56" spans="1:45">
      <c r="A56">
        <v>53</v>
      </c>
      <c r="B56" t="s">
        <v>992</v>
      </c>
      <c r="C56" t="s">
        <v>1181</v>
      </c>
      <c r="D56" t="s">
        <v>518</v>
      </c>
      <c r="E56" t="s">
        <v>1188</v>
      </c>
      <c r="F56" t="s">
        <v>643</v>
      </c>
      <c r="G56" t="s">
        <v>518</v>
      </c>
      <c r="H56" t="s">
        <v>1188</v>
      </c>
      <c r="I56" t="s">
        <v>643</v>
      </c>
      <c r="J56" t="s">
        <v>518</v>
      </c>
      <c r="K56" t="s">
        <v>1188</v>
      </c>
      <c r="L56" t="s">
        <v>643</v>
      </c>
      <c r="M56" t="s">
        <v>518</v>
      </c>
      <c r="N56" t="s">
        <v>1188</v>
      </c>
      <c r="O56" t="s">
        <v>643</v>
      </c>
      <c r="P56" t="s">
        <v>518</v>
      </c>
      <c r="Q56" t="s">
        <v>1188</v>
      </c>
      <c r="R56" t="s">
        <v>643</v>
      </c>
      <c r="S56" t="s">
        <v>518</v>
      </c>
      <c r="T56" t="s">
        <v>1188</v>
      </c>
      <c r="U56" t="s">
        <v>643</v>
      </c>
      <c r="V56" t="s">
        <v>518</v>
      </c>
      <c r="W56" t="s">
        <v>1188</v>
      </c>
      <c r="X56" t="s">
        <v>643</v>
      </c>
      <c r="Y56" t="s">
        <v>518</v>
      </c>
      <c r="Z56" t="s">
        <v>1188</v>
      </c>
      <c r="AA56" t="s">
        <v>643</v>
      </c>
      <c r="AB56" t="s">
        <v>518</v>
      </c>
      <c r="AC56" t="s">
        <v>1188</v>
      </c>
      <c r="AD56" t="s">
        <v>643</v>
      </c>
      <c r="AE56" t="s">
        <v>518</v>
      </c>
      <c r="AF56" t="s">
        <v>1188</v>
      </c>
      <c r="AG56" t="s">
        <v>643</v>
      </c>
      <c r="AH56" t="s">
        <v>518</v>
      </c>
      <c r="AI56" t="s">
        <v>1188</v>
      </c>
      <c r="AJ56" t="s">
        <v>643</v>
      </c>
      <c r="AK56" t="s">
        <v>518</v>
      </c>
      <c r="AL56" t="s">
        <v>1188</v>
      </c>
      <c r="AM56" t="s">
        <v>643</v>
      </c>
      <c r="AN56" t="s">
        <v>518</v>
      </c>
      <c r="AO56" t="s">
        <v>1188</v>
      </c>
      <c r="AP56" t="s">
        <v>643</v>
      </c>
      <c r="AR56">
        <v>1069108</v>
      </c>
      <c r="AS56">
        <v>0</v>
      </c>
    </row>
    <row r="57" spans="1:45">
      <c r="A57">
        <v>54</v>
      </c>
      <c r="B57" t="s">
        <v>697</v>
      </c>
      <c r="C57" t="s">
        <v>1182</v>
      </c>
      <c r="D57" t="s">
        <v>518</v>
      </c>
      <c r="E57" t="s">
        <v>629</v>
      </c>
      <c r="F57" t="s">
        <v>703</v>
      </c>
      <c r="G57" t="s">
        <v>518</v>
      </c>
      <c r="H57" t="s">
        <v>629</v>
      </c>
      <c r="I57" t="s">
        <v>703</v>
      </c>
      <c r="J57" t="s">
        <v>518</v>
      </c>
      <c r="K57" t="s">
        <v>629</v>
      </c>
      <c r="L57" t="s">
        <v>703</v>
      </c>
      <c r="M57" t="s">
        <v>518</v>
      </c>
      <c r="N57" t="s">
        <v>629</v>
      </c>
      <c r="O57" t="s">
        <v>703</v>
      </c>
      <c r="P57" t="s">
        <v>518</v>
      </c>
      <c r="Q57" t="s">
        <v>629</v>
      </c>
      <c r="R57" t="s">
        <v>703</v>
      </c>
      <c r="S57" t="s">
        <v>518</v>
      </c>
      <c r="T57" t="s">
        <v>629</v>
      </c>
      <c r="U57" t="s">
        <v>703</v>
      </c>
      <c r="V57" t="s">
        <v>518</v>
      </c>
      <c r="W57" t="s">
        <v>629</v>
      </c>
      <c r="X57" t="s">
        <v>703</v>
      </c>
      <c r="Y57" t="s">
        <v>518</v>
      </c>
      <c r="Z57" t="s">
        <v>629</v>
      </c>
      <c r="AA57" t="s">
        <v>703</v>
      </c>
      <c r="AB57" t="s">
        <v>518</v>
      </c>
      <c r="AC57" t="s">
        <v>629</v>
      </c>
      <c r="AD57" t="s">
        <v>703</v>
      </c>
      <c r="AE57" t="s">
        <v>518</v>
      </c>
      <c r="AF57" t="s">
        <v>629</v>
      </c>
      <c r="AG57" t="s">
        <v>703</v>
      </c>
      <c r="AH57" t="s">
        <v>518</v>
      </c>
      <c r="AI57" t="s">
        <v>629</v>
      </c>
      <c r="AJ57" t="s">
        <v>703</v>
      </c>
      <c r="AK57" t="s">
        <v>518</v>
      </c>
      <c r="AL57" t="s">
        <v>629</v>
      </c>
      <c r="AM57" t="s">
        <v>703</v>
      </c>
      <c r="AN57" t="s">
        <v>518</v>
      </c>
      <c r="AO57" t="s">
        <v>629</v>
      </c>
      <c r="AP57" t="s">
        <v>703</v>
      </c>
      <c r="AR57">
        <v>1066679</v>
      </c>
      <c r="AS57">
        <v>1</v>
      </c>
    </row>
    <row r="58" spans="1:45">
      <c r="A58">
        <v>55</v>
      </c>
      <c r="B58" t="s">
        <v>698</v>
      </c>
      <c r="C58" t="s">
        <v>645</v>
      </c>
      <c r="D58" t="s">
        <v>518</v>
      </c>
      <c r="E58" t="s">
        <v>646</v>
      </c>
      <c r="F58" t="s">
        <v>647</v>
      </c>
      <c r="G58" t="s">
        <v>518</v>
      </c>
      <c r="H58" t="s">
        <v>646</v>
      </c>
      <c r="I58" t="s">
        <v>647</v>
      </c>
      <c r="J58" t="s">
        <v>518</v>
      </c>
      <c r="K58" t="s">
        <v>646</v>
      </c>
      <c r="L58" t="s">
        <v>647</v>
      </c>
      <c r="M58" t="s">
        <v>518</v>
      </c>
      <c r="N58" t="s">
        <v>646</v>
      </c>
      <c r="O58" t="s">
        <v>647</v>
      </c>
      <c r="P58" t="s">
        <v>518</v>
      </c>
      <c r="Q58" t="s">
        <v>646</v>
      </c>
      <c r="R58" t="s">
        <v>647</v>
      </c>
      <c r="S58" t="s">
        <v>518</v>
      </c>
      <c r="T58" t="s">
        <v>646</v>
      </c>
      <c r="U58" t="s">
        <v>647</v>
      </c>
      <c r="V58" t="s">
        <v>518</v>
      </c>
      <c r="W58" t="s">
        <v>646</v>
      </c>
      <c r="X58" t="s">
        <v>647</v>
      </c>
      <c r="Y58" t="s">
        <v>518</v>
      </c>
      <c r="Z58" t="s">
        <v>646</v>
      </c>
      <c r="AA58" t="s">
        <v>647</v>
      </c>
      <c r="AB58" t="s">
        <v>518</v>
      </c>
      <c r="AC58" t="s">
        <v>646</v>
      </c>
      <c r="AD58" t="s">
        <v>647</v>
      </c>
      <c r="AE58" t="s">
        <v>518</v>
      </c>
      <c r="AF58" t="s">
        <v>646</v>
      </c>
      <c r="AG58" t="s">
        <v>647</v>
      </c>
      <c r="AH58" t="s">
        <v>518</v>
      </c>
      <c r="AI58" t="s">
        <v>646</v>
      </c>
      <c r="AJ58" t="s">
        <v>647</v>
      </c>
      <c r="AK58" t="s">
        <v>518</v>
      </c>
      <c r="AL58" t="s">
        <v>646</v>
      </c>
      <c r="AM58" t="s">
        <v>647</v>
      </c>
      <c r="AN58" t="s">
        <v>518</v>
      </c>
      <c r="AO58" t="s">
        <v>646</v>
      </c>
      <c r="AP58" t="s">
        <v>647</v>
      </c>
      <c r="AR58">
        <v>1071476</v>
      </c>
      <c r="AS58">
        <v>0</v>
      </c>
    </row>
    <row r="59" spans="1:45">
      <c r="A59">
        <v>56</v>
      </c>
      <c r="B59" t="s">
        <v>344</v>
      </c>
      <c r="C59" t="s">
        <v>1183</v>
      </c>
      <c r="D59" t="s">
        <v>542</v>
      </c>
      <c r="E59" t="s">
        <v>649</v>
      </c>
      <c r="F59" t="s">
        <v>650</v>
      </c>
      <c r="G59" t="s">
        <v>542</v>
      </c>
      <c r="H59" t="s">
        <v>649</v>
      </c>
      <c r="I59" t="s">
        <v>650</v>
      </c>
      <c r="J59" t="s">
        <v>542</v>
      </c>
      <c r="K59" t="s">
        <v>649</v>
      </c>
      <c r="L59" t="s">
        <v>650</v>
      </c>
      <c r="M59" t="s">
        <v>542</v>
      </c>
      <c r="N59" t="s">
        <v>649</v>
      </c>
      <c r="O59" t="s">
        <v>650</v>
      </c>
      <c r="P59" t="s">
        <v>542</v>
      </c>
      <c r="Q59" t="s">
        <v>649</v>
      </c>
      <c r="R59" t="s">
        <v>650</v>
      </c>
      <c r="S59" t="s">
        <v>542</v>
      </c>
      <c r="T59" t="s">
        <v>649</v>
      </c>
      <c r="U59" t="s">
        <v>650</v>
      </c>
      <c r="V59" t="s">
        <v>542</v>
      </c>
      <c r="W59" t="s">
        <v>649</v>
      </c>
      <c r="X59" t="s">
        <v>650</v>
      </c>
      <c r="Y59" t="s">
        <v>542</v>
      </c>
      <c r="Z59" t="s">
        <v>649</v>
      </c>
      <c r="AA59" t="s">
        <v>650</v>
      </c>
      <c r="AB59" t="s">
        <v>542</v>
      </c>
      <c r="AC59" t="s">
        <v>649</v>
      </c>
      <c r="AD59" t="s">
        <v>650</v>
      </c>
      <c r="AE59" t="s">
        <v>542</v>
      </c>
      <c r="AF59" t="s">
        <v>649</v>
      </c>
      <c r="AG59" t="s">
        <v>650</v>
      </c>
      <c r="AH59" t="s">
        <v>542</v>
      </c>
      <c r="AI59" t="s">
        <v>649</v>
      </c>
      <c r="AJ59" t="s">
        <v>650</v>
      </c>
      <c r="AK59" t="s">
        <v>542</v>
      </c>
      <c r="AL59" t="s">
        <v>649</v>
      </c>
      <c r="AM59" t="s">
        <v>650</v>
      </c>
      <c r="AN59" t="s">
        <v>542</v>
      </c>
      <c r="AO59" t="s">
        <v>649</v>
      </c>
      <c r="AP59" t="s">
        <v>650</v>
      </c>
      <c r="AR59">
        <v>1071406</v>
      </c>
      <c r="AS59">
        <v>0</v>
      </c>
    </row>
    <row r="60" spans="1:45">
      <c r="A60">
        <v>57</v>
      </c>
      <c r="B60" t="s">
        <v>699</v>
      </c>
      <c r="C60" t="s">
        <v>653</v>
      </c>
      <c r="D60" t="s">
        <v>537</v>
      </c>
      <c r="E60" t="s">
        <v>1346</v>
      </c>
      <c r="F60" t="s">
        <v>704</v>
      </c>
      <c r="G60" t="s">
        <v>537</v>
      </c>
      <c r="H60" t="s">
        <v>1346</v>
      </c>
      <c r="I60" t="s">
        <v>704</v>
      </c>
      <c r="J60" t="s">
        <v>537</v>
      </c>
      <c r="K60" t="s">
        <v>1346</v>
      </c>
      <c r="L60" t="s">
        <v>704</v>
      </c>
      <c r="M60" t="s">
        <v>537</v>
      </c>
      <c r="N60" t="s">
        <v>1346</v>
      </c>
      <c r="O60" t="s">
        <v>704</v>
      </c>
      <c r="P60" t="s">
        <v>537</v>
      </c>
      <c r="Q60" t="s">
        <v>1346</v>
      </c>
      <c r="R60" t="s">
        <v>704</v>
      </c>
      <c r="S60" t="s">
        <v>537</v>
      </c>
      <c r="T60" t="s">
        <v>1317</v>
      </c>
      <c r="U60" t="s">
        <v>704</v>
      </c>
      <c r="V60" t="s">
        <v>537</v>
      </c>
      <c r="W60" t="s">
        <v>1317</v>
      </c>
      <c r="X60" t="s">
        <v>704</v>
      </c>
      <c r="Y60" t="s">
        <v>537</v>
      </c>
      <c r="Z60" t="s">
        <v>1317</v>
      </c>
      <c r="AA60" t="s">
        <v>704</v>
      </c>
      <c r="AB60" t="s">
        <v>537</v>
      </c>
      <c r="AC60" t="s">
        <v>1317</v>
      </c>
      <c r="AD60" t="s">
        <v>704</v>
      </c>
      <c r="AE60" t="s">
        <v>537</v>
      </c>
      <c r="AF60" t="s">
        <v>1317</v>
      </c>
      <c r="AG60" t="s">
        <v>704</v>
      </c>
      <c r="AH60" t="s">
        <v>537</v>
      </c>
      <c r="AI60" t="s">
        <v>1317</v>
      </c>
      <c r="AJ60" t="s">
        <v>704</v>
      </c>
      <c r="AK60" t="s">
        <v>537</v>
      </c>
      <c r="AL60" t="s">
        <v>1317</v>
      </c>
      <c r="AM60" t="s">
        <v>704</v>
      </c>
      <c r="AN60" t="s">
        <v>537</v>
      </c>
      <c r="AO60" t="s">
        <v>1317</v>
      </c>
      <c r="AP60" t="s">
        <v>704</v>
      </c>
      <c r="AR60">
        <v>1066783</v>
      </c>
      <c r="AS60">
        <v>1</v>
      </c>
    </row>
    <row r="61" spans="1:45">
      <c r="A61">
        <v>58</v>
      </c>
      <c r="B61" t="s">
        <v>965</v>
      </c>
      <c r="C61" t="s">
        <v>984</v>
      </c>
      <c r="D61" t="s">
        <v>518</v>
      </c>
      <c r="E61" t="s">
        <v>1340</v>
      </c>
      <c r="F61" t="s">
        <v>995</v>
      </c>
      <c r="G61" t="s">
        <v>518</v>
      </c>
      <c r="H61" t="s">
        <v>1340</v>
      </c>
      <c r="I61" t="s">
        <v>995</v>
      </c>
      <c r="J61" t="s">
        <v>518</v>
      </c>
      <c r="K61" t="s">
        <v>1340</v>
      </c>
      <c r="L61" t="s">
        <v>995</v>
      </c>
      <c r="M61" t="s">
        <v>518</v>
      </c>
      <c r="N61" t="s">
        <v>1340</v>
      </c>
      <c r="O61" t="s">
        <v>995</v>
      </c>
      <c r="P61" t="s">
        <v>518</v>
      </c>
      <c r="Q61" t="s">
        <v>1341</v>
      </c>
      <c r="R61" t="s">
        <v>995</v>
      </c>
      <c r="S61" t="s">
        <v>518</v>
      </c>
      <c r="T61" t="s">
        <v>1315</v>
      </c>
      <c r="U61" t="s">
        <v>995</v>
      </c>
      <c r="V61" t="s">
        <v>518</v>
      </c>
      <c r="W61" t="s">
        <v>1315</v>
      </c>
      <c r="X61" t="s">
        <v>995</v>
      </c>
      <c r="Y61" t="s">
        <v>518</v>
      </c>
      <c r="Z61" t="s">
        <v>1315</v>
      </c>
      <c r="AA61" t="s">
        <v>995</v>
      </c>
      <c r="AB61" t="s">
        <v>518</v>
      </c>
      <c r="AC61" t="s">
        <v>1315</v>
      </c>
      <c r="AD61" t="s">
        <v>995</v>
      </c>
      <c r="AE61" t="s">
        <v>518</v>
      </c>
      <c r="AF61" t="s">
        <v>1315</v>
      </c>
      <c r="AG61" t="s">
        <v>995</v>
      </c>
      <c r="AH61" t="s">
        <v>518</v>
      </c>
      <c r="AI61" t="s">
        <v>1315</v>
      </c>
      <c r="AJ61" t="s">
        <v>995</v>
      </c>
      <c r="AK61" t="s">
        <v>518</v>
      </c>
      <c r="AL61" t="s">
        <v>1315</v>
      </c>
      <c r="AM61" t="s">
        <v>995</v>
      </c>
      <c r="AN61" t="s">
        <v>518</v>
      </c>
      <c r="AO61" t="s">
        <v>1315</v>
      </c>
      <c r="AP61" t="s">
        <v>995</v>
      </c>
      <c r="AR61">
        <v>1063127</v>
      </c>
      <c r="AS61">
        <v>3</v>
      </c>
    </row>
    <row r="62" spans="1:45">
      <c r="A62">
        <v>101</v>
      </c>
      <c r="B62" t="s">
        <v>705</v>
      </c>
      <c r="C62" t="s">
        <v>712</v>
      </c>
      <c r="D62" t="s">
        <v>654</v>
      </c>
      <c r="E62" t="s">
        <v>1190</v>
      </c>
      <c r="F62" t="s">
        <v>655</v>
      </c>
      <c r="G62" t="s">
        <v>654</v>
      </c>
      <c r="H62" t="s">
        <v>1190</v>
      </c>
      <c r="I62" t="s">
        <v>655</v>
      </c>
      <c r="J62" t="s">
        <v>654</v>
      </c>
      <c r="K62" t="s">
        <v>1190</v>
      </c>
      <c r="L62" t="s">
        <v>655</v>
      </c>
      <c r="M62" t="s">
        <v>654</v>
      </c>
      <c r="N62" t="s">
        <v>1190</v>
      </c>
      <c r="O62" t="s">
        <v>655</v>
      </c>
      <c r="P62" t="s">
        <v>654</v>
      </c>
      <c r="Q62" t="s">
        <v>1190</v>
      </c>
      <c r="R62" t="s">
        <v>655</v>
      </c>
      <c r="S62" t="s">
        <v>654</v>
      </c>
      <c r="T62" t="s">
        <v>1190</v>
      </c>
      <c r="U62" t="s">
        <v>655</v>
      </c>
      <c r="V62" t="s">
        <v>654</v>
      </c>
      <c r="W62" t="s">
        <v>1190</v>
      </c>
      <c r="X62" t="s">
        <v>655</v>
      </c>
      <c r="Y62" t="s">
        <v>654</v>
      </c>
      <c r="Z62" t="s">
        <v>1190</v>
      </c>
      <c r="AA62" t="s">
        <v>655</v>
      </c>
      <c r="AB62" t="s">
        <v>654</v>
      </c>
      <c r="AC62" t="s">
        <v>1190</v>
      </c>
      <c r="AD62" t="s">
        <v>655</v>
      </c>
      <c r="AE62" t="s">
        <v>654</v>
      </c>
      <c r="AF62" t="s">
        <v>1190</v>
      </c>
      <c r="AG62" t="s">
        <v>655</v>
      </c>
      <c r="AH62" t="s">
        <v>654</v>
      </c>
      <c r="AI62" t="s">
        <v>1190</v>
      </c>
      <c r="AJ62" t="s">
        <v>655</v>
      </c>
      <c r="AK62" t="s">
        <v>654</v>
      </c>
      <c r="AL62" t="s">
        <v>1190</v>
      </c>
      <c r="AM62" t="s">
        <v>655</v>
      </c>
      <c r="AN62" t="s">
        <v>654</v>
      </c>
      <c r="AO62" t="s">
        <v>1190</v>
      </c>
      <c r="AP62" t="s">
        <v>655</v>
      </c>
      <c r="AR62">
        <v>1060121</v>
      </c>
      <c r="AS62">
        <v>0</v>
      </c>
    </row>
    <row r="63" spans="1:45">
      <c r="A63">
        <v>102</v>
      </c>
      <c r="B63" t="s">
        <v>706</v>
      </c>
      <c r="C63" t="s">
        <v>713</v>
      </c>
      <c r="D63" t="s">
        <v>542</v>
      </c>
      <c r="E63" t="s">
        <v>656</v>
      </c>
      <c r="F63" t="s">
        <v>657</v>
      </c>
      <c r="G63" t="s">
        <v>542</v>
      </c>
      <c r="H63" t="s">
        <v>656</v>
      </c>
      <c r="I63" t="s">
        <v>657</v>
      </c>
      <c r="J63" t="s">
        <v>542</v>
      </c>
      <c r="K63" t="s">
        <v>656</v>
      </c>
      <c r="L63" t="s">
        <v>657</v>
      </c>
      <c r="M63" t="s">
        <v>542</v>
      </c>
      <c r="N63" t="s">
        <v>656</v>
      </c>
      <c r="O63" t="s">
        <v>657</v>
      </c>
      <c r="P63" t="s">
        <v>542</v>
      </c>
      <c r="Q63" t="s">
        <v>656</v>
      </c>
      <c r="R63" t="s">
        <v>657</v>
      </c>
      <c r="S63" t="s">
        <v>542</v>
      </c>
      <c r="T63" t="s">
        <v>656</v>
      </c>
      <c r="U63" t="s">
        <v>657</v>
      </c>
      <c r="V63" t="s">
        <v>542</v>
      </c>
      <c r="W63" t="s">
        <v>656</v>
      </c>
      <c r="X63" t="s">
        <v>657</v>
      </c>
      <c r="Y63" t="s">
        <v>542</v>
      </c>
      <c r="Z63" t="s">
        <v>656</v>
      </c>
      <c r="AA63" t="s">
        <v>657</v>
      </c>
      <c r="AB63" t="s">
        <v>542</v>
      </c>
      <c r="AC63" t="s">
        <v>656</v>
      </c>
      <c r="AD63" t="s">
        <v>657</v>
      </c>
      <c r="AE63" t="s">
        <v>542</v>
      </c>
      <c r="AF63" t="s">
        <v>656</v>
      </c>
      <c r="AG63" t="s">
        <v>657</v>
      </c>
      <c r="AH63" t="s">
        <v>542</v>
      </c>
      <c r="AI63" t="s">
        <v>656</v>
      </c>
      <c r="AJ63" t="s">
        <v>657</v>
      </c>
      <c r="AK63" t="s">
        <v>542</v>
      </c>
      <c r="AL63" t="s">
        <v>656</v>
      </c>
      <c r="AM63" t="s">
        <v>657</v>
      </c>
      <c r="AN63" t="s">
        <v>542</v>
      </c>
      <c r="AO63" t="s">
        <v>656</v>
      </c>
      <c r="AP63" t="s">
        <v>657</v>
      </c>
      <c r="AR63">
        <v>1060103</v>
      </c>
      <c r="AS63">
        <v>0</v>
      </c>
    </row>
    <row r="64" spans="1:45">
      <c r="A64">
        <v>103</v>
      </c>
      <c r="B64" t="s">
        <v>707</v>
      </c>
      <c r="C64" t="s">
        <v>714</v>
      </c>
      <c r="D64" t="s">
        <v>518</v>
      </c>
      <c r="E64" t="s">
        <v>659</v>
      </c>
      <c r="F64" t="s">
        <v>660</v>
      </c>
      <c r="G64" t="s">
        <v>518</v>
      </c>
      <c r="H64" t="s">
        <v>659</v>
      </c>
      <c r="I64" t="s">
        <v>660</v>
      </c>
      <c r="J64" t="s">
        <v>518</v>
      </c>
      <c r="K64" t="s">
        <v>659</v>
      </c>
      <c r="L64" t="s">
        <v>660</v>
      </c>
      <c r="M64" t="s">
        <v>518</v>
      </c>
      <c r="N64" t="s">
        <v>659</v>
      </c>
      <c r="O64" t="s">
        <v>660</v>
      </c>
      <c r="P64" t="s">
        <v>518</v>
      </c>
      <c r="Q64" t="s">
        <v>659</v>
      </c>
      <c r="R64" t="s">
        <v>660</v>
      </c>
      <c r="S64" t="s">
        <v>518</v>
      </c>
      <c r="T64" t="s">
        <v>659</v>
      </c>
      <c r="U64" t="s">
        <v>660</v>
      </c>
      <c r="V64" t="s">
        <v>518</v>
      </c>
      <c r="W64" t="s">
        <v>659</v>
      </c>
      <c r="X64" t="s">
        <v>660</v>
      </c>
      <c r="Y64" t="s">
        <v>518</v>
      </c>
      <c r="Z64" t="s">
        <v>659</v>
      </c>
      <c r="AA64" t="s">
        <v>660</v>
      </c>
      <c r="AB64" t="s">
        <v>518</v>
      </c>
      <c r="AC64" t="s">
        <v>659</v>
      </c>
      <c r="AD64" t="s">
        <v>660</v>
      </c>
      <c r="AE64" t="s">
        <v>518</v>
      </c>
      <c r="AF64" t="s">
        <v>659</v>
      </c>
      <c r="AG64" t="s">
        <v>660</v>
      </c>
      <c r="AH64" t="s">
        <v>518</v>
      </c>
      <c r="AI64" t="s">
        <v>659</v>
      </c>
      <c r="AJ64" t="s">
        <v>660</v>
      </c>
      <c r="AK64" t="s">
        <v>518</v>
      </c>
      <c r="AL64" t="s">
        <v>659</v>
      </c>
      <c r="AM64" t="s">
        <v>660</v>
      </c>
      <c r="AN64" t="s">
        <v>518</v>
      </c>
      <c r="AO64" t="s">
        <v>659</v>
      </c>
      <c r="AP64" t="s">
        <v>660</v>
      </c>
      <c r="AR64">
        <v>1060117</v>
      </c>
      <c r="AS64">
        <v>0</v>
      </c>
    </row>
    <row r="65" spans="1:48">
      <c r="A65">
        <v>104</v>
      </c>
      <c r="B65" t="s">
        <v>708</v>
      </c>
      <c r="C65" t="s">
        <v>715</v>
      </c>
      <c r="D65" t="s">
        <v>542</v>
      </c>
      <c r="E65" t="s">
        <v>662</v>
      </c>
      <c r="F65" t="s">
        <v>663</v>
      </c>
      <c r="G65" t="s">
        <v>542</v>
      </c>
      <c r="H65" t="s">
        <v>662</v>
      </c>
      <c r="I65" t="s">
        <v>663</v>
      </c>
      <c r="J65" t="s">
        <v>542</v>
      </c>
      <c r="K65" t="s">
        <v>662</v>
      </c>
      <c r="L65" t="s">
        <v>663</v>
      </c>
      <c r="M65" t="s">
        <v>542</v>
      </c>
      <c r="N65" t="s">
        <v>662</v>
      </c>
      <c r="O65" t="s">
        <v>663</v>
      </c>
      <c r="P65" t="s">
        <v>542</v>
      </c>
      <c r="Q65" t="s">
        <v>662</v>
      </c>
      <c r="R65" t="s">
        <v>663</v>
      </c>
      <c r="S65" t="s">
        <v>542</v>
      </c>
      <c r="T65" t="s">
        <v>662</v>
      </c>
      <c r="U65" t="s">
        <v>663</v>
      </c>
      <c r="V65" t="s">
        <v>542</v>
      </c>
      <c r="W65" t="s">
        <v>662</v>
      </c>
      <c r="X65" t="s">
        <v>663</v>
      </c>
      <c r="Y65" t="s">
        <v>542</v>
      </c>
      <c r="Z65" t="s">
        <v>662</v>
      </c>
      <c r="AA65" t="s">
        <v>663</v>
      </c>
      <c r="AB65" t="s">
        <v>542</v>
      </c>
      <c r="AC65" t="s">
        <v>662</v>
      </c>
      <c r="AD65" t="s">
        <v>663</v>
      </c>
      <c r="AE65" t="s">
        <v>542</v>
      </c>
      <c r="AF65" t="s">
        <v>662</v>
      </c>
      <c r="AG65" t="s">
        <v>663</v>
      </c>
      <c r="AH65" t="s">
        <v>542</v>
      </c>
      <c r="AI65" t="s">
        <v>662</v>
      </c>
      <c r="AJ65" t="s">
        <v>663</v>
      </c>
      <c r="AK65" t="s">
        <v>542</v>
      </c>
      <c r="AL65" t="s">
        <v>662</v>
      </c>
      <c r="AM65" t="s">
        <v>663</v>
      </c>
      <c r="AN65" t="s">
        <v>542</v>
      </c>
      <c r="AO65" t="s">
        <v>662</v>
      </c>
      <c r="AP65" t="s">
        <v>663</v>
      </c>
      <c r="AR65">
        <v>1060116</v>
      </c>
      <c r="AS65">
        <v>0</v>
      </c>
    </row>
    <row r="66" spans="1:48">
      <c r="A66">
        <v>105</v>
      </c>
      <c r="B66" t="s">
        <v>709</v>
      </c>
      <c r="C66" t="s">
        <v>716</v>
      </c>
      <c r="D66" t="s">
        <v>542</v>
      </c>
      <c r="E66" t="s">
        <v>665</v>
      </c>
      <c r="F66" t="s">
        <v>666</v>
      </c>
      <c r="G66" t="s">
        <v>542</v>
      </c>
      <c r="H66" t="s">
        <v>665</v>
      </c>
      <c r="I66" t="s">
        <v>666</v>
      </c>
      <c r="J66" t="s">
        <v>542</v>
      </c>
      <c r="K66" t="s">
        <v>665</v>
      </c>
      <c r="L66" t="s">
        <v>666</v>
      </c>
      <c r="M66" t="s">
        <v>542</v>
      </c>
      <c r="N66" t="s">
        <v>665</v>
      </c>
      <c r="O66" t="s">
        <v>666</v>
      </c>
      <c r="P66" t="s">
        <v>542</v>
      </c>
      <c r="Q66" t="s">
        <v>665</v>
      </c>
      <c r="R66" t="s">
        <v>666</v>
      </c>
      <c r="S66" t="s">
        <v>542</v>
      </c>
      <c r="T66" t="s">
        <v>665</v>
      </c>
      <c r="U66" t="s">
        <v>666</v>
      </c>
      <c r="V66" t="s">
        <v>542</v>
      </c>
      <c r="W66" t="s">
        <v>665</v>
      </c>
      <c r="X66" t="s">
        <v>666</v>
      </c>
      <c r="Y66" t="s">
        <v>542</v>
      </c>
      <c r="Z66" t="s">
        <v>665</v>
      </c>
      <c r="AA66" t="s">
        <v>666</v>
      </c>
      <c r="AB66" t="s">
        <v>542</v>
      </c>
      <c r="AC66" t="s">
        <v>665</v>
      </c>
      <c r="AD66" t="s">
        <v>666</v>
      </c>
      <c r="AE66" t="s">
        <v>542</v>
      </c>
      <c r="AF66" t="s">
        <v>665</v>
      </c>
      <c r="AG66" t="s">
        <v>666</v>
      </c>
      <c r="AH66" t="s">
        <v>542</v>
      </c>
      <c r="AI66" t="s">
        <v>665</v>
      </c>
      <c r="AJ66" t="s">
        <v>666</v>
      </c>
      <c r="AK66" t="s">
        <v>542</v>
      </c>
      <c r="AL66" t="s">
        <v>665</v>
      </c>
      <c r="AM66" t="s">
        <v>666</v>
      </c>
      <c r="AN66" t="s">
        <v>542</v>
      </c>
      <c r="AO66" t="s">
        <v>665</v>
      </c>
      <c r="AP66" t="s">
        <v>666</v>
      </c>
      <c r="AR66">
        <v>1061862</v>
      </c>
      <c r="AS66">
        <v>0</v>
      </c>
    </row>
    <row r="67" spans="1:48">
      <c r="A67">
        <v>106</v>
      </c>
      <c r="B67" t="s">
        <v>710</v>
      </c>
      <c r="C67" t="s">
        <v>717</v>
      </c>
      <c r="D67" t="s">
        <v>550</v>
      </c>
      <c r="E67" t="s">
        <v>721</v>
      </c>
      <c r="F67" t="s">
        <v>668</v>
      </c>
      <c r="G67" t="s">
        <v>550</v>
      </c>
      <c r="H67" t="s">
        <v>721</v>
      </c>
      <c r="I67" t="s">
        <v>668</v>
      </c>
      <c r="J67" t="s">
        <v>550</v>
      </c>
      <c r="K67" t="s">
        <v>721</v>
      </c>
      <c r="L67" t="s">
        <v>668</v>
      </c>
      <c r="M67" t="s">
        <v>550</v>
      </c>
      <c r="N67" t="s">
        <v>721</v>
      </c>
      <c r="O67" t="s">
        <v>668</v>
      </c>
      <c r="P67" t="s">
        <v>550</v>
      </c>
      <c r="Q67" t="s">
        <v>721</v>
      </c>
      <c r="R67" t="s">
        <v>668</v>
      </c>
      <c r="S67" t="s">
        <v>550</v>
      </c>
      <c r="T67" t="s">
        <v>721</v>
      </c>
      <c r="U67" t="s">
        <v>668</v>
      </c>
      <c r="V67" t="s">
        <v>550</v>
      </c>
      <c r="W67" t="s">
        <v>721</v>
      </c>
      <c r="X67" t="s">
        <v>668</v>
      </c>
      <c r="Y67" t="s">
        <v>550</v>
      </c>
      <c r="Z67" t="s">
        <v>721</v>
      </c>
      <c r="AA67" t="s">
        <v>668</v>
      </c>
      <c r="AB67" t="s">
        <v>550</v>
      </c>
      <c r="AC67" t="s">
        <v>721</v>
      </c>
      <c r="AD67" t="s">
        <v>668</v>
      </c>
      <c r="AE67" t="s">
        <v>550</v>
      </c>
      <c r="AF67" t="s">
        <v>721</v>
      </c>
      <c r="AG67" t="s">
        <v>668</v>
      </c>
      <c r="AH67" t="s">
        <v>550</v>
      </c>
      <c r="AI67" t="s">
        <v>721</v>
      </c>
      <c r="AJ67" t="s">
        <v>668</v>
      </c>
      <c r="AK67" t="s">
        <v>550</v>
      </c>
      <c r="AL67" t="s">
        <v>721</v>
      </c>
      <c r="AM67" t="s">
        <v>668</v>
      </c>
      <c r="AN67" t="s">
        <v>550</v>
      </c>
      <c r="AO67" t="s">
        <v>721</v>
      </c>
      <c r="AP67" t="s">
        <v>668</v>
      </c>
      <c r="AR67">
        <v>1061019</v>
      </c>
      <c r="AS67">
        <v>0</v>
      </c>
    </row>
    <row r="68" spans="1:48">
      <c r="A68">
        <v>107</v>
      </c>
      <c r="B68" t="s">
        <v>253</v>
      </c>
      <c r="C68" t="s">
        <v>1189</v>
      </c>
      <c r="D68" t="s">
        <v>518</v>
      </c>
      <c r="E68" t="s">
        <v>1232</v>
      </c>
      <c r="F68" t="s">
        <v>722</v>
      </c>
      <c r="G68" t="s">
        <v>518</v>
      </c>
      <c r="H68" t="s">
        <v>1232</v>
      </c>
      <c r="I68" t="s">
        <v>722</v>
      </c>
      <c r="J68" t="s">
        <v>518</v>
      </c>
      <c r="K68" t="s">
        <v>1232</v>
      </c>
      <c r="L68" t="s">
        <v>722</v>
      </c>
      <c r="M68" t="s">
        <v>518</v>
      </c>
      <c r="N68" t="s">
        <v>1232</v>
      </c>
      <c r="O68" t="s">
        <v>722</v>
      </c>
      <c r="P68" t="s">
        <v>518</v>
      </c>
      <c r="Q68" t="s">
        <v>1232</v>
      </c>
      <c r="R68" t="s">
        <v>722</v>
      </c>
      <c r="S68" t="s">
        <v>518</v>
      </c>
      <c r="T68" t="s">
        <v>1232</v>
      </c>
      <c r="U68" t="s">
        <v>722</v>
      </c>
      <c r="V68" t="s">
        <v>518</v>
      </c>
      <c r="W68" t="s">
        <v>1232</v>
      </c>
      <c r="X68" t="s">
        <v>722</v>
      </c>
      <c r="Y68" t="s">
        <v>518</v>
      </c>
      <c r="Z68" t="s">
        <v>1232</v>
      </c>
      <c r="AA68" t="s">
        <v>722</v>
      </c>
      <c r="AB68" t="s">
        <v>518</v>
      </c>
      <c r="AC68" t="s">
        <v>1232</v>
      </c>
      <c r="AD68" t="s">
        <v>722</v>
      </c>
      <c r="AE68" t="s">
        <v>518</v>
      </c>
      <c r="AF68" t="s">
        <v>1232</v>
      </c>
      <c r="AG68" t="s">
        <v>722</v>
      </c>
      <c r="AH68" t="s">
        <v>518</v>
      </c>
      <c r="AI68" t="s">
        <v>1232</v>
      </c>
      <c r="AJ68" t="s">
        <v>722</v>
      </c>
      <c r="AK68" t="s">
        <v>518</v>
      </c>
      <c r="AL68" t="s">
        <v>1232</v>
      </c>
      <c r="AM68" t="s">
        <v>722</v>
      </c>
      <c r="AN68" t="s">
        <v>518</v>
      </c>
      <c r="AO68" t="s">
        <v>1232</v>
      </c>
      <c r="AP68" t="s">
        <v>722</v>
      </c>
      <c r="AR68">
        <v>1064018</v>
      </c>
      <c r="AS68">
        <v>1</v>
      </c>
    </row>
    <row r="69" spans="1:48">
      <c r="A69">
        <v>108</v>
      </c>
      <c r="B69" t="s">
        <v>993</v>
      </c>
      <c r="C69" t="s">
        <v>718</v>
      </c>
      <c r="D69" t="s">
        <v>518</v>
      </c>
      <c r="E69" t="s">
        <v>651</v>
      </c>
      <c r="F69" t="s">
        <v>670</v>
      </c>
      <c r="G69" t="s">
        <v>518</v>
      </c>
      <c r="H69" t="s">
        <v>651</v>
      </c>
      <c r="I69" t="s">
        <v>670</v>
      </c>
      <c r="J69" t="s">
        <v>518</v>
      </c>
      <c r="K69" t="s">
        <v>651</v>
      </c>
      <c r="L69" t="s">
        <v>670</v>
      </c>
      <c r="M69" t="s">
        <v>518</v>
      </c>
      <c r="N69" t="s">
        <v>651</v>
      </c>
      <c r="O69" t="s">
        <v>670</v>
      </c>
      <c r="P69" t="s">
        <v>518</v>
      </c>
      <c r="Q69" t="s">
        <v>651</v>
      </c>
      <c r="R69" t="s">
        <v>670</v>
      </c>
      <c r="S69" t="s">
        <v>518</v>
      </c>
      <c r="T69" t="s">
        <v>651</v>
      </c>
      <c r="U69" t="s">
        <v>670</v>
      </c>
      <c r="V69" t="s">
        <v>518</v>
      </c>
      <c r="W69" t="s">
        <v>651</v>
      </c>
      <c r="X69" t="s">
        <v>670</v>
      </c>
      <c r="Y69" t="s">
        <v>518</v>
      </c>
      <c r="Z69" t="s">
        <v>651</v>
      </c>
      <c r="AA69" t="s">
        <v>670</v>
      </c>
      <c r="AB69" t="s">
        <v>518</v>
      </c>
      <c r="AC69" t="s">
        <v>651</v>
      </c>
      <c r="AD69" t="s">
        <v>670</v>
      </c>
      <c r="AE69" t="s">
        <v>518</v>
      </c>
      <c r="AF69" t="s">
        <v>651</v>
      </c>
      <c r="AG69" t="s">
        <v>670</v>
      </c>
      <c r="AH69" t="s">
        <v>518</v>
      </c>
      <c r="AI69" t="s">
        <v>651</v>
      </c>
      <c r="AJ69" t="s">
        <v>670</v>
      </c>
      <c r="AK69" t="s">
        <v>518</v>
      </c>
      <c r="AL69" t="s">
        <v>651</v>
      </c>
      <c r="AM69" t="s">
        <v>670</v>
      </c>
      <c r="AN69" t="s">
        <v>518</v>
      </c>
      <c r="AO69" t="s">
        <v>651</v>
      </c>
      <c r="AP69" t="s">
        <v>670</v>
      </c>
      <c r="AR69">
        <v>1063853</v>
      </c>
      <c r="AS69">
        <v>0</v>
      </c>
    </row>
    <row r="70" spans="1:48">
      <c r="A70">
        <v>109</v>
      </c>
      <c r="B70" t="s">
        <v>711</v>
      </c>
      <c r="C70" t="s">
        <v>718</v>
      </c>
      <c r="D70" t="s">
        <v>518</v>
      </c>
      <c r="E70" t="s">
        <v>651</v>
      </c>
      <c r="F70" t="s">
        <v>670</v>
      </c>
      <c r="G70" t="s">
        <v>518</v>
      </c>
      <c r="H70" t="s">
        <v>651</v>
      </c>
      <c r="I70" t="s">
        <v>670</v>
      </c>
      <c r="J70" t="s">
        <v>518</v>
      </c>
      <c r="K70" t="s">
        <v>651</v>
      </c>
      <c r="L70" t="s">
        <v>670</v>
      </c>
      <c r="M70" t="s">
        <v>518</v>
      </c>
      <c r="N70" t="s">
        <v>651</v>
      </c>
      <c r="O70" t="s">
        <v>670</v>
      </c>
      <c r="P70" t="s">
        <v>518</v>
      </c>
      <c r="Q70" t="s">
        <v>651</v>
      </c>
      <c r="R70" t="s">
        <v>670</v>
      </c>
      <c r="S70" t="s">
        <v>518</v>
      </c>
      <c r="T70" t="s">
        <v>651</v>
      </c>
      <c r="U70" t="s">
        <v>670</v>
      </c>
      <c r="V70" t="s">
        <v>518</v>
      </c>
      <c r="W70" t="s">
        <v>651</v>
      </c>
      <c r="X70" t="s">
        <v>670</v>
      </c>
      <c r="Y70" t="s">
        <v>518</v>
      </c>
      <c r="Z70" t="s">
        <v>651</v>
      </c>
      <c r="AA70" t="s">
        <v>670</v>
      </c>
      <c r="AB70" t="s">
        <v>518</v>
      </c>
      <c r="AC70" t="s">
        <v>651</v>
      </c>
      <c r="AD70" t="s">
        <v>670</v>
      </c>
      <c r="AE70" t="s">
        <v>518</v>
      </c>
      <c r="AF70" t="s">
        <v>651</v>
      </c>
      <c r="AG70" t="s">
        <v>670</v>
      </c>
      <c r="AH70" t="s">
        <v>518</v>
      </c>
      <c r="AI70" t="s">
        <v>651</v>
      </c>
      <c r="AJ70" t="s">
        <v>670</v>
      </c>
      <c r="AK70" t="s">
        <v>518</v>
      </c>
      <c r="AL70" t="s">
        <v>651</v>
      </c>
      <c r="AM70" t="s">
        <v>670</v>
      </c>
      <c r="AN70" t="s">
        <v>518</v>
      </c>
      <c r="AO70" t="s">
        <v>651</v>
      </c>
      <c r="AP70" t="s">
        <v>670</v>
      </c>
      <c r="AR70">
        <v>1063854</v>
      </c>
      <c r="AS70">
        <v>0</v>
      </c>
    </row>
    <row r="71" spans="1:48">
      <c r="A71">
        <v>110</v>
      </c>
      <c r="B71" t="s">
        <v>310</v>
      </c>
      <c r="C71" t="s">
        <v>719</v>
      </c>
      <c r="D71" t="s">
        <v>542</v>
      </c>
      <c r="E71" t="s">
        <v>997</v>
      </c>
      <c r="F71" t="s">
        <v>673</v>
      </c>
      <c r="G71" t="s">
        <v>542</v>
      </c>
      <c r="H71" t="s">
        <v>997</v>
      </c>
      <c r="I71" t="s">
        <v>673</v>
      </c>
      <c r="J71" t="s">
        <v>542</v>
      </c>
      <c r="K71" t="s">
        <v>997</v>
      </c>
      <c r="L71" t="s">
        <v>673</v>
      </c>
      <c r="M71" t="s">
        <v>542</v>
      </c>
      <c r="N71" t="s">
        <v>997</v>
      </c>
      <c r="O71" t="s">
        <v>673</v>
      </c>
      <c r="P71" t="s">
        <v>542</v>
      </c>
      <c r="Q71" t="s">
        <v>997</v>
      </c>
      <c r="R71" t="s">
        <v>673</v>
      </c>
      <c r="S71" t="s">
        <v>542</v>
      </c>
      <c r="T71" t="s">
        <v>997</v>
      </c>
      <c r="U71" t="s">
        <v>673</v>
      </c>
      <c r="V71" t="s">
        <v>542</v>
      </c>
      <c r="W71" t="s">
        <v>997</v>
      </c>
      <c r="X71" t="s">
        <v>673</v>
      </c>
      <c r="Y71" t="s">
        <v>542</v>
      </c>
      <c r="Z71" t="s">
        <v>997</v>
      </c>
      <c r="AA71" t="s">
        <v>673</v>
      </c>
      <c r="AB71" t="s">
        <v>542</v>
      </c>
      <c r="AC71" t="s">
        <v>997</v>
      </c>
      <c r="AD71" t="s">
        <v>673</v>
      </c>
      <c r="AE71" t="s">
        <v>542</v>
      </c>
      <c r="AF71" t="s">
        <v>997</v>
      </c>
      <c r="AG71" t="s">
        <v>673</v>
      </c>
      <c r="AH71" t="s">
        <v>542</v>
      </c>
      <c r="AI71" t="s">
        <v>997</v>
      </c>
      <c r="AJ71" t="s">
        <v>673</v>
      </c>
      <c r="AK71" t="s">
        <v>542</v>
      </c>
      <c r="AL71" t="s">
        <v>997</v>
      </c>
      <c r="AM71" t="s">
        <v>673</v>
      </c>
      <c r="AN71" t="s">
        <v>542</v>
      </c>
      <c r="AO71" t="s">
        <v>997</v>
      </c>
      <c r="AP71" t="s">
        <v>673</v>
      </c>
      <c r="AR71">
        <v>1066661</v>
      </c>
      <c r="AS71">
        <v>0</v>
      </c>
    </row>
    <row r="72" spans="1:48">
      <c r="A72">
        <v>111</v>
      </c>
      <c r="B72" t="s">
        <v>279</v>
      </c>
      <c r="C72" t="s">
        <v>720</v>
      </c>
      <c r="D72" t="s">
        <v>1349</v>
      </c>
      <c r="E72" t="s">
        <v>1350</v>
      </c>
      <c r="F72" t="s">
        <v>1351</v>
      </c>
      <c r="G72" t="s">
        <v>1349</v>
      </c>
      <c r="H72" t="s">
        <v>1350</v>
      </c>
      <c r="I72" t="s">
        <v>1351</v>
      </c>
      <c r="J72" t="s">
        <v>1349</v>
      </c>
      <c r="K72" t="s">
        <v>1350</v>
      </c>
      <c r="L72" t="s">
        <v>1351</v>
      </c>
      <c r="M72" t="s">
        <v>1349</v>
      </c>
      <c r="N72" t="s">
        <v>1350</v>
      </c>
      <c r="O72" t="s">
        <v>1351</v>
      </c>
      <c r="P72" t="s">
        <v>1349</v>
      </c>
      <c r="Q72" t="s">
        <v>1350</v>
      </c>
      <c r="R72" t="s">
        <v>1351</v>
      </c>
      <c r="S72" t="s">
        <v>1349</v>
      </c>
      <c r="T72" t="s">
        <v>1350</v>
      </c>
      <c r="U72" t="s">
        <v>1351</v>
      </c>
      <c r="V72" t="s">
        <v>1349</v>
      </c>
      <c r="W72" t="s">
        <v>1350</v>
      </c>
      <c r="X72" t="s">
        <v>1351</v>
      </c>
      <c r="Y72" t="s">
        <v>1349</v>
      </c>
      <c r="Z72" t="s">
        <v>1350</v>
      </c>
      <c r="AA72" t="s">
        <v>1351</v>
      </c>
      <c r="AB72" t="s">
        <v>1349</v>
      </c>
      <c r="AC72" t="s">
        <v>1350</v>
      </c>
      <c r="AD72" t="s">
        <v>1351</v>
      </c>
      <c r="AE72" t="s">
        <v>1349</v>
      </c>
      <c r="AF72" t="s">
        <v>1350</v>
      </c>
      <c r="AG72" t="s">
        <v>1351</v>
      </c>
      <c r="AH72" t="s">
        <v>1349</v>
      </c>
      <c r="AI72" t="s">
        <v>1350</v>
      </c>
      <c r="AJ72" t="s">
        <v>1351</v>
      </c>
      <c r="AK72" t="s">
        <v>1349</v>
      </c>
      <c r="AL72" t="s">
        <v>1350</v>
      </c>
      <c r="AM72" t="s">
        <v>1351</v>
      </c>
      <c r="AN72" t="s">
        <v>1349</v>
      </c>
      <c r="AO72" t="s">
        <v>1350</v>
      </c>
      <c r="AP72" t="s">
        <v>1351</v>
      </c>
      <c r="AQ72" t="s">
        <v>1352</v>
      </c>
      <c r="AR72">
        <v>1066668</v>
      </c>
      <c r="AS72">
        <v>0</v>
      </c>
      <c r="AT72" t="s">
        <v>723</v>
      </c>
      <c r="AU72" t="s">
        <v>1234</v>
      </c>
      <c r="AV72" t="s">
        <v>725</v>
      </c>
    </row>
    <row r="73" spans="1:48">
      <c r="A73">
        <v>112</v>
      </c>
      <c r="B73" t="s">
        <v>1235</v>
      </c>
      <c r="C73" t="s">
        <v>674</v>
      </c>
      <c r="D73" t="s">
        <v>518</v>
      </c>
      <c r="E73" t="s">
        <v>675</v>
      </c>
      <c r="F73" t="s">
        <v>1191</v>
      </c>
      <c r="G73" t="s">
        <v>518</v>
      </c>
      <c r="H73" t="s">
        <v>675</v>
      </c>
      <c r="I73" t="s">
        <v>1191</v>
      </c>
      <c r="J73" t="s">
        <v>518</v>
      </c>
      <c r="K73" t="s">
        <v>675</v>
      </c>
      <c r="L73" t="s">
        <v>1191</v>
      </c>
      <c r="M73" t="s">
        <v>518</v>
      </c>
      <c r="N73" t="s">
        <v>675</v>
      </c>
      <c r="O73" t="s">
        <v>1191</v>
      </c>
      <c r="P73" t="s">
        <v>518</v>
      </c>
      <c r="Q73" t="s">
        <v>675</v>
      </c>
      <c r="R73" t="s">
        <v>1191</v>
      </c>
      <c r="S73" t="s">
        <v>518</v>
      </c>
      <c r="T73" t="s">
        <v>675</v>
      </c>
      <c r="U73" t="s">
        <v>1191</v>
      </c>
      <c r="V73" t="s">
        <v>518</v>
      </c>
      <c r="W73" t="s">
        <v>675</v>
      </c>
      <c r="X73" t="s">
        <v>1191</v>
      </c>
      <c r="Y73" t="s">
        <v>518</v>
      </c>
      <c r="Z73" t="s">
        <v>675</v>
      </c>
      <c r="AA73" t="s">
        <v>1191</v>
      </c>
      <c r="AB73" t="s">
        <v>518</v>
      </c>
      <c r="AC73" t="s">
        <v>675</v>
      </c>
      <c r="AD73" t="s">
        <v>1191</v>
      </c>
      <c r="AE73" t="s">
        <v>518</v>
      </c>
      <c r="AF73" t="s">
        <v>675</v>
      </c>
      <c r="AG73" t="s">
        <v>1191</v>
      </c>
      <c r="AH73" t="s">
        <v>518</v>
      </c>
      <c r="AI73" t="s">
        <v>675</v>
      </c>
      <c r="AJ73" t="s">
        <v>1191</v>
      </c>
      <c r="AK73" t="s">
        <v>518</v>
      </c>
      <c r="AL73" t="s">
        <v>675</v>
      </c>
      <c r="AM73" t="s">
        <v>1191</v>
      </c>
      <c r="AN73" t="s">
        <v>518</v>
      </c>
      <c r="AO73" t="s">
        <v>675</v>
      </c>
      <c r="AP73" t="s">
        <v>1191</v>
      </c>
      <c r="AR73">
        <v>1071405</v>
      </c>
      <c r="AS73">
        <v>2</v>
      </c>
    </row>
    <row r="74" spans="1:48">
      <c r="A74">
        <v>113</v>
      </c>
      <c r="B74" t="s">
        <v>987</v>
      </c>
      <c r="C74" t="s">
        <v>988</v>
      </c>
      <c r="D74" t="s">
        <v>989</v>
      </c>
      <c r="E74" t="s">
        <v>990</v>
      </c>
      <c r="F74" t="s">
        <v>991</v>
      </c>
      <c r="G74" t="s">
        <v>989</v>
      </c>
      <c r="H74" t="s">
        <v>990</v>
      </c>
      <c r="I74" t="s">
        <v>991</v>
      </c>
      <c r="J74" t="s">
        <v>989</v>
      </c>
      <c r="K74" t="s">
        <v>990</v>
      </c>
      <c r="L74" t="s">
        <v>991</v>
      </c>
      <c r="M74" t="s">
        <v>989</v>
      </c>
      <c r="N74" t="s">
        <v>990</v>
      </c>
      <c r="O74" t="s">
        <v>991</v>
      </c>
      <c r="P74" t="s">
        <v>989</v>
      </c>
      <c r="Q74" t="s">
        <v>990</v>
      </c>
      <c r="R74" t="s">
        <v>991</v>
      </c>
      <c r="S74" t="s">
        <v>989</v>
      </c>
      <c r="T74" t="s">
        <v>990</v>
      </c>
      <c r="U74" t="s">
        <v>991</v>
      </c>
      <c r="V74" t="s">
        <v>989</v>
      </c>
      <c r="W74" t="s">
        <v>990</v>
      </c>
      <c r="X74" t="s">
        <v>991</v>
      </c>
      <c r="Y74" t="s">
        <v>989</v>
      </c>
      <c r="Z74" t="s">
        <v>990</v>
      </c>
      <c r="AA74" t="s">
        <v>991</v>
      </c>
      <c r="AB74" t="s">
        <v>989</v>
      </c>
      <c r="AC74" t="s">
        <v>990</v>
      </c>
      <c r="AD74" t="s">
        <v>991</v>
      </c>
      <c r="AE74" t="s">
        <v>989</v>
      </c>
      <c r="AF74" t="s">
        <v>990</v>
      </c>
      <c r="AG74" t="s">
        <v>991</v>
      </c>
      <c r="AH74" t="s">
        <v>989</v>
      </c>
      <c r="AI74" t="s">
        <v>990</v>
      </c>
      <c r="AJ74" t="s">
        <v>991</v>
      </c>
      <c r="AK74" t="s">
        <v>989</v>
      </c>
      <c r="AL74" t="s">
        <v>990</v>
      </c>
      <c r="AM74" t="s">
        <v>991</v>
      </c>
      <c r="AN74" t="s">
        <v>989</v>
      </c>
      <c r="AO74" t="s">
        <v>990</v>
      </c>
      <c r="AP74" t="s">
        <v>991</v>
      </c>
      <c r="AR74">
        <v>1064040</v>
      </c>
      <c r="AS74">
        <v>1</v>
      </c>
    </row>
    <row r="75" spans="1:48">
      <c r="A75">
        <v>114</v>
      </c>
      <c r="B75" t="s">
        <v>1237</v>
      </c>
      <c r="C75" t="s">
        <v>1238</v>
      </c>
      <c r="D75" t="s">
        <v>542</v>
      </c>
      <c r="E75" t="s">
        <v>1239</v>
      </c>
      <c r="F75" t="s">
        <v>1240</v>
      </c>
      <c r="G75" t="s">
        <v>542</v>
      </c>
      <c r="H75" t="s">
        <v>1239</v>
      </c>
      <c r="I75" t="s">
        <v>1240</v>
      </c>
      <c r="J75" t="s">
        <v>542</v>
      </c>
      <c r="K75" t="s">
        <v>1239</v>
      </c>
      <c r="L75" t="s">
        <v>1240</v>
      </c>
      <c r="M75" t="s">
        <v>542</v>
      </c>
      <c r="N75" t="s">
        <v>1239</v>
      </c>
      <c r="O75" t="s">
        <v>1240</v>
      </c>
      <c r="P75" t="s">
        <v>542</v>
      </c>
      <c r="Q75" t="s">
        <v>1239</v>
      </c>
      <c r="R75" t="s">
        <v>1240</v>
      </c>
      <c r="S75" t="s">
        <v>542</v>
      </c>
      <c r="T75" t="s">
        <v>1239</v>
      </c>
      <c r="U75" t="s">
        <v>1240</v>
      </c>
      <c r="V75" t="s">
        <v>542</v>
      </c>
      <c r="W75" t="s">
        <v>1239</v>
      </c>
      <c r="X75" t="s">
        <v>1240</v>
      </c>
      <c r="Y75" t="s">
        <v>542</v>
      </c>
      <c r="Z75" t="s">
        <v>1239</v>
      </c>
      <c r="AA75" t="s">
        <v>1240</v>
      </c>
      <c r="AB75" t="s">
        <v>542</v>
      </c>
      <c r="AC75" t="s">
        <v>1239</v>
      </c>
      <c r="AD75" t="s">
        <v>1240</v>
      </c>
      <c r="AE75" t="s">
        <v>542</v>
      </c>
      <c r="AF75" t="s">
        <v>1239</v>
      </c>
      <c r="AG75" t="s">
        <v>1240</v>
      </c>
      <c r="AH75" t="s">
        <v>542</v>
      </c>
      <c r="AI75" t="s">
        <v>1239</v>
      </c>
      <c r="AJ75" t="s">
        <v>1240</v>
      </c>
      <c r="AK75" t="s">
        <v>542</v>
      </c>
      <c r="AL75" t="s">
        <v>1239</v>
      </c>
      <c r="AM75" t="s">
        <v>1240</v>
      </c>
      <c r="AN75" t="s">
        <v>542</v>
      </c>
      <c r="AO75" t="s">
        <v>1239</v>
      </c>
      <c r="AP75" t="s">
        <v>1240</v>
      </c>
      <c r="AR75">
        <v>1076471</v>
      </c>
      <c r="AS75">
        <v>0</v>
      </c>
    </row>
    <row r="76" spans="1:48">
      <c r="A76">
        <v>115</v>
      </c>
      <c r="B76" t="s">
        <v>1242</v>
      </c>
      <c r="C76" t="s">
        <v>1243</v>
      </c>
      <c r="D76" t="s">
        <v>542</v>
      </c>
      <c r="E76" t="s">
        <v>1244</v>
      </c>
      <c r="F76" t="s">
        <v>1245</v>
      </c>
      <c r="G76" t="s">
        <v>542</v>
      </c>
      <c r="H76" t="s">
        <v>1244</v>
      </c>
      <c r="I76" t="s">
        <v>1245</v>
      </c>
      <c r="J76" t="s">
        <v>542</v>
      </c>
      <c r="K76" t="s">
        <v>1244</v>
      </c>
      <c r="L76" t="s">
        <v>1245</v>
      </c>
      <c r="M76" t="s">
        <v>542</v>
      </c>
      <c r="N76" t="s">
        <v>1244</v>
      </c>
      <c r="O76" t="s">
        <v>1245</v>
      </c>
      <c r="P76" t="s">
        <v>542</v>
      </c>
      <c r="Q76" t="s">
        <v>1244</v>
      </c>
      <c r="R76" t="s">
        <v>1245</v>
      </c>
      <c r="S76" t="s">
        <v>542</v>
      </c>
      <c r="T76" t="s">
        <v>1244</v>
      </c>
      <c r="U76" t="s">
        <v>1245</v>
      </c>
      <c r="V76" t="s">
        <v>542</v>
      </c>
      <c r="W76" t="s">
        <v>1244</v>
      </c>
      <c r="X76" t="s">
        <v>1245</v>
      </c>
      <c r="Y76" t="s">
        <v>542</v>
      </c>
      <c r="Z76" t="s">
        <v>1244</v>
      </c>
      <c r="AA76" t="s">
        <v>1245</v>
      </c>
      <c r="AB76" t="s">
        <v>542</v>
      </c>
      <c r="AC76" t="s">
        <v>1244</v>
      </c>
      <c r="AD76" t="s">
        <v>1245</v>
      </c>
      <c r="AE76" t="s">
        <v>542</v>
      </c>
      <c r="AF76" t="s">
        <v>1244</v>
      </c>
      <c r="AG76" t="s">
        <v>1245</v>
      </c>
      <c r="AH76" t="s">
        <v>542</v>
      </c>
      <c r="AI76" t="s">
        <v>1244</v>
      </c>
      <c r="AJ76" t="s">
        <v>1245</v>
      </c>
      <c r="AK76" t="s">
        <v>542</v>
      </c>
      <c r="AL76" t="s">
        <v>1244</v>
      </c>
      <c r="AM76" t="s">
        <v>1245</v>
      </c>
      <c r="AN76" t="s">
        <v>542</v>
      </c>
      <c r="AO76" t="s">
        <v>1244</v>
      </c>
      <c r="AP76" t="s">
        <v>1245</v>
      </c>
      <c r="AR76">
        <v>1076618</v>
      </c>
      <c r="AS76">
        <v>0</v>
      </c>
    </row>
  </sheetData>
  <phoneticPr fontId="2"/>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15D2EB-ACFA-4589-8860-E32DE2FA48EE}">
  <sheetPr codeName="Sheet6">
    <tabColor rgb="FFFF0000"/>
    <pageSetUpPr fitToPage="1"/>
  </sheetPr>
  <dimension ref="B1:AB58"/>
  <sheetViews>
    <sheetView tabSelected="1" view="pageBreakPreview" zoomScale="85" zoomScaleNormal="85" zoomScaleSheetLayoutView="85" workbookViewId="0">
      <selection activeCell="C20" sqref="C20"/>
    </sheetView>
  </sheetViews>
  <sheetFormatPr defaultRowHeight="17.25"/>
  <cols>
    <col min="1" max="1" width="1" style="190" customWidth="1"/>
    <col min="2" max="2" width="13.125" style="190" customWidth="1"/>
    <col min="3" max="3" width="24.375" style="190" customWidth="1"/>
    <col min="4" max="4" width="9" style="190"/>
    <col min="5" max="5" width="5.125" style="190" customWidth="1"/>
    <col min="6" max="8" width="9" style="190"/>
    <col min="9" max="9" width="2" style="190" customWidth="1"/>
    <col min="10" max="10" width="2.625" style="190" customWidth="1"/>
    <col min="11" max="11" width="1.25" style="190" customWidth="1"/>
    <col min="12" max="12" width="94" style="190" customWidth="1"/>
    <col min="13" max="256" width="9" style="190"/>
    <col min="257" max="257" width="5.125" style="190" customWidth="1"/>
    <col min="258" max="259" width="9" style="190"/>
    <col min="260" max="260" width="5.125" style="190" customWidth="1"/>
    <col min="261" max="266" width="9" style="190"/>
    <col min="267" max="267" width="8.25" style="190" customWidth="1"/>
    <col min="268" max="512" width="9" style="190"/>
    <col min="513" max="513" width="5.125" style="190" customWidth="1"/>
    <col min="514" max="515" width="9" style="190"/>
    <col min="516" max="516" width="5.125" style="190" customWidth="1"/>
    <col min="517" max="522" width="9" style="190"/>
    <col min="523" max="523" width="8.25" style="190" customWidth="1"/>
    <col min="524" max="768" width="9" style="190"/>
    <col min="769" max="769" width="5.125" style="190" customWidth="1"/>
    <col min="770" max="771" width="9" style="190"/>
    <col min="772" max="772" width="5.125" style="190" customWidth="1"/>
    <col min="773" max="778" width="9" style="190"/>
    <col min="779" max="779" width="8.25" style="190" customWidth="1"/>
    <col min="780" max="1024" width="9" style="190"/>
    <col min="1025" max="1025" width="5.125" style="190" customWidth="1"/>
    <col min="1026" max="1027" width="9" style="190"/>
    <col min="1028" max="1028" width="5.125" style="190" customWidth="1"/>
    <col min="1029" max="1034" width="9" style="190"/>
    <col min="1035" max="1035" width="8.25" style="190" customWidth="1"/>
    <col min="1036" max="1280" width="9" style="190"/>
    <col min="1281" max="1281" width="5.125" style="190" customWidth="1"/>
    <col min="1282" max="1283" width="9" style="190"/>
    <col min="1284" max="1284" width="5.125" style="190" customWidth="1"/>
    <col min="1285" max="1290" width="9" style="190"/>
    <col min="1291" max="1291" width="8.25" style="190" customWidth="1"/>
    <col min="1292" max="1536" width="9" style="190"/>
    <col min="1537" max="1537" width="5.125" style="190" customWidth="1"/>
    <col min="1538" max="1539" width="9" style="190"/>
    <col min="1540" max="1540" width="5.125" style="190" customWidth="1"/>
    <col min="1541" max="1546" width="9" style="190"/>
    <col min="1547" max="1547" width="8.25" style="190" customWidth="1"/>
    <col min="1548" max="1792" width="9" style="190"/>
    <col min="1793" max="1793" width="5.125" style="190" customWidth="1"/>
    <col min="1794" max="1795" width="9" style="190"/>
    <col min="1796" max="1796" width="5.125" style="190" customWidth="1"/>
    <col min="1797" max="1802" width="9" style="190"/>
    <col min="1803" max="1803" width="8.25" style="190" customWidth="1"/>
    <col min="1804" max="2048" width="9" style="190"/>
    <col min="2049" max="2049" width="5.125" style="190" customWidth="1"/>
    <col min="2050" max="2051" width="9" style="190"/>
    <col min="2052" max="2052" width="5.125" style="190" customWidth="1"/>
    <col min="2053" max="2058" width="9" style="190"/>
    <col min="2059" max="2059" width="8.25" style="190" customWidth="1"/>
    <col min="2060" max="2304" width="9" style="190"/>
    <col min="2305" max="2305" width="5.125" style="190" customWidth="1"/>
    <col min="2306" max="2307" width="9" style="190"/>
    <col min="2308" max="2308" width="5.125" style="190" customWidth="1"/>
    <col min="2309" max="2314" width="9" style="190"/>
    <col min="2315" max="2315" width="8.25" style="190" customWidth="1"/>
    <col min="2316" max="2560" width="9" style="190"/>
    <col min="2561" max="2561" width="5.125" style="190" customWidth="1"/>
    <col min="2562" max="2563" width="9" style="190"/>
    <col min="2564" max="2564" width="5.125" style="190" customWidth="1"/>
    <col min="2565" max="2570" width="9" style="190"/>
    <col min="2571" max="2571" width="8.25" style="190" customWidth="1"/>
    <col min="2572" max="2816" width="9" style="190"/>
    <col min="2817" max="2817" width="5.125" style="190" customWidth="1"/>
    <col min="2818" max="2819" width="9" style="190"/>
    <col min="2820" max="2820" width="5.125" style="190" customWidth="1"/>
    <col min="2821" max="2826" width="9" style="190"/>
    <col min="2827" max="2827" width="8.25" style="190" customWidth="1"/>
    <col min="2828" max="3072" width="9" style="190"/>
    <col min="3073" max="3073" width="5.125" style="190" customWidth="1"/>
    <col min="3074" max="3075" width="9" style="190"/>
    <col min="3076" max="3076" width="5.125" style="190" customWidth="1"/>
    <col min="3077" max="3082" width="9" style="190"/>
    <col min="3083" max="3083" width="8.25" style="190" customWidth="1"/>
    <col min="3084" max="3328" width="9" style="190"/>
    <col min="3329" max="3329" width="5.125" style="190" customWidth="1"/>
    <col min="3330" max="3331" width="9" style="190"/>
    <col min="3332" max="3332" width="5.125" style="190" customWidth="1"/>
    <col min="3333" max="3338" width="9" style="190"/>
    <col min="3339" max="3339" width="8.25" style="190" customWidth="1"/>
    <col min="3340" max="3584" width="9" style="190"/>
    <col min="3585" max="3585" width="5.125" style="190" customWidth="1"/>
    <col min="3586" max="3587" width="9" style="190"/>
    <col min="3588" max="3588" width="5.125" style="190" customWidth="1"/>
    <col min="3589" max="3594" width="9" style="190"/>
    <col min="3595" max="3595" width="8.25" style="190" customWidth="1"/>
    <col min="3596" max="3840" width="9" style="190"/>
    <col min="3841" max="3841" width="5.125" style="190" customWidth="1"/>
    <col min="3842" max="3843" width="9" style="190"/>
    <col min="3844" max="3844" width="5.125" style="190" customWidth="1"/>
    <col min="3845" max="3850" width="9" style="190"/>
    <col min="3851" max="3851" width="8.25" style="190" customWidth="1"/>
    <col min="3852" max="4096" width="9" style="190"/>
    <col min="4097" max="4097" width="5.125" style="190" customWidth="1"/>
    <col min="4098" max="4099" width="9" style="190"/>
    <col min="4100" max="4100" width="5.125" style="190" customWidth="1"/>
    <col min="4101" max="4106" width="9" style="190"/>
    <col min="4107" max="4107" width="8.25" style="190" customWidth="1"/>
    <col min="4108" max="4352" width="9" style="190"/>
    <col min="4353" max="4353" width="5.125" style="190" customWidth="1"/>
    <col min="4354" max="4355" width="9" style="190"/>
    <col min="4356" max="4356" width="5.125" style="190" customWidth="1"/>
    <col min="4357" max="4362" width="9" style="190"/>
    <col min="4363" max="4363" width="8.25" style="190" customWidth="1"/>
    <col min="4364" max="4608" width="9" style="190"/>
    <col min="4609" max="4609" width="5.125" style="190" customWidth="1"/>
    <col min="4610" max="4611" width="9" style="190"/>
    <col min="4612" max="4612" width="5.125" style="190" customWidth="1"/>
    <col min="4613" max="4618" width="9" style="190"/>
    <col min="4619" max="4619" width="8.25" style="190" customWidth="1"/>
    <col min="4620" max="4864" width="9" style="190"/>
    <col min="4865" max="4865" width="5.125" style="190" customWidth="1"/>
    <col min="4866" max="4867" width="9" style="190"/>
    <col min="4868" max="4868" width="5.125" style="190" customWidth="1"/>
    <col min="4869" max="4874" width="9" style="190"/>
    <col min="4875" max="4875" width="8.25" style="190" customWidth="1"/>
    <col min="4876" max="5120" width="9" style="190"/>
    <col min="5121" max="5121" width="5.125" style="190" customWidth="1"/>
    <col min="5122" max="5123" width="9" style="190"/>
    <col min="5124" max="5124" width="5.125" style="190" customWidth="1"/>
    <col min="5125" max="5130" width="9" style="190"/>
    <col min="5131" max="5131" width="8.25" style="190" customWidth="1"/>
    <col min="5132" max="5376" width="9" style="190"/>
    <col min="5377" max="5377" width="5.125" style="190" customWidth="1"/>
    <col min="5378" max="5379" width="9" style="190"/>
    <col min="5380" max="5380" width="5.125" style="190" customWidth="1"/>
    <col min="5381" max="5386" width="9" style="190"/>
    <col min="5387" max="5387" width="8.25" style="190" customWidth="1"/>
    <col min="5388" max="5632" width="9" style="190"/>
    <col min="5633" max="5633" width="5.125" style="190" customWidth="1"/>
    <col min="5634" max="5635" width="9" style="190"/>
    <col min="5636" max="5636" width="5.125" style="190" customWidth="1"/>
    <col min="5637" max="5642" width="9" style="190"/>
    <col min="5643" max="5643" width="8.25" style="190" customWidth="1"/>
    <col min="5644" max="5888" width="9" style="190"/>
    <col min="5889" max="5889" width="5.125" style="190" customWidth="1"/>
    <col min="5890" max="5891" width="9" style="190"/>
    <col min="5892" max="5892" width="5.125" style="190" customWidth="1"/>
    <col min="5893" max="5898" width="9" style="190"/>
    <col min="5899" max="5899" width="8.25" style="190" customWidth="1"/>
    <col min="5900" max="6144" width="9" style="190"/>
    <col min="6145" max="6145" width="5.125" style="190" customWidth="1"/>
    <col min="6146" max="6147" width="9" style="190"/>
    <col min="6148" max="6148" width="5.125" style="190" customWidth="1"/>
    <col min="6149" max="6154" width="9" style="190"/>
    <col min="6155" max="6155" width="8.25" style="190" customWidth="1"/>
    <col min="6156" max="6400" width="9" style="190"/>
    <col min="6401" max="6401" width="5.125" style="190" customWidth="1"/>
    <col min="6402" max="6403" width="9" style="190"/>
    <col min="6404" max="6404" width="5.125" style="190" customWidth="1"/>
    <col min="6405" max="6410" width="9" style="190"/>
    <col min="6411" max="6411" width="8.25" style="190" customWidth="1"/>
    <col min="6412" max="6656" width="9" style="190"/>
    <col min="6657" max="6657" width="5.125" style="190" customWidth="1"/>
    <col min="6658" max="6659" width="9" style="190"/>
    <col min="6660" max="6660" width="5.125" style="190" customWidth="1"/>
    <col min="6661" max="6666" width="9" style="190"/>
    <col min="6667" max="6667" width="8.25" style="190" customWidth="1"/>
    <col min="6668" max="6912" width="9" style="190"/>
    <col min="6913" max="6913" width="5.125" style="190" customWidth="1"/>
    <col min="6914" max="6915" width="9" style="190"/>
    <col min="6916" max="6916" width="5.125" style="190" customWidth="1"/>
    <col min="6917" max="6922" width="9" style="190"/>
    <col min="6923" max="6923" width="8.25" style="190" customWidth="1"/>
    <col min="6924" max="7168" width="9" style="190"/>
    <col min="7169" max="7169" width="5.125" style="190" customWidth="1"/>
    <col min="7170" max="7171" width="9" style="190"/>
    <col min="7172" max="7172" width="5.125" style="190" customWidth="1"/>
    <col min="7173" max="7178" width="9" style="190"/>
    <col min="7179" max="7179" width="8.25" style="190" customWidth="1"/>
    <col min="7180" max="7424" width="9" style="190"/>
    <col min="7425" max="7425" width="5.125" style="190" customWidth="1"/>
    <col min="7426" max="7427" width="9" style="190"/>
    <col min="7428" max="7428" width="5.125" style="190" customWidth="1"/>
    <col min="7429" max="7434" width="9" style="190"/>
    <col min="7435" max="7435" width="8.25" style="190" customWidth="1"/>
    <col min="7436" max="7680" width="9" style="190"/>
    <col min="7681" max="7681" width="5.125" style="190" customWidth="1"/>
    <col min="7682" max="7683" width="9" style="190"/>
    <col min="7684" max="7684" width="5.125" style="190" customWidth="1"/>
    <col min="7685" max="7690" width="9" style="190"/>
    <col min="7691" max="7691" width="8.25" style="190" customWidth="1"/>
    <col min="7692" max="7936" width="9" style="190"/>
    <col min="7937" max="7937" width="5.125" style="190" customWidth="1"/>
    <col min="7938" max="7939" width="9" style="190"/>
    <col min="7940" max="7940" width="5.125" style="190" customWidth="1"/>
    <col min="7941" max="7946" width="9" style="190"/>
    <col min="7947" max="7947" width="8.25" style="190" customWidth="1"/>
    <col min="7948" max="8192" width="9" style="190"/>
    <col min="8193" max="8193" width="5.125" style="190" customWidth="1"/>
    <col min="8194" max="8195" width="9" style="190"/>
    <col min="8196" max="8196" width="5.125" style="190" customWidth="1"/>
    <col min="8197" max="8202" width="9" style="190"/>
    <col min="8203" max="8203" width="8.25" style="190" customWidth="1"/>
    <col min="8204" max="8448" width="9" style="190"/>
    <col min="8449" max="8449" width="5.125" style="190" customWidth="1"/>
    <col min="8450" max="8451" width="9" style="190"/>
    <col min="8452" max="8452" width="5.125" style="190" customWidth="1"/>
    <col min="8453" max="8458" width="9" style="190"/>
    <col min="8459" max="8459" width="8.25" style="190" customWidth="1"/>
    <col min="8460" max="8704" width="9" style="190"/>
    <col min="8705" max="8705" width="5.125" style="190" customWidth="1"/>
    <col min="8706" max="8707" width="9" style="190"/>
    <col min="8708" max="8708" width="5.125" style="190" customWidth="1"/>
    <col min="8709" max="8714" width="9" style="190"/>
    <col min="8715" max="8715" width="8.25" style="190" customWidth="1"/>
    <col min="8716" max="8960" width="9" style="190"/>
    <col min="8961" max="8961" width="5.125" style="190" customWidth="1"/>
    <col min="8962" max="8963" width="9" style="190"/>
    <col min="8964" max="8964" width="5.125" style="190" customWidth="1"/>
    <col min="8965" max="8970" width="9" style="190"/>
    <col min="8971" max="8971" width="8.25" style="190" customWidth="1"/>
    <col min="8972" max="9216" width="9" style="190"/>
    <col min="9217" max="9217" width="5.125" style="190" customWidth="1"/>
    <col min="9218" max="9219" width="9" style="190"/>
    <col min="9220" max="9220" width="5.125" style="190" customWidth="1"/>
    <col min="9221" max="9226" width="9" style="190"/>
    <col min="9227" max="9227" width="8.25" style="190" customWidth="1"/>
    <col min="9228" max="9472" width="9" style="190"/>
    <col min="9473" max="9473" width="5.125" style="190" customWidth="1"/>
    <col min="9474" max="9475" width="9" style="190"/>
    <col min="9476" max="9476" width="5.125" style="190" customWidth="1"/>
    <col min="9477" max="9482" width="9" style="190"/>
    <col min="9483" max="9483" width="8.25" style="190" customWidth="1"/>
    <col min="9484" max="9728" width="9" style="190"/>
    <col min="9729" max="9729" width="5.125" style="190" customWidth="1"/>
    <col min="9730" max="9731" width="9" style="190"/>
    <col min="9732" max="9732" width="5.125" style="190" customWidth="1"/>
    <col min="9733" max="9738" width="9" style="190"/>
    <col min="9739" max="9739" width="8.25" style="190" customWidth="1"/>
    <col min="9740" max="9984" width="9" style="190"/>
    <col min="9985" max="9985" width="5.125" style="190" customWidth="1"/>
    <col min="9986" max="9987" width="9" style="190"/>
    <col min="9988" max="9988" width="5.125" style="190" customWidth="1"/>
    <col min="9989" max="9994" width="9" style="190"/>
    <col min="9995" max="9995" width="8.25" style="190" customWidth="1"/>
    <col min="9996" max="10240" width="9" style="190"/>
    <col min="10241" max="10241" width="5.125" style="190" customWidth="1"/>
    <col min="10242" max="10243" width="9" style="190"/>
    <col min="10244" max="10244" width="5.125" style="190" customWidth="1"/>
    <col min="10245" max="10250" width="9" style="190"/>
    <col min="10251" max="10251" width="8.25" style="190" customWidth="1"/>
    <col min="10252" max="10496" width="9" style="190"/>
    <col min="10497" max="10497" width="5.125" style="190" customWidth="1"/>
    <col min="10498" max="10499" width="9" style="190"/>
    <col min="10500" max="10500" width="5.125" style="190" customWidth="1"/>
    <col min="10501" max="10506" width="9" style="190"/>
    <col min="10507" max="10507" width="8.25" style="190" customWidth="1"/>
    <col min="10508" max="10752" width="9" style="190"/>
    <col min="10753" max="10753" width="5.125" style="190" customWidth="1"/>
    <col min="10754" max="10755" width="9" style="190"/>
    <col min="10756" max="10756" width="5.125" style="190" customWidth="1"/>
    <col min="10757" max="10762" width="9" style="190"/>
    <col min="10763" max="10763" width="8.25" style="190" customWidth="1"/>
    <col min="10764" max="11008" width="9" style="190"/>
    <col min="11009" max="11009" width="5.125" style="190" customWidth="1"/>
    <col min="11010" max="11011" width="9" style="190"/>
    <col min="11012" max="11012" width="5.125" style="190" customWidth="1"/>
    <col min="11013" max="11018" width="9" style="190"/>
    <col min="11019" max="11019" width="8.25" style="190" customWidth="1"/>
    <col min="11020" max="11264" width="9" style="190"/>
    <col min="11265" max="11265" width="5.125" style="190" customWidth="1"/>
    <col min="11266" max="11267" width="9" style="190"/>
    <col min="11268" max="11268" width="5.125" style="190" customWidth="1"/>
    <col min="11269" max="11274" width="9" style="190"/>
    <col min="11275" max="11275" width="8.25" style="190" customWidth="1"/>
    <col min="11276" max="11520" width="9" style="190"/>
    <col min="11521" max="11521" width="5.125" style="190" customWidth="1"/>
    <col min="11522" max="11523" width="9" style="190"/>
    <col min="11524" max="11524" width="5.125" style="190" customWidth="1"/>
    <col min="11525" max="11530" width="9" style="190"/>
    <col min="11531" max="11531" width="8.25" style="190" customWidth="1"/>
    <col min="11532" max="11776" width="9" style="190"/>
    <col min="11777" max="11777" width="5.125" style="190" customWidth="1"/>
    <col min="11778" max="11779" width="9" style="190"/>
    <col min="11780" max="11780" width="5.125" style="190" customWidth="1"/>
    <col min="11781" max="11786" width="9" style="190"/>
    <col min="11787" max="11787" width="8.25" style="190" customWidth="1"/>
    <col min="11788" max="12032" width="9" style="190"/>
    <col min="12033" max="12033" width="5.125" style="190" customWidth="1"/>
    <col min="12034" max="12035" width="9" style="190"/>
    <col min="12036" max="12036" width="5.125" style="190" customWidth="1"/>
    <col min="12037" max="12042" width="9" style="190"/>
    <col min="12043" max="12043" width="8.25" style="190" customWidth="1"/>
    <col min="12044" max="12288" width="9" style="190"/>
    <col min="12289" max="12289" width="5.125" style="190" customWidth="1"/>
    <col min="12290" max="12291" width="9" style="190"/>
    <col min="12292" max="12292" width="5.125" style="190" customWidth="1"/>
    <col min="12293" max="12298" width="9" style="190"/>
    <col min="12299" max="12299" width="8.25" style="190" customWidth="1"/>
    <col min="12300" max="12544" width="9" style="190"/>
    <col min="12545" max="12545" width="5.125" style="190" customWidth="1"/>
    <col min="12546" max="12547" width="9" style="190"/>
    <col min="12548" max="12548" width="5.125" style="190" customWidth="1"/>
    <col min="12549" max="12554" width="9" style="190"/>
    <col min="12555" max="12555" width="8.25" style="190" customWidth="1"/>
    <col min="12556" max="12800" width="9" style="190"/>
    <col min="12801" max="12801" width="5.125" style="190" customWidth="1"/>
    <col min="12802" max="12803" width="9" style="190"/>
    <col min="12804" max="12804" width="5.125" style="190" customWidth="1"/>
    <col min="12805" max="12810" width="9" style="190"/>
    <col min="12811" max="12811" width="8.25" style="190" customWidth="1"/>
    <col min="12812" max="13056" width="9" style="190"/>
    <col min="13057" max="13057" width="5.125" style="190" customWidth="1"/>
    <col min="13058" max="13059" width="9" style="190"/>
    <col min="13060" max="13060" width="5.125" style="190" customWidth="1"/>
    <col min="13061" max="13066" width="9" style="190"/>
    <col min="13067" max="13067" width="8.25" style="190" customWidth="1"/>
    <col min="13068" max="13312" width="9" style="190"/>
    <col min="13313" max="13313" width="5.125" style="190" customWidth="1"/>
    <col min="13314" max="13315" width="9" style="190"/>
    <col min="13316" max="13316" width="5.125" style="190" customWidth="1"/>
    <col min="13317" max="13322" width="9" style="190"/>
    <col min="13323" max="13323" width="8.25" style="190" customWidth="1"/>
    <col min="13324" max="13568" width="9" style="190"/>
    <col min="13569" max="13569" width="5.125" style="190" customWidth="1"/>
    <col min="13570" max="13571" width="9" style="190"/>
    <col min="13572" max="13572" width="5.125" style="190" customWidth="1"/>
    <col min="13573" max="13578" width="9" style="190"/>
    <col min="13579" max="13579" width="8.25" style="190" customWidth="1"/>
    <col min="13580" max="13824" width="9" style="190"/>
    <col min="13825" max="13825" width="5.125" style="190" customWidth="1"/>
    <col min="13826" max="13827" width="9" style="190"/>
    <col min="13828" max="13828" width="5.125" style="190" customWidth="1"/>
    <col min="13829" max="13834" width="9" style="190"/>
    <col min="13835" max="13835" width="8.25" style="190" customWidth="1"/>
    <col min="13836" max="14080" width="9" style="190"/>
    <col min="14081" max="14081" width="5.125" style="190" customWidth="1"/>
    <col min="14082" max="14083" width="9" style="190"/>
    <col min="14084" max="14084" width="5.125" style="190" customWidth="1"/>
    <col min="14085" max="14090" width="9" style="190"/>
    <col min="14091" max="14091" width="8.25" style="190" customWidth="1"/>
    <col min="14092" max="14336" width="9" style="190"/>
    <col min="14337" max="14337" width="5.125" style="190" customWidth="1"/>
    <col min="14338" max="14339" width="9" style="190"/>
    <col min="14340" max="14340" width="5.125" style="190" customWidth="1"/>
    <col min="14341" max="14346" width="9" style="190"/>
    <col min="14347" max="14347" width="8.25" style="190" customWidth="1"/>
    <col min="14348" max="14592" width="9" style="190"/>
    <col min="14593" max="14593" width="5.125" style="190" customWidth="1"/>
    <col min="14594" max="14595" width="9" style="190"/>
    <col min="14596" max="14596" width="5.125" style="190" customWidth="1"/>
    <col min="14597" max="14602" width="9" style="190"/>
    <col min="14603" max="14603" width="8.25" style="190" customWidth="1"/>
    <col min="14604" max="14848" width="9" style="190"/>
    <col min="14849" max="14849" width="5.125" style="190" customWidth="1"/>
    <col min="14850" max="14851" width="9" style="190"/>
    <col min="14852" max="14852" width="5.125" style="190" customWidth="1"/>
    <col min="14853" max="14858" width="9" style="190"/>
    <col min="14859" max="14859" width="8.25" style="190" customWidth="1"/>
    <col min="14860" max="15104" width="9" style="190"/>
    <col min="15105" max="15105" width="5.125" style="190" customWidth="1"/>
    <col min="15106" max="15107" width="9" style="190"/>
    <col min="15108" max="15108" width="5.125" style="190" customWidth="1"/>
    <col min="15109" max="15114" width="9" style="190"/>
    <col min="15115" max="15115" width="8.25" style="190" customWidth="1"/>
    <col min="15116" max="15360" width="9" style="190"/>
    <col min="15361" max="15361" width="5.125" style="190" customWidth="1"/>
    <col min="15362" max="15363" width="9" style="190"/>
    <col min="15364" max="15364" width="5.125" style="190" customWidth="1"/>
    <col min="15365" max="15370" width="9" style="190"/>
    <col min="15371" max="15371" width="8.25" style="190" customWidth="1"/>
    <col min="15372" max="15616" width="9" style="190"/>
    <col min="15617" max="15617" width="5.125" style="190" customWidth="1"/>
    <col min="15618" max="15619" width="9" style="190"/>
    <col min="15620" max="15620" width="5.125" style="190" customWidth="1"/>
    <col min="15621" max="15626" width="9" style="190"/>
    <col min="15627" max="15627" width="8.25" style="190" customWidth="1"/>
    <col min="15628" max="15872" width="9" style="190"/>
    <col min="15873" max="15873" width="5.125" style="190" customWidth="1"/>
    <col min="15874" max="15875" width="9" style="190"/>
    <col min="15876" max="15876" width="5.125" style="190" customWidth="1"/>
    <col min="15877" max="15882" width="9" style="190"/>
    <col min="15883" max="15883" width="8.25" style="190" customWidth="1"/>
    <col min="15884" max="16128" width="9" style="190"/>
    <col min="16129" max="16129" width="5.125" style="190" customWidth="1"/>
    <col min="16130" max="16131" width="9" style="190"/>
    <col min="16132" max="16132" width="5.125" style="190" customWidth="1"/>
    <col min="16133" max="16138" width="9" style="190"/>
    <col min="16139" max="16139" width="8.25" style="190" customWidth="1"/>
    <col min="16140" max="16384" width="9" style="190"/>
  </cols>
  <sheetData>
    <row r="1" spans="2:28" s="196" customFormat="1" ht="30" customHeight="1">
      <c r="B1" s="660" t="s">
        <v>1323</v>
      </c>
      <c r="C1" s="660"/>
      <c r="D1" s="660"/>
      <c r="E1" s="660"/>
      <c r="F1" s="660"/>
      <c r="G1" s="660"/>
      <c r="H1" s="660"/>
      <c r="I1" s="660"/>
      <c r="J1" s="660"/>
      <c r="K1" s="660"/>
      <c r="L1" s="660"/>
    </row>
    <row r="2" spans="2:28" s="198" customFormat="1" ht="3" customHeight="1">
      <c r="B2" s="197"/>
      <c r="C2" s="197"/>
      <c r="D2" s="197"/>
      <c r="E2" s="197"/>
      <c r="F2" s="197"/>
      <c r="G2" s="197"/>
      <c r="H2" s="197"/>
      <c r="I2" s="197"/>
      <c r="J2" s="197"/>
      <c r="K2" s="197"/>
      <c r="L2" s="661"/>
    </row>
    <row r="3" spans="2:28" s="196" customFormat="1" ht="33.75" customHeight="1">
      <c r="B3" s="199" t="s">
        <v>727</v>
      </c>
      <c r="C3" s="199"/>
      <c r="D3" s="199"/>
      <c r="E3" s="199"/>
      <c r="F3" s="199"/>
      <c r="G3" s="199"/>
      <c r="H3" s="199"/>
      <c r="I3" s="199"/>
      <c r="J3" s="199"/>
      <c r="K3" s="199"/>
      <c r="L3" s="661"/>
      <c r="AB3" s="196" t="s">
        <v>1195</v>
      </c>
    </row>
    <row r="4" spans="2:28" s="196" customFormat="1" ht="21.75" customHeight="1">
      <c r="B4" s="200"/>
      <c r="C4" s="201" t="s">
        <v>728</v>
      </c>
      <c r="D4" s="202" t="s">
        <v>729</v>
      </c>
      <c r="E4" s="200"/>
      <c r="F4" s="200"/>
      <c r="G4" s="200"/>
      <c r="H4" s="203"/>
      <c r="I4" s="203"/>
      <c r="J4" s="203"/>
      <c r="K4" s="203"/>
      <c r="L4" s="203"/>
      <c r="AB4" s="196" t="s">
        <v>1196</v>
      </c>
    </row>
    <row r="5" spans="2:28" s="196" customFormat="1" ht="4.5" customHeight="1">
      <c r="B5" s="204"/>
      <c r="C5" s="205"/>
      <c r="D5" s="206"/>
      <c r="E5" s="206"/>
      <c r="F5" s="206"/>
      <c r="G5" s="206"/>
      <c r="H5" s="206"/>
      <c r="I5" s="206"/>
      <c r="J5" s="206"/>
      <c r="K5" s="206"/>
      <c r="L5" s="206"/>
      <c r="AB5" s="196" t="s">
        <v>1197</v>
      </c>
    </row>
    <row r="6" spans="2:28" s="196" customFormat="1" ht="21.75" customHeight="1">
      <c r="B6" s="200"/>
      <c r="C6" s="207" t="s">
        <v>730</v>
      </c>
      <c r="D6" s="202" t="s">
        <v>731</v>
      </c>
      <c r="E6" s="200"/>
      <c r="F6" s="200"/>
      <c r="G6" s="200"/>
      <c r="H6" s="203"/>
      <c r="I6" s="203"/>
      <c r="J6" s="203"/>
      <c r="K6" s="203"/>
      <c r="L6" s="203"/>
      <c r="N6" s="196" t="s">
        <v>196</v>
      </c>
      <c r="O6" s="196" t="s">
        <v>197</v>
      </c>
      <c r="P6" s="196" t="s">
        <v>198</v>
      </c>
      <c r="Q6" s="196" t="s">
        <v>199</v>
      </c>
      <c r="R6" s="196" t="s">
        <v>200</v>
      </c>
      <c r="AB6" s="196" t="s">
        <v>1198</v>
      </c>
    </row>
    <row r="7" spans="2:28" s="196" customFormat="1" ht="4.5" customHeight="1">
      <c r="B7" s="204"/>
      <c r="C7" s="205"/>
      <c r="D7" s="206"/>
      <c r="E7" s="206"/>
      <c r="F7" s="206"/>
      <c r="G7" s="206"/>
      <c r="H7" s="206"/>
      <c r="I7" s="206"/>
      <c r="J7" s="206"/>
      <c r="K7" s="206"/>
      <c r="L7" s="206"/>
      <c r="AB7" s="196" t="s">
        <v>1199</v>
      </c>
    </row>
    <row r="8" spans="2:28" s="196" customFormat="1" ht="21.75" customHeight="1">
      <c r="B8" s="200"/>
      <c r="C8" s="208" t="s">
        <v>732</v>
      </c>
      <c r="D8" s="202" t="s">
        <v>733</v>
      </c>
      <c r="E8" s="200"/>
      <c r="F8" s="200"/>
      <c r="G8" s="200"/>
      <c r="H8" s="203"/>
      <c r="I8" s="203"/>
      <c r="J8" s="203"/>
      <c r="K8" s="203"/>
      <c r="L8" s="203"/>
    </row>
    <row r="9" spans="2:28" s="196" customFormat="1" ht="12" customHeight="1">
      <c r="B9" s="204"/>
      <c r="C9" s="205"/>
      <c r="D9" s="206"/>
      <c r="E9" s="206"/>
      <c r="F9" s="206"/>
      <c r="G9" s="206"/>
      <c r="H9" s="206"/>
      <c r="I9" s="206"/>
      <c r="J9" s="206"/>
      <c r="K9" s="206"/>
      <c r="L9" s="206"/>
    </row>
    <row r="10" spans="2:28" s="196" customFormat="1" ht="33.75" customHeight="1">
      <c r="B10" s="647" t="s">
        <v>734</v>
      </c>
      <c r="C10" s="647"/>
      <c r="D10" s="647"/>
      <c r="E10" s="647"/>
      <c r="F10" s="647"/>
      <c r="G10" s="647"/>
      <c r="H10" s="647"/>
      <c r="I10" s="647"/>
      <c r="J10" s="647"/>
      <c r="K10" s="647"/>
      <c r="L10" s="647"/>
    </row>
    <row r="11" spans="2:28" s="196" customFormat="1" ht="33.75" customHeight="1">
      <c r="B11" s="560" t="s">
        <v>1227</v>
      </c>
      <c r="C11" s="547"/>
      <c r="D11" s="547"/>
      <c r="E11" s="547"/>
      <c r="F11" s="547"/>
      <c r="G11" s="547"/>
      <c r="H11" s="547"/>
      <c r="I11" s="547"/>
      <c r="J11" s="547"/>
      <c r="K11" s="547"/>
      <c r="L11" s="547"/>
    </row>
    <row r="12" spans="2:28" ht="24.75" customHeight="1">
      <c r="B12" s="209" t="s">
        <v>488</v>
      </c>
      <c r="C12" s="211"/>
      <c r="D12" s="192" t="s">
        <v>489</v>
      </c>
      <c r="E12" s="193"/>
      <c r="F12" s="193"/>
      <c r="G12" s="193"/>
      <c r="H12" s="193"/>
      <c r="I12" s="193"/>
      <c r="J12" s="193"/>
      <c r="K12" s="193"/>
      <c r="L12" s="193"/>
    </row>
    <row r="13" spans="2:28" ht="5.0999999999999996" customHeight="1">
      <c r="B13" s="194"/>
      <c r="C13" s="195"/>
      <c r="D13" s="193"/>
      <c r="E13" s="193"/>
      <c r="F13" s="193"/>
      <c r="G13" s="193"/>
      <c r="H13" s="193"/>
      <c r="I13" s="193"/>
      <c r="J13" s="193"/>
      <c r="K13" s="193"/>
      <c r="L13" s="193"/>
    </row>
    <row r="14" spans="2:28" ht="24.75" customHeight="1">
      <c r="B14" s="209" t="s">
        <v>490</v>
      </c>
      <c r="C14" s="211"/>
      <c r="D14" s="192" t="s">
        <v>491</v>
      </c>
      <c r="E14" s="193"/>
      <c r="F14" s="193"/>
      <c r="G14" s="193"/>
      <c r="H14" s="193"/>
      <c r="I14" s="193"/>
      <c r="J14" s="193"/>
      <c r="K14" s="193"/>
      <c r="L14" s="193"/>
    </row>
    <row r="15" spans="2:28" ht="5.0999999999999996" customHeight="1">
      <c r="B15" s="194"/>
      <c r="C15" s="195"/>
      <c r="D15" s="193"/>
      <c r="E15" s="193"/>
      <c r="F15" s="193"/>
      <c r="G15" s="193"/>
      <c r="H15" s="193"/>
      <c r="I15" s="193"/>
      <c r="J15" s="193"/>
      <c r="K15" s="193"/>
      <c r="L15" s="193"/>
    </row>
    <row r="16" spans="2:28" ht="24.75" customHeight="1">
      <c r="B16" s="209" t="s">
        <v>492</v>
      </c>
      <c r="C16" s="211"/>
      <c r="D16" s="192" t="s">
        <v>493</v>
      </c>
      <c r="E16" s="193"/>
      <c r="F16" s="193"/>
      <c r="G16" s="193"/>
      <c r="H16" s="193"/>
      <c r="I16" s="193"/>
      <c r="J16" s="193"/>
      <c r="K16" s="193"/>
      <c r="L16" s="193"/>
    </row>
    <row r="17" spans="2:12" ht="5.0999999999999996" customHeight="1">
      <c r="B17" s="194"/>
      <c r="C17" s="195"/>
      <c r="D17" s="193"/>
      <c r="E17" s="193"/>
      <c r="F17" s="193"/>
      <c r="G17" s="193"/>
      <c r="H17" s="193"/>
      <c r="I17" s="193"/>
      <c r="J17" s="193"/>
      <c r="K17" s="193"/>
      <c r="L17" s="193"/>
    </row>
    <row r="18" spans="2:12" ht="24.75" customHeight="1">
      <c r="B18" s="209" t="s">
        <v>1194</v>
      </c>
      <c r="C18" s="211"/>
      <c r="D18" s="192" t="s">
        <v>1200</v>
      </c>
      <c r="E18" s="193"/>
      <c r="F18" s="193"/>
      <c r="G18" s="193"/>
      <c r="H18" s="193"/>
      <c r="I18" s="193"/>
      <c r="J18" s="193"/>
      <c r="K18" s="193"/>
      <c r="L18" s="193"/>
    </row>
    <row r="19" spans="2:12" ht="5.0999999999999996" customHeight="1">
      <c r="B19" s="191"/>
      <c r="C19" s="191"/>
      <c r="D19" s="193"/>
      <c r="E19" s="193"/>
      <c r="F19" s="193"/>
      <c r="G19" s="193"/>
      <c r="H19" s="193"/>
      <c r="I19" s="193"/>
      <c r="J19" s="193"/>
      <c r="K19" s="193"/>
      <c r="L19" s="193"/>
    </row>
    <row r="20" spans="2:12" ht="24.75" customHeight="1">
      <c r="B20" s="210" t="s">
        <v>494</v>
      </c>
      <c r="C20" s="211"/>
      <c r="D20" s="664" t="s">
        <v>737</v>
      </c>
      <c r="E20" s="665"/>
      <c r="F20" s="665"/>
      <c r="G20" s="665"/>
      <c r="H20" s="665"/>
      <c r="I20" s="665"/>
      <c r="J20" s="665"/>
      <c r="K20" s="665"/>
      <c r="L20" s="665"/>
    </row>
    <row r="21" spans="2:12" s="196" customFormat="1" ht="5.0999999999999996" customHeight="1">
      <c r="B21" s="204"/>
      <c r="C21" s="610"/>
      <c r="D21" s="206"/>
      <c r="E21" s="206"/>
      <c r="F21" s="206"/>
      <c r="G21" s="206"/>
      <c r="H21" s="206"/>
      <c r="I21" s="206"/>
      <c r="J21" s="206"/>
      <c r="K21" s="206"/>
      <c r="L21" s="206"/>
    </row>
    <row r="22" spans="2:12" s="196" customFormat="1" ht="25.5" customHeight="1">
      <c r="B22" s="520" t="s">
        <v>1126</v>
      </c>
      <c r="C22" s="444"/>
      <c r="D22" s="662" t="s">
        <v>740</v>
      </c>
      <c r="E22" s="663"/>
      <c r="F22" s="663"/>
      <c r="G22" s="663"/>
      <c r="H22" s="663"/>
      <c r="I22" s="663"/>
      <c r="J22" s="663"/>
      <c r="K22" s="663"/>
      <c r="L22" s="663"/>
    </row>
    <row r="23" spans="2:12" s="196" customFormat="1" ht="5.0999999999999996" customHeight="1">
      <c r="B23" s="204"/>
      <c r="C23" s="610"/>
      <c r="D23" s="206"/>
      <c r="E23" s="206"/>
      <c r="F23" s="206"/>
      <c r="G23" s="206"/>
      <c r="H23" s="206"/>
      <c r="I23" s="206"/>
      <c r="J23" s="206"/>
      <c r="K23" s="206"/>
      <c r="L23" s="206"/>
    </row>
    <row r="24" spans="2:12" s="196" customFormat="1" ht="24.75" customHeight="1">
      <c r="B24" s="520" t="s">
        <v>1127</v>
      </c>
      <c r="C24" s="444"/>
      <c r="D24" s="662" t="s">
        <v>741</v>
      </c>
      <c r="E24" s="663"/>
      <c r="F24" s="663"/>
      <c r="G24" s="663"/>
      <c r="H24" s="663"/>
      <c r="I24" s="663"/>
      <c r="J24" s="663"/>
      <c r="K24" s="663"/>
      <c r="L24" s="663"/>
    </row>
    <row r="25" spans="2:12" ht="5.0999999999999996" customHeight="1">
      <c r="B25" s="191"/>
      <c r="C25" s="191"/>
      <c r="D25" s="191"/>
      <c r="E25" s="191"/>
      <c r="F25" s="191"/>
      <c r="G25" s="191"/>
      <c r="H25" s="191"/>
      <c r="I25" s="191"/>
      <c r="J25" s="191"/>
      <c r="K25" s="191"/>
      <c r="L25" s="191"/>
    </row>
    <row r="26" spans="2:12" s="196" customFormat="1" ht="23.25" customHeight="1">
      <c r="B26" s="613" t="s">
        <v>1324</v>
      </c>
      <c r="C26" s="666"/>
      <c r="D26" s="666"/>
      <c r="E26" s="666"/>
      <c r="F26" s="666"/>
      <c r="G26" s="666"/>
      <c r="H26" s="666"/>
      <c r="I26" s="666"/>
      <c r="J26" s="666"/>
      <c r="K26" s="666"/>
      <c r="L26" s="607"/>
    </row>
    <row r="27" spans="2:12" s="196" customFormat="1" ht="5.25" customHeight="1">
      <c r="B27" s="204"/>
      <c r="C27" s="610"/>
      <c r="D27" s="206"/>
      <c r="E27" s="206"/>
      <c r="F27" s="206"/>
      <c r="G27" s="206"/>
      <c r="H27" s="206"/>
      <c r="I27" s="206"/>
      <c r="J27" s="206"/>
      <c r="K27" s="206"/>
      <c r="L27" s="206"/>
    </row>
    <row r="28" spans="2:12" s="196" customFormat="1" ht="57" customHeight="1">
      <c r="B28" s="613" t="s">
        <v>1326</v>
      </c>
      <c r="C28" s="667"/>
      <c r="D28" s="667"/>
      <c r="E28" s="667"/>
      <c r="F28" s="667"/>
      <c r="G28" s="667"/>
      <c r="H28" s="667"/>
      <c r="I28" s="667"/>
      <c r="J28" s="667"/>
      <c r="K28" s="667"/>
      <c r="L28" s="607"/>
    </row>
    <row r="29" spans="2:12" s="196" customFormat="1" ht="5.0999999999999996" customHeight="1">
      <c r="B29" s="212"/>
      <c r="C29" s="203"/>
      <c r="D29" s="203"/>
      <c r="E29" s="203"/>
      <c r="F29" s="203"/>
      <c r="G29" s="203"/>
      <c r="H29" s="203"/>
      <c r="I29" s="203"/>
      <c r="J29" s="203"/>
      <c r="K29" s="203"/>
      <c r="L29" s="203"/>
    </row>
    <row r="30" spans="2:12" s="196" customFormat="1" ht="24.75" customHeight="1">
      <c r="B30" s="213" t="s">
        <v>735</v>
      </c>
      <c r="C30" s="444"/>
      <c r="D30" s="662" t="s">
        <v>738</v>
      </c>
      <c r="E30" s="663"/>
      <c r="F30" s="663"/>
      <c r="G30" s="663"/>
      <c r="H30" s="663"/>
      <c r="I30" s="663"/>
      <c r="J30" s="663"/>
      <c r="K30" s="663"/>
      <c r="L30" s="663"/>
    </row>
    <row r="31" spans="2:12" s="196" customFormat="1" ht="5.0999999999999996" customHeight="1">
      <c r="B31" s="212"/>
      <c r="C31" s="203"/>
      <c r="D31" s="203"/>
      <c r="E31" s="203"/>
      <c r="F31" s="203"/>
      <c r="G31" s="203"/>
      <c r="H31" s="203"/>
      <c r="I31" s="203"/>
      <c r="J31" s="203"/>
      <c r="K31" s="203"/>
      <c r="L31" s="203"/>
    </row>
    <row r="32" spans="2:12" s="196" customFormat="1" ht="24.75" customHeight="1">
      <c r="B32" s="213" t="s">
        <v>736</v>
      </c>
      <c r="C32" s="445"/>
      <c r="D32" s="662" t="s">
        <v>739</v>
      </c>
      <c r="E32" s="663"/>
      <c r="F32" s="663"/>
      <c r="G32" s="663"/>
      <c r="H32" s="663"/>
      <c r="I32" s="663"/>
      <c r="J32" s="663"/>
      <c r="K32" s="663"/>
      <c r="L32" s="663"/>
    </row>
    <row r="33" spans="2:12" s="196" customFormat="1" ht="5.0999999999999996" hidden="1" customHeight="1">
      <c r="B33" s="204"/>
      <c r="C33" s="205"/>
      <c r="D33" s="206"/>
      <c r="E33" s="206"/>
      <c r="F33" s="206"/>
      <c r="G33" s="206"/>
      <c r="H33" s="206"/>
      <c r="I33" s="206"/>
      <c r="J33" s="206"/>
      <c r="K33" s="206"/>
      <c r="L33" s="206"/>
    </row>
    <row r="34" spans="2:12" s="196" customFormat="1" ht="31.5" hidden="1" customHeight="1">
      <c r="B34" s="520" t="s">
        <v>1126</v>
      </c>
      <c r="C34" s="444"/>
      <c r="D34" s="662" t="s">
        <v>740</v>
      </c>
      <c r="E34" s="663"/>
      <c r="F34" s="663"/>
      <c r="G34" s="663"/>
      <c r="H34" s="663"/>
      <c r="I34" s="663"/>
      <c r="J34" s="663"/>
      <c r="K34" s="663"/>
      <c r="L34" s="663"/>
    </row>
    <row r="35" spans="2:12" s="196" customFormat="1" ht="5.0999999999999996" hidden="1" customHeight="1">
      <c r="B35" s="204"/>
      <c r="C35" s="205"/>
      <c r="D35" s="206"/>
      <c r="E35" s="206"/>
      <c r="F35" s="206"/>
      <c r="G35" s="206"/>
      <c r="H35" s="206"/>
      <c r="I35" s="206"/>
      <c r="J35" s="206"/>
      <c r="K35" s="206"/>
      <c r="L35" s="206"/>
    </row>
    <row r="36" spans="2:12" s="196" customFormat="1" ht="31.5" hidden="1" customHeight="1">
      <c r="B36" s="520" t="s">
        <v>1127</v>
      </c>
      <c r="C36" s="444"/>
      <c r="D36" s="662" t="s">
        <v>741</v>
      </c>
      <c r="E36" s="663"/>
      <c r="F36" s="663"/>
      <c r="G36" s="663"/>
      <c r="H36" s="663"/>
      <c r="I36" s="663"/>
      <c r="J36" s="663"/>
      <c r="K36" s="663"/>
      <c r="L36" s="663"/>
    </row>
    <row r="37" spans="2:12" ht="5.0999999999999996" customHeight="1">
      <c r="B37" s="191"/>
      <c r="C37" s="191"/>
      <c r="D37" s="191"/>
      <c r="E37" s="191"/>
      <c r="F37" s="191"/>
      <c r="G37" s="191"/>
      <c r="H37" s="191"/>
      <c r="I37" s="191"/>
      <c r="J37" s="191"/>
      <c r="K37" s="191"/>
      <c r="L37" s="191"/>
    </row>
    <row r="38" spans="2:12" ht="30.75" hidden="1" customHeight="1">
      <c r="B38" s="648" t="s">
        <v>495</v>
      </c>
      <c r="C38" s="648"/>
      <c r="D38" s="648"/>
      <c r="E38" s="648"/>
      <c r="F38" s="648"/>
      <c r="G38" s="648"/>
      <c r="H38" s="191"/>
      <c r="I38" s="191"/>
      <c r="J38" s="191"/>
      <c r="K38" s="191"/>
      <c r="L38" s="191"/>
    </row>
    <row r="39" spans="2:12" ht="51.75" hidden="1" customHeight="1">
      <c r="B39" s="652" t="s">
        <v>496</v>
      </c>
      <c r="C39" s="652"/>
      <c r="D39" s="652"/>
      <c r="E39" s="652"/>
      <c r="F39" s="652"/>
      <c r="G39" s="652"/>
      <c r="H39" s="652"/>
      <c r="I39" s="652"/>
      <c r="J39" s="652"/>
      <c r="K39" s="652"/>
      <c r="L39" s="652"/>
    </row>
    <row r="40" spans="2:12" ht="2.25" customHeight="1">
      <c r="B40" s="191"/>
      <c r="C40" s="191"/>
      <c r="D40" s="191"/>
      <c r="E40" s="191"/>
      <c r="F40" s="191"/>
      <c r="G40" s="191"/>
      <c r="H40" s="191"/>
      <c r="I40" s="191"/>
      <c r="J40" s="191"/>
      <c r="K40" s="191"/>
      <c r="L40" s="191"/>
    </row>
    <row r="41" spans="2:12" s="196" customFormat="1" ht="33.75" customHeight="1" thickBot="1">
      <c r="B41" s="647" t="s">
        <v>1428</v>
      </c>
      <c r="C41" s="647"/>
      <c r="D41" s="647"/>
      <c r="E41" s="647"/>
      <c r="F41" s="647"/>
      <c r="G41" s="647"/>
      <c r="H41" s="647"/>
      <c r="I41" s="647"/>
      <c r="J41" s="647"/>
      <c r="K41" s="647"/>
      <c r="L41" s="647"/>
    </row>
    <row r="42" spans="2:12" s="196" customFormat="1" ht="210" customHeight="1">
      <c r="B42" s="204"/>
      <c r="C42" s="653" t="s">
        <v>1436</v>
      </c>
      <c r="D42" s="654"/>
      <c r="E42" s="654"/>
      <c r="F42" s="654"/>
      <c r="G42" s="654"/>
      <c r="H42" s="654"/>
      <c r="I42" s="654"/>
      <c r="J42" s="654"/>
      <c r="K42" s="654"/>
      <c r="L42" s="655"/>
    </row>
    <row r="43" spans="2:12" s="196" customFormat="1" ht="282" customHeight="1" thickBot="1">
      <c r="B43" s="200"/>
      <c r="C43" s="656"/>
      <c r="D43" s="657"/>
      <c r="E43" s="657"/>
      <c r="F43" s="657"/>
      <c r="G43" s="657"/>
      <c r="H43" s="657"/>
      <c r="I43" s="657"/>
      <c r="J43" s="657"/>
      <c r="K43" s="657"/>
      <c r="L43" s="658"/>
    </row>
    <row r="44" spans="2:12" s="196" customFormat="1" ht="30.75" hidden="1" customHeight="1">
      <c r="B44" s="646" t="s">
        <v>495</v>
      </c>
      <c r="C44" s="646"/>
      <c r="D44" s="646"/>
      <c r="E44" s="646"/>
      <c r="F44" s="646"/>
      <c r="G44" s="646"/>
      <c r="H44" s="203"/>
      <c r="I44" s="203"/>
      <c r="J44" s="203"/>
      <c r="K44" s="203"/>
      <c r="L44" s="203"/>
    </row>
    <row r="45" spans="2:12" s="196" customFormat="1" ht="51.75" hidden="1" customHeight="1">
      <c r="B45" s="668" t="s">
        <v>496</v>
      </c>
      <c r="C45" s="668"/>
      <c r="D45" s="668"/>
      <c r="E45" s="668"/>
      <c r="F45" s="668"/>
      <c r="G45" s="668"/>
      <c r="H45" s="668"/>
      <c r="I45" s="668"/>
      <c r="J45" s="668"/>
      <c r="K45" s="668"/>
      <c r="L45" s="668"/>
    </row>
    <row r="46" spans="2:12" s="196" customFormat="1" ht="33.75" customHeight="1" thickBot="1">
      <c r="B46" s="647" t="s">
        <v>1429</v>
      </c>
      <c r="C46" s="647"/>
      <c r="D46" s="647"/>
      <c r="E46" s="647"/>
      <c r="F46" s="647"/>
      <c r="G46" s="647"/>
      <c r="H46" s="647"/>
      <c r="I46" s="647"/>
      <c r="J46" s="647"/>
      <c r="K46" s="647"/>
      <c r="L46" s="647"/>
    </row>
    <row r="47" spans="2:12" s="196" customFormat="1" ht="111.75" customHeight="1" thickBot="1">
      <c r="B47" s="204"/>
      <c r="C47" s="649" t="s">
        <v>1430</v>
      </c>
      <c r="D47" s="650"/>
      <c r="E47" s="650"/>
      <c r="F47" s="650"/>
      <c r="G47" s="650"/>
      <c r="H47" s="650"/>
      <c r="I47" s="650"/>
      <c r="J47" s="650"/>
      <c r="K47" s="650"/>
      <c r="L47" s="651"/>
    </row>
    <row r="48" spans="2:12" s="196" customFormat="1" ht="5.0999999999999996" customHeight="1">
      <c r="B48" s="204"/>
      <c r="C48" s="205"/>
      <c r="D48" s="206"/>
      <c r="E48" s="206"/>
      <c r="F48" s="206"/>
      <c r="G48" s="206"/>
      <c r="H48" s="206"/>
      <c r="I48" s="206"/>
      <c r="J48" s="206"/>
      <c r="K48" s="206"/>
      <c r="L48" s="206"/>
    </row>
    <row r="49" spans="2:15" s="196" customFormat="1" ht="2.25" customHeight="1">
      <c r="B49" s="203"/>
      <c r="C49" s="203"/>
      <c r="D49" s="203"/>
      <c r="E49" s="203"/>
      <c r="F49" s="203"/>
      <c r="G49" s="203"/>
      <c r="H49" s="203"/>
      <c r="I49" s="203"/>
      <c r="J49" s="203"/>
      <c r="K49" s="203"/>
      <c r="L49" s="203"/>
    </row>
    <row r="50" spans="2:15" s="196" customFormat="1" ht="33.75" customHeight="1">
      <c r="B50" s="647" t="s">
        <v>1431</v>
      </c>
      <c r="C50" s="647"/>
      <c r="D50" s="647"/>
      <c r="E50" s="647"/>
      <c r="F50" s="647"/>
      <c r="G50" s="647"/>
      <c r="H50" s="647"/>
      <c r="I50" s="647"/>
      <c r="J50" s="647"/>
      <c r="K50" s="647"/>
      <c r="L50" s="647"/>
    </row>
    <row r="51" spans="2:15" s="196" customFormat="1" ht="28.5" customHeight="1">
      <c r="B51" s="659" t="s">
        <v>1332</v>
      </c>
      <c r="C51" s="659"/>
      <c r="D51" s="659"/>
      <c r="E51" s="659"/>
      <c r="F51" s="659"/>
      <c r="G51" s="659"/>
      <c r="H51" s="659"/>
      <c r="I51" s="659"/>
      <c r="J51" s="659"/>
      <c r="K51" s="659"/>
      <c r="L51" s="659"/>
      <c r="O51" s="196" t="s">
        <v>1325</v>
      </c>
    </row>
    <row r="52" spans="2:15" s="196" customFormat="1" ht="21.75" customHeight="1">
      <c r="B52" s="446"/>
      <c r="C52" s="214" t="s">
        <v>1419</v>
      </c>
      <c r="D52" s="610"/>
      <c r="E52" s="610"/>
      <c r="F52" s="610"/>
      <c r="G52" s="610"/>
      <c r="H52" s="610"/>
      <c r="I52" s="610"/>
      <c r="J52" s="610"/>
      <c r="K52" s="610"/>
      <c r="O52" s="196" t="s">
        <v>1330</v>
      </c>
    </row>
    <row r="53" spans="2:15" s="196" customFormat="1" ht="21.75" customHeight="1">
      <c r="B53" s="446"/>
      <c r="C53" s="608" t="s">
        <v>1427</v>
      </c>
      <c r="D53" s="608"/>
      <c r="E53" s="608"/>
      <c r="F53" s="608"/>
      <c r="G53" s="608"/>
      <c r="H53" s="608"/>
      <c r="I53" s="608"/>
      <c r="J53" s="608"/>
      <c r="K53" s="608"/>
      <c r="O53" s="196" t="s">
        <v>1331</v>
      </c>
    </row>
    <row r="54" spans="2:15" s="196" customFormat="1" ht="21.75" customHeight="1">
      <c r="B54" s="446"/>
      <c r="C54" s="608" t="s">
        <v>742</v>
      </c>
      <c r="D54" s="608"/>
      <c r="E54" s="608"/>
      <c r="F54" s="608"/>
      <c r="G54" s="608"/>
      <c r="H54" s="608"/>
      <c r="I54" s="608"/>
      <c r="J54" s="608"/>
      <c r="K54" s="608"/>
    </row>
    <row r="55" spans="2:15" s="196" customFormat="1" ht="21.75" customHeight="1">
      <c r="B55" s="446"/>
      <c r="C55" s="610" t="s">
        <v>498</v>
      </c>
      <c r="D55" s="609" t="s">
        <v>497</v>
      </c>
      <c r="E55" s="609"/>
      <c r="F55" s="609"/>
      <c r="G55" s="609"/>
      <c r="H55" s="609"/>
      <c r="I55" s="609"/>
      <c r="J55" s="609"/>
      <c r="K55" s="609"/>
    </row>
    <row r="56" spans="2:15" ht="20.100000000000001" customHeight="1"/>
    <row r="57" spans="2:15" ht="20.100000000000001" customHeight="1"/>
    <row r="58" spans="2:15" ht="20.100000000000001" customHeight="1"/>
  </sheetData>
  <sheetProtection password="CCCF" sheet="1" selectLockedCells="1"/>
  <mergeCells count="22">
    <mergeCell ref="B51:L51"/>
    <mergeCell ref="B1:L1"/>
    <mergeCell ref="L2:L3"/>
    <mergeCell ref="B10:L10"/>
    <mergeCell ref="D30:L30"/>
    <mergeCell ref="D32:L32"/>
    <mergeCell ref="D20:L20"/>
    <mergeCell ref="D22:L22"/>
    <mergeCell ref="D24:L24"/>
    <mergeCell ref="C26:K26"/>
    <mergeCell ref="C28:K28"/>
    <mergeCell ref="D34:L34"/>
    <mergeCell ref="D36:L36"/>
    <mergeCell ref="B50:L50"/>
    <mergeCell ref="B45:L45"/>
    <mergeCell ref="B41:L41"/>
    <mergeCell ref="B44:G44"/>
    <mergeCell ref="B46:L46"/>
    <mergeCell ref="B38:G38"/>
    <mergeCell ref="C47:L47"/>
    <mergeCell ref="B39:L39"/>
    <mergeCell ref="C42:L43"/>
  </mergeCells>
  <phoneticPr fontId="2"/>
  <conditionalFormatting sqref="C28:K28">
    <cfRule type="expression" dxfId="41" priority="10">
      <formula>$C$27=#REF!</formula>
    </cfRule>
  </conditionalFormatting>
  <dataValidations count="4">
    <dataValidation type="list" allowBlank="1" showInputMessage="1" showErrorMessage="1" sqref="C16" xr:uid="{CB3B1A9C-61A9-43B4-AF4E-3C57E2ADA663}">
      <formula1>INDIRECT(TEXT($C$12&amp;$C$14,"@"))</formula1>
    </dataValidation>
    <dataValidation type="list" allowBlank="1" showInputMessage="1" showErrorMessage="1" sqref="C12" xr:uid="{C3296963-0746-4712-92E5-8C8B945614FF}">
      <formula1>"中央区,花見川区,稲毛区,若葉区,緑区,美浜区"</formula1>
    </dataValidation>
    <dataValidation type="list" allowBlank="1" showInputMessage="1" showErrorMessage="1" sqref="C18" xr:uid="{28D627C6-53A7-441A-AE37-11997D819A27}">
      <formula1>$AB$3:$AB$7</formula1>
    </dataValidation>
    <dataValidation type="list" allowBlank="1" showInputMessage="1" showErrorMessage="1" sqref="C26:K26" xr:uid="{D6FD6E9C-3515-4B95-A841-4237DFA19702}">
      <formula1>$O$51:$O$53</formula1>
    </dataValidation>
  </dataValidations>
  <hyperlinks>
    <hyperlink ref="D55" r:id="rId1" xr:uid="{42AC3FE6-A673-46CC-8390-3D1FB182F9D3}"/>
  </hyperlinks>
  <printOptions horizontalCentered="1"/>
  <pageMargins left="0.25" right="0.25" top="0.75" bottom="0.75" header="0.3" footer="0.3"/>
  <pageSetup paperSize="9" scale="56" orientation="portrait" r:id="rId2"/>
  <headerFooter alignWithMargins="0"/>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88FD7AD-07D5-4E82-9FD5-A39925909C8E}">
          <x14:formula1>
            <xm:f>リスト!$G$7:$H$7</xm:f>
          </x14:formula1>
          <xm:sqref>C14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500AFC-D1CC-4263-A0F3-50417791928B}">
  <sheetPr codeName="Sheet7"/>
  <dimension ref="A1:F17"/>
  <sheetViews>
    <sheetView showGridLines="0" view="pageBreakPreview" topLeftCell="A16" zoomScaleNormal="100" zoomScaleSheetLayoutView="100" workbookViewId="0">
      <selection activeCell="M17" sqref="M17:N17"/>
    </sheetView>
  </sheetViews>
  <sheetFormatPr defaultRowHeight="13.5"/>
  <cols>
    <col min="1" max="1" width="14.75" style="238" customWidth="1"/>
    <col min="2" max="2" width="17.5" style="238" customWidth="1"/>
    <col min="3" max="3" width="16" style="238" customWidth="1"/>
    <col min="4" max="4" width="14.75" style="238" customWidth="1"/>
    <col min="5" max="5" width="21.5" style="238" customWidth="1"/>
    <col min="6" max="6" width="4.125" style="238" customWidth="1"/>
    <col min="7" max="8" width="14.75" style="238" customWidth="1"/>
    <col min="9" max="16384" width="9" style="238"/>
  </cols>
  <sheetData>
    <row r="1" spans="1:6" ht="26.25" customHeight="1">
      <c r="A1" s="402" t="s">
        <v>762</v>
      </c>
      <c r="F1" s="239"/>
    </row>
    <row r="2" spans="1:6" ht="26.25" customHeight="1">
      <c r="A2" s="669" t="s">
        <v>763</v>
      </c>
      <c r="B2" s="669"/>
      <c r="C2" s="669"/>
      <c r="D2" s="669"/>
      <c r="E2" s="669"/>
      <c r="F2" s="669"/>
    </row>
    <row r="3" spans="1:6" ht="30" customHeight="1">
      <c r="A3" s="670" t="s">
        <v>913</v>
      </c>
      <c r="B3" s="670"/>
      <c r="C3" s="670"/>
      <c r="D3" s="670"/>
      <c r="E3" s="670"/>
      <c r="F3" s="670"/>
    </row>
    <row r="4" spans="1:6" ht="30" customHeight="1">
      <c r="A4" s="238" t="s">
        <v>764</v>
      </c>
      <c r="C4" s="240" t="s">
        <v>765</v>
      </c>
      <c r="D4" s="671">
        <f>別紙１!B6</f>
        <v>0</v>
      </c>
      <c r="E4" s="671"/>
      <c r="F4" s="241" t="s">
        <v>766</v>
      </c>
    </row>
    <row r="5" spans="1:6">
      <c r="A5" s="238" t="s">
        <v>767</v>
      </c>
    </row>
    <row r="6" spans="1:6" ht="19.5" customHeight="1">
      <c r="A6" s="238" t="s">
        <v>768</v>
      </c>
      <c r="E6" s="433" t="s">
        <v>933</v>
      </c>
      <c r="F6" s="238" t="s">
        <v>935</v>
      </c>
    </row>
    <row r="7" spans="1:6" ht="19.5" customHeight="1">
      <c r="A7" s="238" t="s">
        <v>769</v>
      </c>
      <c r="E7" s="433" t="s">
        <v>934</v>
      </c>
      <c r="F7" s="238" t="s">
        <v>935</v>
      </c>
    </row>
    <row r="12" spans="1:6" ht="21.75" customHeight="1">
      <c r="A12" s="238" t="s">
        <v>770</v>
      </c>
    </row>
    <row r="13" spans="1:6" ht="33" customHeight="1">
      <c r="A13" s="238" t="s">
        <v>771</v>
      </c>
    </row>
    <row r="14" spans="1:6" ht="33" customHeight="1">
      <c r="A14" s="238" t="s">
        <v>772</v>
      </c>
    </row>
    <row r="15" spans="1:6" ht="33" customHeight="1">
      <c r="A15" s="238" t="s">
        <v>773</v>
      </c>
    </row>
    <row r="16" spans="1:6" ht="33" customHeight="1">
      <c r="A16" s="238" t="s">
        <v>774</v>
      </c>
    </row>
    <row r="17" spans="1:1" ht="33" customHeight="1">
      <c r="A17" s="238" t="s">
        <v>775</v>
      </c>
    </row>
  </sheetData>
  <sheetProtection selectLockedCells="1"/>
  <mergeCells count="3">
    <mergeCell ref="A2:F2"/>
    <mergeCell ref="A3:F3"/>
    <mergeCell ref="D4:E4"/>
  </mergeCells>
  <phoneticPr fontId="2"/>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266935-B295-423A-B89B-B2D47693CC83}">
  <sheetPr codeName="Sheet15"/>
  <dimension ref="A1:AA16"/>
  <sheetViews>
    <sheetView showGridLines="0" view="pageBreakPreview" zoomScale="90" zoomScaleNormal="100" zoomScaleSheetLayoutView="90" workbookViewId="0">
      <selection activeCell="M17" sqref="M17:N17"/>
    </sheetView>
  </sheetViews>
  <sheetFormatPr defaultRowHeight="13.5"/>
  <cols>
    <col min="1" max="1" width="43.25" style="244" customWidth="1"/>
    <col min="2" max="2" width="43.625" style="244" customWidth="1"/>
    <col min="3" max="3" width="7.375" style="244" customWidth="1"/>
    <col min="4" max="16384" width="9" style="244"/>
  </cols>
  <sheetData>
    <row r="1" spans="1:27" ht="18.75">
      <c r="A1" s="242" t="s">
        <v>776</v>
      </c>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row>
    <row r="2" spans="1:27" ht="4.5" customHeight="1">
      <c r="B2" s="243"/>
      <c r="C2" s="243"/>
      <c r="D2" s="243"/>
      <c r="E2" s="243"/>
      <c r="F2" s="243"/>
      <c r="G2" s="243"/>
      <c r="H2" s="243"/>
      <c r="I2" s="243"/>
      <c r="J2" s="243"/>
      <c r="K2" s="243"/>
      <c r="L2" s="243"/>
      <c r="M2" s="243"/>
      <c r="N2" s="243"/>
      <c r="O2" s="243"/>
      <c r="P2" s="243"/>
      <c r="Q2" s="243"/>
      <c r="R2" s="243"/>
      <c r="S2" s="243"/>
      <c r="T2" s="243"/>
      <c r="U2" s="243"/>
      <c r="V2" s="243"/>
      <c r="W2" s="243"/>
      <c r="X2" s="243"/>
      <c r="Y2" s="243"/>
      <c r="Z2" s="243"/>
      <c r="AA2" s="243"/>
    </row>
    <row r="3" spans="1:27" ht="31.5" customHeight="1">
      <c r="A3" s="672" t="s">
        <v>777</v>
      </c>
      <c r="B3" s="672"/>
      <c r="C3" s="245"/>
      <c r="D3" s="245"/>
      <c r="E3" s="245"/>
      <c r="F3" s="243"/>
      <c r="G3" s="243"/>
      <c r="H3" s="243"/>
      <c r="I3" s="243"/>
      <c r="J3" s="243"/>
      <c r="K3" s="243"/>
      <c r="L3" s="243"/>
      <c r="M3" s="243"/>
      <c r="N3" s="243"/>
      <c r="O3" s="243"/>
      <c r="P3" s="243"/>
      <c r="Q3" s="243"/>
      <c r="R3" s="243"/>
      <c r="S3" s="243"/>
      <c r="T3" s="243"/>
      <c r="U3" s="243"/>
      <c r="V3" s="243"/>
      <c r="W3" s="243"/>
      <c r="X3" s="243"/>
      <c r="Y3" s="243"/>
      <c r="Z3" s="243"/>
      <c r="AA3" s="243"/>
    </row>
    <row r="4" spans="1:27" ht="12" customHeight="1">
      <c r="A4" s="246"/>
      <c r="B4" s="246"/>
      <c r="C4" s="245"/>
      <c r="D4" s="245"/>
      <c r="E4" s="245"/>
      <c r="F4" s="243"/>
      <c r="G4" s="243"/>
      <c r="H4" s="243"/>
      <c r="I4" s="243"/>
      <c r="J4" s="243"/>
      <c r="K4" s="243"/>
      <c r="L4" s="243"/>
      <c r="M4" s="243"/>
      <c r="N4" s="243"/>
      <c r="O4" s="243"/>
      <c r="P4" s="243"/>
      <c r="Q4" s="243"/>
      <c r="R4" s="243"/>
      <c r="S4" s="243"/>
      <c r="T4" s="243"/>
      <c r="U4" s="243"/>
      <c r="V4" s="243"/>
      <c r="W4" s="243"/>
      <c r="X4" s="243"/>
      <c r="Y4" s="243"/>
      <c r="Z4" s="243"/>
      <c r="AA4" s="243"/>
    </row>
    <row r="5" spans="1:27" ht="28.5" customHeight="1">
      <c r="A5" s="247" t="s">
        <v>778</v>
      </c>
      <c r="B5" s="248"/>
      <c r="C5" s="245"/>
      <c r="D5" s="245"/>
      <c r="E5" s="245"/>
      <c r="F5" s="243"/>
      <c r="G5" s="243"/>
      <c r="H5" s="243"/>
      <c r="I5" s="243"/>
      <c r="J5" s="243"/>
      <c r="K5" s="243"/>
      <c r="L5" s="243"/>
      <c r="M5" s="243"/>
      <c r="N5" s="243"/>
      <c r="O5" s="243"/>
      <c r="P5" s="243"/>
      <c r="Q5" s="243"/>
      <c r="R5" s="243"/>
      <c r="S5" s="243"/>
      <c r="T5" s="243"/>
      <c r="U5" s="243"/>
      <c r="V5" s="243"/>
      <c r="W5" s="243"/>
      <c r="X5" s="243"/>
      <c r="Y5" s="243"/>
      <c r="Z5" s="243"/>
      <c r="AA5" s="243"/>
    </row>
    <row r="6" spans="1:27" ht="28.5" customHeight="1">
      <c r="A6" s="247" t="s">
        <v>2</v>
      </c>
      <c r="B6" s="248"/>
      <c r="C6" s="245"/>
      <c r="D6" s="245"/>
      <c r="E6" s="245"/>
      <c r="F6" s="243"/>
      <c r="G6" s="243"/>
      <c r="H6" s="243"/>
      <c r="I6" s="243"/>
      <c r="J6" s="243"/>
      <c r="K6" s="243"/>
      <c r="L6" s="243"/>
      <c r="M6" s="243"/>
      <c r="N6" s="243"/>
      <c r="O6" s="243"/>
      <c r="P6" s="243"/>
      <c r="Q6" s="243"/>
      <c r="R6" s="243"/>
      <c r="S6" s="243"/>
      <c r="T6" s="243"/>
      <c r="U6" s="243"/>
      <c r="V6" s="243"/>
      <c r="W6" s="243"/>
      <c r="X6" s="243"/>
      <c r="Y6" s="243"/>
      <c r="Z6" s="243"/>
      <c r="AA6" s="243"/>
    </row>
    <row r="7" spans="1:27" ht="24" customHeight="1">
      <c r="A7" s="249"/>
      <c r="B7" s="245"/>
      <c r="C7" s="245"/>
      <c r="D7" s="245"/>
      <c r="E7" s="245"/>
      <c r="F7" s="243"/>
      <c r="G7" s="243"/>
      <c r="H7" s="243"/>
      <c r="I7" s="243"/>
      <c r="J7" s="243"/>
      <c r="K7" s="243"/>
      <c r="L7" s="243"/>
      <c r="M7" s="243"/>
      <c r="N7" s="243"/>
      <c r="O7" s="243"/>
      <c r="P7" s="243"/>
      <c r="Q7" s="243"/>
      <c r="R7" s="243"/>
      <c r="S7" s="243"/>
      <c r="T7" s="243"/>
      <c r="U7" s="243"/>
      <c r="V7" s="243"/>
      <c r="W7" s="243"/>
      <c r="X7" s="243"/>
      <c r="Y7" s="243"/>
      <c r="Z7" s="243"/>
      <c r="AA7" s="243"/>
    </row>
    <row r="8" spans="1:27" ht="23.25" customHeight="1">
      <c r="A8" s="249" t="s">
        <v>779</v>
      </c>
      <c r="B8" s="245"/>
      <c r="C8" s="245"/>
      <c r="D8" s="245"/>
      <c r="E8" s="245"/>
      <c r="F8" s="243"/>
      <c r="G8" s="243"/>
      <c r="H8" s="243"/>
      <c r="I8" s="243"/>
      <c r="J8" s="243"/>
      <c r="K8" s="243"/>
      <c r="L8" s="243"/>
      <c r="M8" s="243"/>
      <c r="N8" s="243"/>
      <c r="O8" s="243"/>
      <c r="P8" s="243"/>
      <c r="Q8" s="243"/>
      <c r="R8" s="243"/>
      <c r="S8" s="243"/>
      <c r="T8" s="243"/>
      <c r="U8" s="243"/>
      <c r="V8" s="243"/>
      <c r="W8" s="243"/>
      <c r="X8" s="243"/>
      <c r="Y8" s="243"/>
      <c r="Z8" s="243"/>
      <c r="AA8" s="243"/>
    </row>
    <row r="9" spans="1:27" ht="23.25" customHeight="1" thickBot="1">
      <c r="A9" s="249"/>
      <c r="B9" s="250" t="s">
        <v>780</v>
      </c>
      <c r="C9" s="245"/>
      <c r="D9" s="245"/>
      <c r="E9" s="245"/>
      <c r="F9" s="243"/>
      <c r="G9" s="243"/>
      <c r="H9" s="243"/>
      <c r="I9" s="243"/>
      <c r="J9" s="243"/>
      <c r="K9" s="243"/>
      <c r="L9" s="243"/>
      <c r="M9" s="243"/>
      <c r="N9" s="243"/>
      <c r="O9" s="243"/>
      <c r="P9" s="243"/>
      <c r="Q9" s="243"/>
      <c r="R9" s="243"/>
      <c r="S9" s="243"/>
      <c r="T9" s="243"/>
      <c r="U9" s="243"/>
      <c r="V9" s="243"/>
      <c r="W9" s="243"/>
      <c r="X9" s="243"/>
      <c r="Y9" s="243"/>
      <c r="Z9" s="243"/>
      <c r="AA9" s="243"/>
    </row>
    <row r="10" spans="1:27" ht="35.25" customHeight="1" thickBot="1">
      <c r="A10" s="251" t="s">
        <v>781</v>
      </c>
      <c r="B10" s="252" t="s">
        <v>782</v>
      </c>
    </row>
    <row r="11" spans="1:27" ht="83.25" customHeight="1" thickBot="1">
      <c r="A11" s="253"/>
      <c r="B11" s="254"/>
      <c r="C11" s="255"/>
      <c r="D11" s="255"/>
      <c r="E11" s="255"/>
      <c r="F11" s="255"/>
    </row>
    <row r="12" spans="1:27" ht="20.25" customHeight="1">
      <c r="C12" s="255"/>
      <c r="D12" s="255"/>
      <c r="E12" s="255"/>
      <c r="F12" s="255"/>
    </row>
    <row r="13" spans="1:27" ht="21">
      <c r="A13" s="256" t="s">
        <v>783</v>
      </c>
      <c r="B13" s="245"/>
    </row>
    <row r="14" spans="1:27" ht="18" thickBot="1">
      <c r="A14" s="256"/>
      <c r="B14" s="250" t="s">
        <v>780</v>
      </c>
    </row>
    <row r="15" spans="1:27" ht="36" customHeight="1" thickBot="1">
      <c r="A15" s="257" t="s">
        <v>784</v>
      </c>
      <c r="B15" s="252" t="s">
        <v>782</v>
      </c>
    </row>
    <row r="16" spans="1:27" ht="82.5" customHeight="1" thickBot="1">
      <c r="A16" s="258"/>
      <c r="B16" s="254"/>
    </row>
  </sheetData>
  <sheetProtection selectLockedCells="1"/>
  <mergeCells count="1">
    <mergeCell ref="A3:B3"/>
  </mergeCells>
  <phoneticPr fontId="2"/>
  <dataValidations count="1">
    <dataValidation type="list" allowBlank="1" showInputMessage="1" showErrorMessage="1" sqref="B5" xr:uid="{8D83A80E-C8F6-4C8D-9611-FE92B095B67F}">
      <formula1>"小規模保育施設（Ａ型）,小規模保育施設（Ｂ型）,小規模保育施設（Ｃ型）,事業所内保育所（定員２０人以上）,事業所内保育所（Ａ型）,事業所内保育所（Ｂ型）"</formula1>
    </dataValidation>
  </dataValidations>
  <printOptions horizontalCentered="1" verticalCentered="1"/>
  <pageMargins left="0.59055118110236227" right="0.39370078740157483" top="0.62992125984251968" bottom="0.78740157480314965"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A9A560-128F-459A-A3F4-63A91256282F}">
  <sheetPr codeName="Sheet17"/>
  <dimension ref="A1:AH61"/>
  <sheetViews>
    <sheetView showGridLines="0" view="pageBreakPreview" zoomScaleNormal="75" zoomScaleSheetLayoutView="100" workbookViewId="0">
      <selection activeCell="R32" sqref="R32"/>
    </sheetView>
  </sheetViews>
  <sheetFormatPr defaultRowHeight="13.5"/>
  <cols>
    <col min="1" max="1" width="16.625" style="259" customWidth="1"/>
    <col min="2" max="16" width="4.875" style="259" customWidth="1"/>
    <col min="17" max="18" width="8.5" style="259" customWidth="1"/>
    <col min="19" max="21" width="1.375" style="259" customWidth="1"/>
    <col min="22" max="22" width="6.875" style="259" customWidth="1"/>
    <col min="23" max="24" width="9" style="259"/>
    <col min="25" max="25" width="41.25" style="259" customWidth="1"/>
    <col min="26" max="30" width="12.25" style="259" customWidth="1"/>
    <col min="31" max="16384" width="9" style="259"/>
  </cols>
  <sheetData>
    <row r="1" spans="1:34" ht="19.5" customHeight="1">
      <c r="A1" s="398" t="s">
        <v>785</v>
      </c>
    </row>
    <row r="2" spans="1:34" ht="18.75" customHeight="1">
      <c r="A2" s="260"/>
      <c r="B2" s="260"/>
      <c r="C2" s="260"/>
      <c r="D2" s="702" t="s">
        <v>786</v>
      </c>
      <c r="E2" s="702"/>
      <c r="F2" s="702"/>
      <c r="G2" s="702"/>
      <c r="H2" s="702"/>
      <c r="I2" s="702"/>
      <c r="J2" s="702"/>
      <c r="K2" s="702"/>
      <c r="L2" s="702"/>
      <c r="M2" s="702"/>
      <c r="N2" s="702"/>
      <c r="O2" s="702"/>
      <c r="P2" s="702"/>
      <c r="Q2" s="702"/>
      <c r="R2" s="702"/>
      <c r="S2" s="261"/>
      <c r="T2" s="260"/>
      <c r="U2" s="260"/>
      <c r="V2" s="260"/>
      <c r="Y2" s="259" t="s">
        <v>787</v>
      </c>
      <c r="Z2" s="536" t="s">
        <v>788</v>
      </c>
      <c r="AA2" s="536" t="s">
        <v>789</v>
      </c>
      <c r="AB2" s="536" t="s">
        <v>790</v>
      </c>
      <c r="AC2" s="536" t="s">
        <v>791</v>
      </c>
      <c r="AD2" s="537" t="s">
        <v>792</v>
      </c>
      <c r="AE2" s="537" t="s">
        <v>793</v>
      </c>
      <c r="AF2" s="537" t="s">
        <v>794</v>
      </c>
      <c r="AG2" s="537" t="s">
        <v>795</v>
      </c>
      <c r="AH2" s="536" t="s">
        <v>796</v>
      </c>
    </row>
    <row r="3" spans="1:34" ht="18.75" hidden="1" customHeight="1">
      <c r="A3" s="719"/>
      <c r="B3" s="719"/>
      <c r="C3" s="719"/>
      <c r="D3" s="389"/>
      <c r="E3" s="262" t="s">
        <v>797</v>
      </c>
      <c r="F3" s="262"/>
      <c r="G3" s="263"/>
      <c r="H3" s="263"/>
      <c r="I3" s="718">
        <f>別紙１!B6</f>
        <v>0</v>
      </c>
      <c r="J3" s="718"/>
      <c r="K3" s="718"/>
      <c r="L3" s="718"/>
      <c r="M3" s="718"/>
      <c r="N3" s="264"/>
      <c r="O3" s="264"/>
      <c r="P3" s="378" t="s">
        <v>798</v>
      </c>
      <c r="Q3" s="378"/>
      <c r="R3" s="378"/>
      <c r="S3" s="378"/>
      <c r="T3" s="717" t="s">
        <v>799</v>
      </c>
      <c r="U3" s="716"/>
      <c r="V3" s="265"/>
      <c r="Y3" s="259" t="s">
        <v>800</v>
      </c>
      <c r="Z3" s="538" t="s">
        <v>801</v>
      </c>
      <c r="AA3" s="538" t="s">
        <v>802</v>
      </c>
      <c r="AB3" s="538" t="s">
        <v>803</v>
      </c>
      <c r="AC3" s="538" t="s">
        <v>804</v>
      </c>
      <c r="AD3" s="539" t="s">
        <v>1201</v>
      </c>
      <c r="AE3" s="539" t="s">
        <v>792</v>
      </c>
      <c r="AF3" s="539" t="s">
        <v>793</v>
      </c>
      <c r="AG3" s="539" t="s">
        <v>794</v>
      </c>
      <c r="AH3" s="539" t="s">
        <v>795</v>
      </c>
    </row>
    <row r="4" spans="1:34" ht="18.75" hidden="1" customHeight="1">
      <c r="A4" s="263"/>
      <c r="B4" s="263"/>
      <c r="C4" s="263"/>
      <c r="D4" s="263"/>
      <c r="E4" s="263"/>
      <c r="F4" s="263"/>
      <c r="G4" s="263"/>
      <c r="H4" s="263"/>
      <c r="I4" s="263"/>
      <c r="J4" s="263"/>
      <c r="P4" s="378"/>
      <c r="Q4" s="378"/>
      <c r="R4" s="378"/>
      <c r="S4" s="378"/>
      <c r="T4" s="717"/>
      <c r="U4" s="716"/>
      <c r="V4" s="265"/>
      <c r="W4" s="703"/>
      <c r="Y4" s="259" t="s">
        <v>805</v>
      </c>
      <c r="Z4" s="538" t="s">
        <v>806</v>
      </c>
      <c r="AA4" s="538" t="s">
        <v>788</v>
      </c>
      <c r="AB4" s="538" t="s">
        <v>789</v>
      </c>
      <c r="AC4" s="538" t="s">
        <v>790</v>
      </c>
      <c r="AD4" s="538" t="s">
        <v>807</v>
      </c>
      <c r="AE4" s="538" t="s">
        <v>808</v>
      </c>
      <c r="AF4" s="539" t="s">
        <v>809</v>
      </c>
      <c r="AG4" s="538" t="s">
        <v>810</v>
      </c>
      <c r="AH4" s="538" t="s">
        <v>796</v>
      </c>
    </row>
    <row r="5" spans="1:34" ht="34.5" hidden="1" customHeight="1">
      <c r="A5" s="263"/>
      <c r="B5" s="263"/>
      <c r="C5" s="263"/>
      <c r="D5" s="263"/>
      <c r="E5" s="263"/>
      <c r="F5" s="263"/>
      <c r="G5" s="263"/>
      <c r="H5" s="263"/>
      <c r="I5" s="263"/>
      <c r="J5" s="263"/>
      <c r="M5" s="703" t="s">
        <v>811</v>
      </c>
      <c r="N5" s="703"/>
      <c r="O5" s="704"/>
      <c r="P5" s="705">
        <f>'説明（入力箇所有　必ずお読みください）'!C18</f>
        <v>0</v>
      </c>
      <c r="Q5" s="706"/>
      <c r="R5" s="706"/>
      <c r="S5" s="706"/>
      <c r="T5" s="706"/>
      <c r="U5" s="707"/>
      <c r="V5" s="265"/>
      <c r="W5" s="703"/>
      <c r="Y5" s="259" t="s">
        <v>812</v>
      </c>
      <c r="Z5" s="538" t="s">
        <v>802</v>
      </c>
      <c r="AA5" s="538" t="s">
        <v>803</v>
      </c>
      <c r="AB5" s="538" t="s">
        <v>804</v>
      </c>
      <c r="AC5" s="538" t="s">
        <v>808</v>
      </c>
      <c r="AD5" s="539" t="s">
        <v>809</v>
      </c>
      <c r="AE5" s="539" t="s">
        <v>813</v>
      </c>
      <c r="AF5" s="538" t="s">
        <v>796</v>
      </c>
      <c r="AG5" s="538" t="s">
        <v>796</v>
      </c>
      <c r="AH5" s="538" t="s">
        <v>796</v>
      </c>
    </row>
    <row r="6" spans="1:34" ht="18" hidden="1" customHeight="1">
      <c r="A6" s="263"/>
      <c r="B6" s="263"/>
      <c r="C6" s="263"/>
      <c r="D6" s="263"/>
      <c r="E6" s="263"/>
      <c r="F6" s="263"/>
      <c r="G6" s="263"/>
      <c r="H6" s="263"/>
      <c r="I6" s="263"/>
      <c r="J6" s="263"/>
      <c r="P6" s="266"/>
      <c r="Q6" s="266"/>
      <c r="R6" s="266"/>
      <c r="S6" s="266"/>
      <c r="T6" s="267"/>
      <c r="U6" s="268"/>
      <c r="V6" s="265"/>
      <c r="W6" s="703"/>
      <c r="Y6" s="259" t="s">
        <v>814</v>
      </c>
      <c r="Z6" s="538" t="s">
        <v>815</v>
      </c>
      <c r="AA6" s="538" t="s">
        <v>816</v>
      </c>
      <c r="AB6" s="538" t="s">
        <v>817</v>
      </c>
      <c r="AC6" s="538" t="s">
        <v>808</v>
      </c>
      <c r="AD6" s="539" t="s">
        <v>809</v>
      </c>
      <c r="AE6" s="539" t="s">
        <v>813</v>
      </c>
      <c r="AF6" s="538" t="s">
        <v>796</v>
      </c>
      <c r="AG6" s="538" t="s">
        <v>796</v>
      </c>
      <c r="AH6" s="538" t="s">
        <v>796</v>
      </c>
    </row>
    <row r="7" spans="1:34" ht="18" hidden="1" customHeight="1" thickBot="1">
      <c r="A7" s="259" t="s">
        <v>818</v>
      </c>
      <c r="Q7" s="379" t="s">
        <v>819</v>
      </c>
      <c r="R7" s="379"/>
      <c r="S7" s="301"/>
      <c r="T7" s="301"/>
      <c r="U7" s="301"/>
      <c r="W7" s="703"/>
      <c r="Y7" s="267">
        <v>1</v>
      </c>
      <c r="Z7" s="267">
        <v>2</v>
      </c>
      <c r="AA7" s="267">
        <v>3</v>
      </c>
      <c r="AB7" s="267">
        <v>4</v>
      </c>
      <c r="AC7" s="267">
        <v>5</v>
      </c>
      <c r="AD7" s="267">
        <v>6</v>
      </c>
      <c r="AE7" s="267">
        <v>7</v>
      </c>
      <c r="AF7" s="267">
        <v>8</v>
      </c>
      <c r="AG7" s="267">
        <v>9</v>
      </c>
      <c r="AH7" s="267">
        <v>10</v>
      </c>
    </row>
    <row r="8" spans="1:34" ht="18" hidden="1" customHeight="1">
      <c r="A8" s="692"/>
      <c r="B8" s="709" t="s">
        <v>820</v>
      </c>
      <c r="C8" s="710"/>
      <c r="D8" s="710"/>
      <c r="E8" s="710"/>
      <c r="F8" s="710"/>
      <c r="G8" s="711"/>
      <c r="H8" s="700" t="s">
        <v>821</v>
      </c>
      <c r="I8" s="712" t="s">
        <v>822</v>
      </c>
      <c r="J8" s="710"/>
      <c r="K8" s="710"/>
      <c r="L8" s="710"/>
      <c r="M8" s="710"/>
      <c r="N8" s="711"/>
      <c r="O8" s="700" t="s">
        <v>823</v>
      </c>
      <c r="P8" s="713" t="s">
        <v>824</v>
      </c>
      <c r="Q8" s="714"/>
      <c r="R8" s="714"/>
      <c r="S8" s="714"/>
      <c r="T8" s="714"/>
      <c r="U8" s="715"/>
      <c r="V8" s="700" t="s">
        <v>823</v>
      </c>
      <c r="W8" s="703"/>
      <c r="Z8" s="259" t="s">
        <v>825</v>
      </c>
      <c r="AA8" s="259" t="s">
        <v>825</v>
      </c>
      <c r="AB8" s="259" t="s">
        <v>826</v>
      </c>
      <c r="AC8" s="259" t="s">
        <v>826</v>
      </c>
      <c r="AD8" s="259" t="s">
        <v>826</v>
      </c>
    </row>
    <row r="9" spans="1:34" ht="18" hidden="1" customHeight="1" thickBot="1">
      <c r="A9" s="708"/>
      <c r="B9" s="269">
        <v>0</v>
      </c>
      <c r="C9" s="270"/>
      <c r="D9" s="271"/>
      <c r="E9" s="272" t="str">
        <f>J57</f>
        <v>1（木）</v>
      </c>
      <c r="F9" s="272" t="str">
        <f t="shared" ref="F9:G9" si="0">K57</f>
        <v>2（金）</v>
      </c>
      <c r="G9" s="272" t="str">
        <f t="shared" si="0"/>
        <v>3（土）</v>
      </c>
      <c r="H9" s="701"/>
      <c r="I9" s="273" t="str">
        <f>G58</f>
        <v>5（月）</v>
      </c>
      <c r="J9" s="273" t="str">
        <f t="shared" ref="J9:N9" si="1">H58</f>
        <v>6（火）</v>
      </c>
      <c r="K9" s="273" t="str">
        <f t="shared" si="1"/>
        <v>7（水）</v>
      </c>
      <c r="L9" s="273" t="str">
        <f t="shared" si="1"/>
        <v>8（木）</v>
      </c>
      <c r="M9" s="273" t="str">
        <f t="shared" si="1"/>
        <v>9（金）</v>
      </c>
      <c r="N9" s="273" t="str">
        <f t="shared" si="1"/>
        <v>10（土）</v>
      </c>
      <c r="O9" s="701"/>
      <c r="P9" s="273" t="str">
        <f>G59</f>
        <v>12（月）</v>
      </c>
      <c r="Q9" s="273" t="str">
        <f t="shared" ref="Q9:U9" si="2">H59</f>
        <v>13（火）</v>
      </c>
      <c r="R9" s="273" t="str">
        <f t="shared" si="2"/>
        <v>14（水）</v>
      </c>
      <c r="S9" s="273" t="str">
        <f t="shared" si="2"/>
        <v>15（木）</v>
      </c>
      <c r="T9" s="273" t="str">
        <f t="shared" si="2"/>
        <v>16（金）</v>
      </c>
      <c r="U9" s="273" t="str">
        <f t="shared" si="2"/>
        <v>17（土）</v>
      </c>
      <c r="V9" s="701"/>
      <c r="W9" s="267" t="s">
        <v>827</v>
      </c>
      <c r="Z9" s="259" t="s">
        <v>828</v>
      </c>
      <c r="AA9" s="259" t="s">
        <v>829</v>
      </c>
      <c r="AB9" s="259" t="s">
        <v>828</v>
      </c>
      <c r="AC9" s="259" t="s">
        <v>829</v>
      </c>
      <c r="AD9" s="259" t="s">
        <v>830</v>
      </c>
    </row>
    <row r="10" spans="1:34" ht="18" hidden="1" customHeight="1">
      <c r="A10" s="274" t="e">
        <f>VLOOKUP(P5,Y2:AH6,2,FALSE)</f>
        <v>#N/A</v>
      </c>
      <c r="B10" s="275"/>
      <c r="C10" s="275"/>
      <c r="D10" s="275"/>
      <c r="E10" s="276"/>
      <c r="F10" s="276"/>
      <c r="G10" s="276"/>
      <c r="H10" s="277">
        <f>MAX(B10:G10)</f>
        <v>0</v>
      </c>
      <c r="I10" s="276"/>
      <c r="J10" s="276"/>
      <c r="K10" s="276"/>
      <c r="L10" s="276"/>
      <c r="M10" s="276"/>
      <c r="N10" s="278"/>
      <c r="O10" s="277">
        <f>MAX(I10:N10)</f>
        <v>0</v>
      </c>
      <c r="P10" s="276"/>
      <c r="Q10" s="276"/>
      <c r="R10" s="276"/>
      <c r="S10" s="276"/>
      <c r="T10" s="276"/>
      <c r="U10" s="279"/>
      <c r="V10" s="277">
        <f>MAX(P10:U10)</f>
        <v>0</v>
      </c>
      <c r="W10" s="267">
        <v>5</v>
      </c>
      <c r="Z10" s="538" t="s">
        <v>788</v>
      </c>
      <c r="AA10" s="538" t="s">
        <v>801</v>
      </c>
      <c r="AB10" s="538" t="s">
        <v>806</v>
      </c>
      <c r="AC10" s="538" t="s">
        <v>802</v>
      </c>
      <c r="AD10" s="538" t="s">
        <v>815</v>
      </c>
    </row>
    <row r="11" spans="1:34" ht="18" hidden="1" customHeight="1">
      <c r="A11" s="281" t="e">
        <f>VLOOKUP(P5,Y2:AH6,3,FALSE)</f>
        <v>#N/A</v>
      </c>
      <c r="B11" s="282"/>
      <c r="C11" s="282"/>
      <c r="D11" s="282"/>
      <c r="E11" s="283"/>
      <c r="F11" s="283"/>
      <c r="G11" s="283"/>
      <c r="H11" s="284">
        <f t="shared" ref="H11:H18" si="3">MAX(B11:G11)</f>
        <v>0</v>
      </c>
      <c r="I11" s="283"/>
      <c r="J11" s="283"/>
      <c r="K11" s="283"/>
      <c r="L11" s="283"/>
      <c r="M11" s="283"/>
      <c r="N11" s="285"/>
      <c r="O11" s="284">
        <f t="shared" ref="O11:O18" si="4">MAX(I11:N11)</f>
        <v>0</v>
      </c>
      <c r="P11" s="283"/>
      <c r="Q11" s="283"/>
      <c r="R11" s="283"/>
      <c r="S11" s="283"/>
      <c r="T11" s="283"/>
      <c r="U11" s="286"/>
      <c r="V11" s="284">
        <f t="shared" ref="V11:V18" si="5">MAX(P11:U11)</f>
        <v>0</v>
      </c>
      <c r="W11" s="267">
        <v>5</v>
      </c>
      <c r="Z11" s="538" t="s">
        <v>789</v>
      </c>
      <c r="AA11" s="538" t="s">
        <v>802</v>
      </c>
      <c r="AB11" s="538" t="s">
        <v>788</v>
      </c>
      <c r="AC11" s="538" t="s">
        <v>803</v>
      </c>
      <c r="AD11" s="538" t="s">
        <v>816</v>
      </c>
    </row>
    <row r="12" spans="1:34" ht="18" hidden="1" customHeight="1">
      <c r="A12" s="281" t="e">
        <f>VLOOKUP(P5,Y2:AH6,4,FALSE)</f>
        <v>#N/A</v>
      </c>
      <c r="B12" s="282"/>
      <c r="C12" s="282"/>
      <c r="D12" s="282"/>
      <c r="E12" s="283"/>
      <c r="F12" s="283"/>
      <c r="G12" s="283"/>
      <c r="H12" s="284">
        <f t="shared" si="3"/>
        <v>0</v>
      </c>
      <c r="I12" s="283"/>
      <c r="J12" s="283"/>
      <c r="K12" s="283"/>
      <c r="L12" s="283"/>
      <c r="M12" s="283"/>
      <c r="N12" s="285"/>
      <c r="O12" s="284">
        <f t="shared" si="4"/>
        <v>0</v>
      </c>
      <c r="P12" s="283"/>
      <c r="Q12" s="283"/>
      <c r="R12" s="283"/>
      <c r="S12" s="283"/>
      <c r="T12" s="283"/>
      <c r="U12" s="287"/>
      <c r="V12" s="284">
        <f t="shared" si="5"/>
        <v>0</v>
      </c>
      <c r="W12" s="267">
        <v>5</v>
      </c>
      <c r="Z12" s="538" t="s">
        <v>790</v>
      </c>
      <c r="AA12" s="538" t="s">
        <v>803</v>
      </c>
      <c r="AB12" s="538" t="s">
        <v>789</v>
      </c>
      <c r="AC12" s="538" t="s">
        <v>804</v>
      </c>
      <c r="AD12" s="538" t="s">
        <v>817</v>
      </c>
    </row>
    <row r="13" spans="1:34" ht="18" hidden="1" customHeight="1">
      <c r="A13" s="281" t="e">
        <f>VLOOKUP(P5,Y2:AH6,5,FALSE)</f>
        <v>#N/A</v>
      </c>
      <c r="B13" s="282"/>
      <c r="C13" s="282"/>
      <c r="D13" s="282"/>
      <c r="E13" s="283"/>
      <c r="F13" s="283"/>
      <c r="G13" s="283"/>
      <c r="H13" s="284">
        <f t="shared" si="3"/>
        <v>0</v>
      </c>
      <c r="I13" s="283"/>
      <c r="J13" s="283"/>
      <c r="K13" s="283"/>
      <c r="L13" s="283"/>
      <c r="M13" s="283"/>
      <c r="N13" s="285"/>
      <c r="O13" s="284">
        <f t="shared" si="4"/>
        <v>0</v>
      </c>
      <c r="P13" s="283"/>
      <c r="Q13" s="283"/>
      <c r="R13" s="283"/>
      <c r="S13" s="283"/>
      <c r="T13" s="283"/>
      <c r="U13" s="287"/>
      <c r="V13" s="284">
        <f t="shared" si="5"/>
        <v>0</v>
      </c>
      <c r="W13" s="267">
        <v>5</v>
      </c>
      <c r="Z13" s="538" t="s">
        <v>791</v>
      </c>
      <c r="AA13" s="538" t="s">
        <v>804</v>
      </c>
      <c r="AB13" s="538" t="s">
        <v>790</v>
      </c>
      <c r="AC13" s="538" t="s">
        <v>808</v>
      </c>
      <c r="AD13" s="538" t="s">
        <v>808</v>
      </c>
    </row>
    <row r="14" spans="1:34" ht="18" hidden="1" customHeight="1">
      <c r="A14" s="281" t="e">
        <f>VLOOKUP(P5,Y2:AH6,6,FALSE)</f>
        <v>#N/A</v>
      </c>
      <c r="B14" s="282"/>
      <c r="C14" s="282"/>
      <c r="D14" s="282"/>
      <c r="E14" s="283"/>
      <c r="F14" s="283"/>
      <c r="G14" s="283"/>
      <c r="H14" s="284">
        <f t="shared" si="3"/>
        <v>0</v>
      </c>
      <c r="I14" s="283"/>
      <c r="J14" s="283"/>
      <c r="K14" s="283"/>
      <c r="L14" s="283"/>
      <c r="M14" s="283"/>
      <c r="N14" s="285"/>
      <c r="O14" s="284">
        <f t="shared" si="4"/>
        <v>0</v>
      </c>
      <c r="P14" s="283"/>
      <c r="Q14" s="283"/>
      <c r="R14" s="283"/>
      <c r="S14" s="283"/>
      <c r="T14" s="283"/>
      <c r="U14" s="287"/>
      <c r="V14" s="284">
        <f t="shared" si="5"/>
        <v>0</v>
      </c>
      <c r="W14" s="267">
        <v>5</v>
      </c>
      <c r="Z14" s="539" t="s">
        <v>792</v>
      </c>
      <c r="AA14" s="539" t="s">
        <v>1201</v>
      </c>
      <c r="AB14" s="538" t="s">
        <v>807</v>
      </c>
      <c r="AC14" s="539" t="s">
        <v>809</v>
      </c>
      <c r="AD14" s="539" t="s">
        <v>809</v>
      </c>
    </row>
    <row r="15" spans="1:34" ht="18" hidden="1" customHeight="1">
      <c r="A15" s="288" t="e">
        <f>VLOOKUP(P5,Y2:AH6,7,FALSE)</f>
        <v>#N/A</v>
      </c>
      <c r="B15" s="289"/>
      <c r="C15" s="289"/>
      <c r="D15" s="289"/>
      <c r="E15" s="290"/>
      <c r="F15" s="290"/>
      <c r="G15" s="290"/>
      <c r="H15" s="284">
        <f t="shared" si="3"/>
        <v>0</v>
      </c>
      <c r="I15" s="290"/>
      <c r="J15" s="290"/>
      <c r="K15" s="290"/>
      <c r="L15" s="290"/>
      <c r="M15" s="290"/>
      <c r="N15" s="291"/>
      <c r="O15" s="284">
        <f t="shared" si="4"/>
        <v>0</v>
      </c>
      <c r="P15" s="290"/>
      <c r="Q15" s="290"/>
      <c r="R15" s="290"/>
      <c r="S15" s="290"/>
      <c r="T15" s="290"/>
      <c r="U15" s="292"/>
      <c r="V15" s="284">
        <f t="shared" si="5"/>
        <v>0</v>
      </c>
      <c r="W15" s="267">
        <v>5</v>
      </c>
      <c r="Z15" s="539" t="s">
        <v>793</v>
      </c>
      <c r="AA15" s="539" t="s">
        <v>792</v>
      </c>
      <c r="AB15" s="538" t="s">
        <v>808</v>
      </c>
      <c r="AC15" s="539" t="s">
        <v>813</v>
      </c>
      <c r="AD15" s="539" t="s">
        <v>813</v>
      </c>
    </row>
    <row r="16" spans="1:34" ht="18" hidden="1" customHeight="1">
      <c r="A16" s="281" t="e">
        <f>VLOOKUP(P5,Y2:AH6,8,FALSE)</f>
        <v>#N/A</v>
      </c>
      <c r="B16" s="282"/>
      <c r="C16" s="282"/>
      <c r="D16" s="282"/>
      <c r="E16" s="283"/>
      <c r="F16" s="283"/>
      <c r="G16" s="283"/>
      <c r="H16" s="284">
        <f t="shared" si="3"/>
        <v>0</v>
      </c>
      <c r="I16" s="283"/>
      <c r="J16" s="283"/>
      <c r="K16" s="283"/>
      <c r="L16" s="283"/>
      <c r="M16" s="283"/>
      <c r="N16" s="285"/>
      <c r="O16" s="284">
        <f t="shared" si="4"/>
        <v>0</v>
      </c>
      <c r="P16" s="283"/>
      <c r="Q16" s="283"/>
      <c r="R16" s="283"/>
      <c r="S16" s="283"/>
      <c r="T16" s="283"/>
      <c r="U16" s="287"/>
      <c r="V16" s="284">
        <f t="shared" si="5"/>
        <v>0</v>
      </c>
      <c r="W16" s="267">
        <v>5</v>
      </c>
      <c r="Z16" s="539" t="s">
        <v>794</v>
      </c>
      <c r="AA16" s="539" t="s">
        <v>793</v>
      </c>
      <c r="AB16" s="539" t="s">
        <v>809</v>
      </c>
      <c r="AC16" s="538" t="s">
        <v>796</v>
      </c>
      <c r="AD16" s="538" t="s">
        <v>796</v>
      </c>
    </row>
    <row r="17" spans="1:30" ht="18" hidden="1" customHeight="1">
      <c r="A17" s="281" t="e">
        <f>VLOOKUP(P5,Y2:AH6,9,FALSE)</f>
        <v>#N/A</v>
      </c>
      <c r="B17" s="282"/>
      <c r="C17" s="282"/>
      <c r="D17" s="282"/>
      <c r="E17" s="283"/>
      <c r="F17" s="283"/>
      <c r="G17" s="283"/>
      <c r="H17" s="284">
        <f>MAX(B17:G17)</f>
        <v>0</v>
      </c>
      <c r="I17" s="283"/>
      <c r="J17" s="283"/>
      <c r="K17" s="283"/>
      <c r="L17" s="283"/>
      <c r="M17" s="283"/>
      <c r="N17" s="285"/>
      <c r="O17" s="284">
        <f>MAX(I17:N17)</f>
        <v>0</v>
      </c>
      <c r="P17" s="283"/>
      <c r="Q17" s="283"/>
      <c r="R17" s="283"/>
      <c r="S17" s="283"/>
      <c r="T17" s="283"/>
      <c r="U17" s="287"/>
      <c r="V17" s="284">
        <f>MAX(P17:U17)</f>
        <v>0</v>
      </c>
      <c r="W17" s="267">
        <v>5</v>
      </c>
      <c r="Z17" s="539" t="s">
        <v>795</v>
      </c>
      <c r="AA17" s="539" t="s">
        <v>794</v>
      </c>
      <c r="AB17" s="538" t="s">
        <v>810</v>
      </c>
      <c r="AC17" s="538" t="s">
        <v>796</v>
      </c>
      <c r="AD17" s="538" t="s">
        <v>796</v>
      </c>
    </row>
    <row r="18" spans="1:30" ht="18" hidden="1" customHeight="1" thickBot="1">
      <c r="A18" s="293" t="e">
        <f>VLOOKUP(P5,Y2:AH6,10,FALSE)</f>
        <v>#N/A</v>
      </c>
      <c r="B18" s="294"/>
      <c r="C18" s="294"/>
      <c r="D18" s="294"/>
      <c r="E18" s="295"/>
      <c r="F18" s="295"/>
      <c r="G18" s="295"/>
      <c r="H18" s="296">
        <f t="shared" si="3"/>
        <v>0</v>
      </c>
      <c r="I18" s="295"/>
      <c r="J18" s="295"/>
      <c r="K18" s="295"/>
      <c r="L18" s="295"/>
      <c r="M18" s="295"/>
      <c r="N18" s="297"/>
      <c r="O18" s="296">
        <f t="shared" si="4"/>
        <v>0</v>
      </c>
      <c r="P18" s="295"/>
      <c r="Q18" s="295"/>
      <c r="R18" s="295"/>
      <c r="S18" s="295"/>
      <c r="T18" s="295"/>
      <c r="U18" s="298"/>
      <c r="V18" s="296">
        <f t="shared" si="5"/>
        <v>0</v>
      </c>
      <c r="W18" s="267">
        <v>5</v>
      </c>
      <c r="Z18" s="538" t="s">
        <v>796</v>
      </c>
      <c r="AA18" s="539" t="s">
        <v>795</v>
      </c>
      <c r="AB18" s="538" t="s">
        <v>796</v>
      </c>
      <c r="AC18" s="538" t="s">
        <v>796</v>
      </c>
      <c r="AD18" s="538" t="s">
        <v>796</v>
      </c>
    </row>
    <row r="19" spans="1:30" ht="18" customHeight="1" thickBot="1">
      <c r="A19" s="299"/>
      <c r="B19" s="300"/>
      <c r="C19" s="301"/>
      <c r="D19" s="301"/>
      <c r="E19" s="301"/>
      <c r="F19" s="301"/>
      <c r="G19" s="301"/>
      <c r="H19" s="301"/>
      <c r="I19" s="302"/>
      <c r="J19" s="301"/>
      <c r="K19" s="301"/>
      <c r="L19" s="301"/>
      <c r="M19" s="299"/>
      <c r="N19" s="300"/>
      <c r="O19" s="300"/>
      <c r="P19" s="301"/>
      <c r="Q19" s="301"/>
      <c r="R19" s="301"/>
      <c r="S19" s="301"/>
      <c r="T19" s="301"/>
      <c r="U19" s="302"/>
      <c r="V19" s="302"/>
    </row>
    <row r="20" spans="1:30" ht="18" customHeight="1">
      <c r="A20" s="692"/>
      <c r="B20" s="694" t="s">
        <v>848</v>
      </c>
      <c r="C20" s="695"/>
      <c r="D20" s="695"/>
      <c r="E20" s="695"/>
      <c r="F20" s="695"/>
      <c r="G20" s="696"/>
      <c r="H20" s="697" t="s">
        <v>821</v>
      </c>
      <c r="I20" s="699" t="s">
        <v>849</v>
      </c>
      <c r="J20" s="695"/>
      <c r="K20" s="695"/>
      <c r="L20" s="695"/>
      <c r="M20" s="695"/>
      <c r="N20" s="696"/>
      <c r="O20" s="700" t="s">
        <v>821</v>
      </c>
      <c r="P20" s="690" t="s">
        <v>28</v>
      </c>
      <c r="Q20" s="684" t="s">
        <v>850</v>
      </c>
      <c r="R20" s="685"/>
      <c r="S20" s="301"/>
      <c r="T20" s="301"/>
      <c r="U20" s="301"/>
      <c r="V20" s="301"/>
      <c r="X20" s="259" t="s">
        <v>825</v>
      </c>
      <c r="Y20" s="259" t="s">
        <v>825</v>
      </c>
      <c r="Z20" s="259" t="s">
        <v>826</v>
      </c>
      <c r="AA20" s="259" t="s">
        <v>826</v>
      </c>
      <c r="AB20" s="259" t="s">
        <v>826</v>
      </c>
    </row>
    <row r="21" spans="1:30" ht="18" customHeight="1" thickBot="1">
      <c r="A21" s="693"/>
      <c r="B21" s="380" t="str">
        <f>G60</f>
        <v>19（月）</v>
      </c>
      <c r="C21" s="380" t="str">
        <f t="shared" ref="C21:G21" si="6">H60</f>
        <v>20（火）</v>
      </c>
      <c r="D21" s="380" t="str">
        <f t="shared" si="6"/>
        <v>21（水）</v>
      </c>
      <c r="E21" s="380" t="str">
        <f t="shared" si="6"/>
        <v>22（木）</v>
      </c>
      <c r="F21" s="380" t="str">
        <f t="shared" si="6"/>
        <v>23（金）</v>
      </c>
      <c r="G21" s="380" t="str">
        <f t="shared" si="6"/>
        <v>24（土）</v>
      </c>
      <c r="H21" s="698"/>
      <c r="I21" s="380" t="str">
        <f>G61</f>
        <v>26（月）</v>
      </c>
      <c r="J21" s="380" t="str">
        <f t="shared" ref="J21:N21" si="7">H61</f>
        <v>27（火）</v>
      </c>
      <c r="K21" s="380" t="str">
        <f t="shared" si="7"/>
        <v>28（水）</v>
      </c>
      <c r="L21" s="380" t="str">
        <f t="shared" si="7"/>
        <v>29（木）</v>
      </c>
      <c r="M21" s="380" t="str">
        <f t="shared" si="7"/>
        <v>30（金）</v>
      </c>
      <c r="N21" s="380" t="str">
        <f t="shared" si="7"/>
        <v>31（土）</v>
      </c>
      <c r="O21" s="701"/>
      <c r="P21" s="691"/>
      <c r="Q21" s="686"/>
      <c r="R21" s="687"/>
      <c r="S21" s="303"/>
      <c r="T21" s="303"/>
      <c r="U21" s="303"/>
      <c r="V21" s="303"/>
      <c r="X21" s="259" t="s">
        <v>828</v>
      </c>
      <c r="Y21" s="259" t="s">
        <v>829</v>
      </c>
      <c r="Z21" s="259" t="s">
        <v>828</v>
      </c>
      <c r="AA21" s="259" t="s">
        <v>829</v>
      </c>
      <c r="AB21" s="259" t="s">
        <v>830</v>
      </c>
    </row>
    <row r="22" spans="1:30" ht="18.75" customHeight="1">
      <c r="A22" s="397" t="e">
        <f t="shared" ref="A22:A30" si="8">A10</f>
        <v>#N/A</v>
      </c>
      <c r="B22" s="381"/>
      <c r="C22" s="381"/>
      <c r="D22" s="382"/>
      <c r="E22" s="382"/>
      <c r="F22" s="382"/>
      <c r="G22" s="382"/>
      <c r="H22" s="277">
        <f t="shared" ref="H22:H30" si="9">MAX(B22:G22)</f>
        <v>0</v>
      </c>
      <c r="I22" s="382"/>
      <c r="J22" s="385"/>
      <c r="K22" s="385"/>
      <c r="L22" s="385"/>
      <c r="M22" s="385"/>
      <c r="N22" s="385"/>
      <c r="O22" s="304">
        <f t="shared" ref="O22:O30" si="10">MAX(I22:N22)</f>
        <v>0</v>
      </c>
      <c r="P22" s="305">
        <f t="shared" ref="P22:P30" si="11">SUM(B10:G10,I10:N10,P10:U10,B22:G22,I22:N22)</f>
        <v>0</v>
      </c>
      <c r="Q22" s="688" t="s">
        <v>1205</v>
      </c>
      <c r="R22" s="689"/>
      <c r="S22" s="301"/>
      <c r="T22" s="301"/>
      <c r="U22" s="301"/>
      <c r="V22" s="301"/>
      <c r="W22" s="259">
        <v>43</v>
      </c>
      <c r="X22" s="280" t="s">
        <v>788</v>
      </c>
      <c r="Y22" s="280" t="s">
        <v>801</v>
      </c>
      <c r="Z22" s="280" t="s">
        <v>806</v>
      </c>
      <c r="AA22" s="280" t="s">
        <v>802</v>
      </c>
      <c r="AB22" s="280" t="s">
        <v>815</v>
      </c>
    </row>
    <row r="23" spans="1:30" ht="18.75" customHeight="1">
      <c r="A23" s="397" t="e">
        <f t="shared" si="8"/>
        <v>#N/A</v>
      </c>
      <c r="B23" s="382"/>
      <c r="C23" s="382"/>
      <c r="D23" s="382"/>
      <c r="E23" s="382"/>
      <c r="F23" s="382"/>
      <c r="G23" s="382"/>
      <c r="H23" s="284">
        <f t="shared" si="9"/>
        <v>0</v>
      </c>
      <c r="I23" s="382"/>
      <c r="J23" s="385"/>
      <c r="K23" s="385"/>
      <c r="L23" s="385"/>
      <c r="M23" s="385"/>
      <c r="N23" s="385"/>
      <c r="O23" s="306">
        <f t="shared" si="10"/>
        <v>0</v>
      </c>
      <c r="P23" s="307">
        <f t="shared" si="11"/>
        <v>0</v>
      </c>
      <c r="Q23" s="676" t="s">
        <v>1205</v>
      </c>
      <c r="R23" s="677"/>
      <c r="S23" s="301"/>
      <c r="T23" s="301"/>
      <c r="U23" s="301"/>
      <c r="V23" s="301"/>
      <c r="W23" s="259">
        <v>44</v>
      </c>
      <c r="X23" s="280" t="s">
        <v>789</v>
      </c>
      <c r="Y23" s="280" t="s">
        <v>802</v>
      </c>
      <c r="Z23" s="280" t="s">
        <v>788</v>
      </c>
      <c r="AA23" s="280" t="s">
        <v>803</v>
      </c>
      <c r="AB23" s="280" t="s">
        <v>816</v>
      </c>
    </row>
    <row r="24" spans="1:30" ht="18.75" customHeight="1">
      <c r="A24" s="397" t="e">
        <f t="shared" si="8"/>
        <v>#N/A</v>
      </c>
      <c r="B24" s="382"/>
      <c r="C24" s="382"/>
      <c r="D24" s="382"/>
      <c r="E24" s="382"/>
      <c r="F24" s="382"/>
      <c r="G24" s="382"/>
      <c r="H24" s="284">
        <f t="shared" si="9"/>
        <v>0</v>
      </c>
      <c r="I24" s="386"/>
      <c r="J24" s="385"/>
      <c r="K24" s="385"/>
      <c r="L24" s="385"/>
      <c r="M24" s="385"/>
      <c r="N24" s="385"/>
      <c r="O24" s="306">
        <f t="shared" si="10"/>
        <v>0</v>
      </c>
      <c r="P24" s="307">
        <f t="shared" si="11"/>
        <v>0</v>
      </c>
      <c r="Q24" s="676" t="s">
        <v>1205</v>
      </c>
      <c r="R24" s="677"/>
      <c r="S24" s="301"/>
      <c r="T24" s="301"/>
      <c r="U24" s="302"/>
      <c r="V24" s="302"/>
      <c r="W24" s="259">
        <v>45</v>
      </c>
      <c r="X24" s="280" t="s">
        <v>790</v>
      </c>
      <c r="Y24" s="280" t="s">
        <v>803</v>
      </c>
      <c r="Z24" s="280" t="s">
        <v>789</v>
      </c>
      <c r="AA24" s="280" t="s">
        <v>804</v>
      </c>
      <c r="AB24" s="280" t="s">
        <v>817</v>
      </c>
    </row>
    <row r="25" spans="1:30" ht="18.75" customHeight="1">
      <c r="A25" s="397" t="e">
        <f t="shared" si="8"/>
        <v>#N/A</v>
      </c>
      <c r="B25" s="382"/>
      <c r="C25" s="382"/>
      <c r="D25" s="382"/>
      <c r="E25" s="382"/>
      <c r="F25" s="382"/>
      <c r="G25" s="382"/>
      <c r="H25" s="284">
        <f t="shared" si="9"/>
        <v>0</v>
      </c>
      <c r="I25" s="386"/>
      <c r="J25" s="385"/>
      <c r="K25" s="385"/>
      <c r="L25" s="385"/>
      <c r="M25" s="385"/>
      <c r="N25" s="385"/>
      <c r="O25" s="306">
        <f t="shared" si="10"/>
        <v>0</v>
      </c>
      <c r="P25" s="307">
        <f t="shared" si="11"/>
        <v>0</v>
      </c>
      <c r="Q25" s="676" t="str">
        <f t="shared" ref="Q25:Q30" si="12">IFERROR(IF(FIND("標",A25)&gt;0,W25,"-"),"-")</f>
        <v>-</v>
      </c>
      <c r="R25" s="677"/>
      <c r="S25" s="301"/>
      <c r="T25" s="301"/>
      <c r="U25" s="302"/>
      <c r="V25" s="302"/>
      <c r="W25" s="259">
        <v>46</v>
      </c>
      <c r="X25" s="280" t="s">
        <v>791</v>
      </c>
      <c r="Y25" s="280" t="s">
        <v>804</v>
      </c>
      <c r="Z25" s="280" t="s">
        <v>790</v>
      </c>
      <c r="AA25" s="280" t="s">
        <v>808</v>
      </c>
      <c r="AB25" s="280" t="s">
        <v>808</v>
      </c>
    </row>
    <row r="26" spans="1:30" ht="18.75" customHeight="1">
      <c r="A26" s="397" t="e">
        <f t="shared" si="8"/>
        <v>#N/A</v>
      </c>
      <c r="B26" s="382"/>
      <c r="C26" s="382"/>
      <c r="D26" s="382"/>
      <c r="E26" s="382"/>
      <c r="F26" s="382"/>
      <c r="G26" s="382"/>
      <c r="H26" s="284">
        <f t="shared" si="9"/>
        <v>0</v>
      </c>
      <c r="I26" s="386"/>
      <c r="J26" s="385"/>
      <c r="K26" s="385"/>
      <c r="L26" s="385"/>
      <c r="M26" s="385"/>
      <c r="N26" s="385"/>
      <c r="O26" s="306">
        <f t="shared" si="10"/>
        <v>0</v>
      </c>
      <c r="P26" s="307">
        <f t="shared" si="11"/>
        <v>0</v>
      </c>
      <c r="Q26" s="676" t="str">
        <f t="shared" si="12"/>
        <v>-</v>
      </c>
      <c r="R26" s="677"/>
      <c r="S26" s="301"/>
      <c r="T26" s="301"/>
      <c r="U26" s="302"/>
      <c r="V26" s="302"/>
      <c r="W26" s="259">
        <v>47</v>
      </c>
      <c r="X26" s="280" t="s">
        <v>792</v>
      </c>
      <c r="Y26" s="280" t="s">
        <v>1201</v>
      </c>
      <c r="Z26" s="280" t="s">
        <v>807</v>
      </c>
      <c r="AA26" s="280" t="s">
        <v>809</v>
      </c>
      <c r="AB26" s="280" t="s">
        <v>809</v>
      </c>
    </row>
    <row r="27" spans="1:30" ht="18.75" customHeight="1">
      <c r="A27" s="397" t="e">
        <f t="shared" si="8"/>
        <v>#N/A</v>
      </c>
      <c r="B27" s="383"/>
      <c r="C27" s="383"/>
      <c r="D27" s="382"/>
      <c r="E27" s="382"/>
      <c r="F27" s="382"/>
      <c r="G27" s="382"/>
      <c r="H27" s="284">
        <f t="shared" si="9"/>
        <v>0</v>
      </c>
      <c r="I27" s="386"/>
      <c r="J27" s="385"/>
      <c r="K27" s="385"/>
      <c r="L27" s="385"/>
      <c r="M27" s="385"/>
      <c r="N27" s="385"/>
      <c r="O27" s="306">
        <f t="shared" si="10"/>
        <v>0</v>
      </c>
      <c r="P27" s="307">
        <f t="shared" si="11"/>
        <v>0</v>
      </c>
      <c r="Q27" s="676" t="str">
        <f t="shared" si="12"/>
        <v>-</v>
      </c>
      <c r="R27" s="677"/>
      <c r="S27" s="301"/>
      <c r="T27" s="301"/>
      <c r="U27" s="302"/>
      <c r="V27" s="302"/>
      <c r="W27" s="259">
        <v>48</v>
      </c>
      <c r="X27" s="280" t="s">
        <v>793</v>
      </c>
      <c r="Y27" s="280" t="s">
        <v>792</v>
      </c>
      <c r="Z27" s="280" t="s">
        <v>808</v>
      </c>
      <c r="AA27" s="280" t="s">
        <v>813</v>
      </c>
      <c r="AB27" s="280" t="s">
        <v>813</v>
      </c>
    </row>
    <row r="28" spans="1:30" ht="18.75" customHeight="1">
      <c r="A28" s="397" t="e">
        <f t="shared" si="8"/>
        <v>#N/A</v>
      </c>
      <c r="B28" s="382"/>
      <c r="C28" s="382"/>
      <c r="D28" s="382"/>
      <c r="E28" s="382"/>
      <c r="F28" s="382"/>
      <c r="G28" s="382"/>
      <c r="H28" s="284">
        <f t="shared" si="9"/>
        <v>0</v>
      </c>
      <c r="I28" s="386"/>
      <c r="J28" s="385"/>
      <c r="K28" s="385"/>
      <c r="L28" s="385"/>
      <c r="M28" s="385"/>
      <c r="N28" s="385"/>
      <c r="O28" s="306">
        <f t="shared" si="10"/>
        <v>0</v>
      </c>
      <c r="P28" s="307">
        <f t="shared" si="11"/>
        <v>0</v>
      </c>
      <c r="Q28" s="676" t="str">
        <f t="shared" si="12"/>
        <v>-</v>
      </c>
      <c r="R28" s="677"/>
      <c r="S28" s="301"/>
      <c r="T28" s="301"/>
      <c r="U28" s="302"/>
      <c r="V28" s="302"/>
      <c r="W28" s="259">
        <v>49</v>
      </c>
      <c r="X28" s="280" t="s">
        <v>794</v>
      </c>
      <c r="Y28" s="280" t="s">
        <v>793</v>
      </c>
      <c r="Z28" s="280" t="s">
        <v>809</v>
      </c>
      <c r="AA28" s="280" t="s">
        <v>796</v>
      </c>
      <c r="AB28" s="280" t="s">
        <v>796</v>
      </c>
    </row>
    <row r="29" spans="1:30" ht="18.75" customHeight="1">
      <c r="A29" s="397" t="e">
        <f t="shared" si="8"/>
        <v>#N/A</v>
      </c>
      <c r="B29" s="382"/>
      <c r="C29" s="382"/>
      <c r="D29" s="382"/>
      <c r="E29" s="382"/>
      <c r="F29" s="382"/>
      <c r="G29" s="382"/>
      <c r="H29" s="284">
        <f t="shared" si="9"/>
        <v>0</v>
      </c>
      <c r="I29" s="386"/>
      <c r="J29" s="385"/>
      <c r="K29" s="385"/>
      <c r="L29" s="385"/>
      <c r="M29" s="385"/>
      <c r="N29" s="385"/>
      <c r="O29" s="306">
        <f t="shared" si="10"/>
        <v>0</v>
      </c>
      <c r="P29" s="307">
        <f t="shared" si="11"/>
        <v>0</v>
      </c>
      <c r="Q29" s="676" t="str">
        <f t="shared" si="12"/>
        <v>-</v>
      </c>
      <c r="R29" s="677"/>
      <c r="S29" s="301"/>
      <c r="T29" s="301"/>
      <c r="U29" s="302"/>
      <c r="V29" s="302"/>
      <c r="W29" s="259">
        <v>50</v>
      </c>
      <c r="X29" s="280" t="s">
        <v>795</v>
      </c>
      <c r="Y29" s="280" t="s">
        <v>794</v>
      </c>
      <c r="Z29" s="280" t="s">
        <v>810</v>
      </c>
      <c r="AA29" s="280" t="s">
        <v>796</v>
      </c>
      <c r="AB29" s="280" t="s">
        <v>796</v>
      </c>
    </row>
    <row r="30" spans="1:30" ht="18.75" customHeight="1" thickBot="1">
      <c r="A30" s="546" t="e">
        <f t="shared" si="8"/>
        <v>#N/A</v>
      </c>
      <c r="B30" s="384"/>
      <c r="C30" s="384"/>
      <c r="D30" s="384"/>
      <c r="E30" s="384"/>
      <c r="F30" s="384"/>
      <c r="G30" s="384"/>
      <c r="H30" s="296">
        <f t="shared" si="9"/>
        <v>0</v>
      </c>
      <c r="I30" s="387"/>
      <c r="J30" s="388"/>
      <c r="K30" s="388"/>
      <c r="L30" s="388"/>
      <c r="M30" s="388"/>
      <c r="N30" s="388"/>
      <c r="O30" s="308">
        <f t="shared" si="10"/>
        <v>0</v>
      </c>
      <c r="P30" s="309">
        <f t="shared" si="11"/>
        <v>0</v>
      </c>
      <c r="Q30" s="678" t="str">
        <f t="shared" si="12"/>
        <v>-</v>
      </c>
      <c r="R30" s="679"/>
      <c r="S30" s="301"/>
      <c r="T30" s="301"/>
      <c r="U30" s="302"/>
      <c r="V30" s="302"/>
      <c r="W30" s="259">
        <v>51</v>
      </c>
      <c r="X30" s="280" t="s">
        <v>796</v>
      </c>
      <c r="Y30" s="280" t="s">
        <v>795</v>
      </c>
      <c r="Z30" s="280" t="s">
        <v>796</v>
      </c>
      <c r="AA30" s="280" t="s">
        <v>796</v>
      </c>
      <c r="AB30" s="280" t="s">
        <v>796</v>
      </c>
    </row>
    <row r="31" spans="1:30" ht="18" customHeight="1">
      <c r="V31" s="302"/>
      <c r="X31" s="259" t="s">
        <v>787</v>
      </c>
      <c r="Y31" s="259" t="s">
        <v>800</v>
      </c>
      <c r="Z31" s="259" t="s">
        <v>805</v>
      </c>
      <c r="AA31" s="259" t="s">
        <v>812</v>
      </c>
      <c r="AB31" s="259" t="s">
        <v>814</v>
      </c>
    </row>
    <row r="32" spans="1:30" ht="18" customHeight="1">
      <c r="A32" s="310" t="s">
        <v>851</v>
      </c>
      <c r="V32" s="302"/>
      <c r="W32" s="259" t="s">
        <v>1206</v>
      </c>
      <c r="X32" s="259" t="s">
        <v>825</v>
      </c>
      <c r="Y32" s="259" t="s">
        <v>825</v>
      </c>
      <c r="Z32" s="259" t="s">
        <v>826</v>
      </c>
      <c r="AA32" s="259" t="s">
        <v>826</v>
      </c>
      <c r="AB32" s="259" t="s">
        <v>826</v>
      </c>
    </row>
    <row r="33" spans="1:28" ht="18" customHeight="1">
      <c r="A33" s="310" t="s">
        <v>852</v>
      </c>
      <c r="W33" s="259">
        <v>43</v>
      </c>
      <c r="X33" s="259" t="s">
        <v>1205</v>
      </c>
      <c r="Y33" s="259" t="s">
        <v>1205</v>
      </c>
      <c r="Z33" s="259" t="s">
        <v>1204</v>
      </c>
      <c r="AA33" s="259" t="s">
        <v>1205</v>
      </c>
      <c r="AB33" s="259" t="s">
        <v>1205</v>
      </c>
    </row>
    <row r="34" spans="1:28" ht="18" customHeight="1">
      <c r="A34" s="310" t="s">
        <v>853</v>
      </c>
      <c r="W34" s="259">
        <v>44</v>
      </c>
      <c r="X34" s="259" t="s">
        <v>1205</v>
      </c>
      <c r="Y34" s="259" t="s">
        <v>1205</v>
      </c>
      <c r="Z34" s="259" t="s">
        <v>1205</v>
      </c>
      <c r="AA34" s="259" t="s">
        <v>1205</v>
      </c>
      <c r="AB34" s="259" t="s">
        <v>1205</v>
      </c>
    </row>
    <row r="35" spans="1:28" ht="18" customHeight="1">
      <c r="A35" s="299"/>
      <c r="B35" s="680"/>
      <c r="C35" s="680"/>
      <c r="W35" s="259">
        <v>45</v>
      </c>
      <c r="X35" s="259" t="s">
        <v>1205</v>
      </c>
      <c r="Y35" s="259" t="s">
        <v>1205</v>
      </c>
      <c r="Z35" s="259" t="s">
        <v>1205</v>
      </c>
      <c r="AA35" s="259" t="s">
        <v>1205</v>
      </c>
      <c r="AB35" s="259" t="s">
        <v>1205</v>
      </c>
    </row>
    <row r="36" spans="1:28" ht="29.25" customHeight="1">
      <c r="W36" s="259">
        <v>46</v>
      </c>
      <c r="X36" s="259" t="s">
        <v>1204</v>
      </c>
      <c r="Y36" s="259" t="s">
        <v>1205</v>
      </c>
      <c r="Z36" s="259" t="s">
        <v>1205</v>
      </c>
      <c r="AA36" s="259" t="s">
        <v>1204</v>
      </c>
      <c r="AB36" s="259" t="s">
        <v>1204</v>
      </c>
    </row>
    <row r="37" spans="1:28" ht="21" customHeight="1" thickBot="1">
      <c r="A37" s="259" t="s">
        <v>854</v>
      </c>
      <c r="M37" s="259" t="s">
        <v>855</v>
      </c>
      <c r="W37" s="259">
        <v>47</v>
      </c>
      <c r="X37" s="259" t="s">
        <v>1203</v>
      </c>
      <c r="Y37" s="259" t="s">
        <v>1204</v>
      </c>
      <c r="Z37" s="259" t="s">
        <v>1205</v>
      </c>
      <c r="AA37" s="259" t="s">
        <v>1203</v>
      </c>
      <c r="AB37" s="259" t="s">
        <v>1203</v>
      </c>
    </row>
    <row r="38" spans="1:28" ht="21" customHeight="1" thickBot="1">
      <c r="A38" s="311" t="s">
        <v>10</v>
      </c>
      <c r="B38" s="312">
        <f>IF((Q22&gt;=1),2,(IF(Q23&gt;0,1,0)))</f>
        <v>2</v>
      </c>
      <c r="C38" s="313" t="s">
        <v>38</v>
      </c>
      <c r="D38" s="681" t="s">
        <v>856</v>
      </c>
      <c r="E38" s="682"/>
      <c r="F38" s="683"/>
      <c r="G38" s="683"/>
      <c r="H38" s="683"/>
      <c r="I38" s="683"/>
      <c r="J38" s="683"/>
      <c r="M38" s="314" t="s">
        <v>857</v>
      </c>
      <c r="N38" s="315"/>
      <c r="O38" s="315"/>
      <c r="P38" s="316"/>
      <c r="Q38" s="317"/>
      <c r="W38" s="259">
        <v>48</v>
      </c>
      <c r="X38" s="259" t="s">
        <v>1202</v>
      </c>
      <c r="Y38" s="259" t="s">
        <v>1203</v>
      </c>
      <c r="Z38" s="259" t="s">
        <v>1204</v>
      </c>
      <c r="AA38" s="259" t="s">
        <v>1202</v>
      </c>
      <c r="AB38" s="259" t="s">
        <v>1202</v>
      </c>
    </row>
    <row r="39" spans="1:28" ht="21" customHeight="1" thickBot="1">
      <c r="A39" s="318" t="s">
        <v>12</v>
      </c>
      <c r="B39" s="312">
        <f>IF(Q24&gt;=1,1,0)</f>
        <v>1</v>
      </c>
      <c r="C39" s="313" t="s">
        <v>38</v>
      </c>
      <c r="D39" s="319" t="s">
        <v>858</v>
      </c>
      <c r="E39" s="319"/>
      <c r="M39" s="320" t="s">
        <v>859</v>
      </c>
      <c r="N39" s="321"/>
      <c r="O39" s="321"/>
      <c r="P39" s="322"/>
      <c r="Q39" s="323"/>
      <c r="W39" s="259">
        <v>49</v>
      </c>
      <c r="X39" s="259" t="s">
        <v>1207</v>
      </c>
      <c r="Y39" s="259" t="s">
        <v>1202</v>
      </c>
      <c r="Z39" s="259" t="s">
        <v>1203</v>
      </c>
      <c r="AA39" s="259" t="s">
        <v>1205</v>
      </c>
      <c r="AB39" s="259" t="s">
        <v>1205</v>
      </c>
    </row>
    <row r="40" spans="1:28" ht="21" customHeight="1" thickBot="1">
      <c r="M40" s="673" t="s">
        <v>860</v>
      </c>
      <c r="N40" s="674"/>
      <c r="O40" s="674"/>
      <c r="P40" s="675"/>
      <c r="Q40" s="324"/>
      <c r="W40" s="259">
        <v>50</v>
      </c>
      <c r="X40" s="259" t="s">
        <v>1208</v>
      </c>
      <c r="Y40" s="259" t="s">
        <v>1207</v>
      </c>
      <c r="Z40" s="259" t="s">
        <v>1202</v>
      </c>
      <c r="AA40" s="259" t="s">
        <v>1205</v>
      </c>
      <c r="AB40" s="259" t="s">
        <v>1205</v>
      </c>
    </row>
    <row r="41" spans="1:28" ht="21" customHeight="1">
      <c r="M41" s="301"/>
      <c r="N41" s="301"/>
      <c r="O41" s="301"/>
      <c r="P41" s="301"/>
      <c r="Q41" s="301"/>
      <c r="W41" s="259">
        <v>51</v>
      </c>
      <c r="X41" s="259" t="s">
        <v>1205</v>
      </c>
      <c r="Y41" s="259" t="s">
        <v>1208</v>
      </c>
      <c r="Z41" s="259" t="s">
        <v>1205</v>
      </c>
      <c r="AA41" s="259" t="s">
        <v>1205</v>
      </c>
      <c r="AB41" s="259" t="s">
        <v>1205</v>
      </c>
    </row>
    <row r="42" spans="1:28" ht="21" customHeight="1" thickBot="1">
      <c r="A42" s="259" t="s">
        <v>861</v>
      </c>
    </row>
    <row r="43" spans="1:28" ht="30.75" customHeight="1" thickBot="1">
      <c r="A43" s="325" t="s">
        <v>862</v>
      </c>
      <c r="B43" s="326">
        <f>MAX(B50:B57)</f>
        <v>4</v>
      </c>
      <c r="C43" s="313" t="s">
        <v>38</v>
      </c>
      <c r="X43" s="259" t="s">
        <v>787</v>
      </c>
      <c r="Y43" s="259" t="s">
        <v>800</v>
      </c>
      <c r="Z43" s="259" t="s">
        <v>805</v>
      </c>
      <c r="AA43" s="259" t="s">
        <v>812</v>
      </c>
      <c r="AB43" s="259" t="s">
        <v>814</v>
      </c>
    </row>
    <row r="44" spans="1:28" ht="21" customHeight="1">
      <c r="A44" s="327" t="s">
        <v>863</v>
      </c>
      <c r="B44" s="301"/>
      <c r="C44" s="301"/>
      <c r="W44" s="259" t="s">
        <v>1209</v>
      </c>
      <c r="X44" s="259" t="s">
        <v>828</v>
      </c>
      <c r="Y44" s="259" t="s">
        <v>829</v>
      </c>
      <c r="Z44" s="259" t="s">
        <v>828</v>
      </c>
      <c r="AA44" s="259" t="s">
        <v>829</v>
      </c>
      <c r="AB44" s="259" t="s">
        <v>830</v>
      </c>
    </row>
    <row r="45" spans="1:28" ht="21" customHeight="1">
      <c r="A45" s="327" t="s">
        <v>864</v>
      </c>
      <c r="B45" s="301"/>
      <c r="C45" s="301"/>
      <c r="W45" s="259">
        <v>43</v>
      </c>
      <c r="X45" s="259" t="s">
        <v>1216</v>
      </c>
      <c r="Y45" s="259" t="s">
        <v>1216</v>
      </c>
      <c r="Z45" s="259" t="s">
        <v>1205</v>
      </c>
      <c r="AA45" s="259" t="s">
        <v>1217</v>
      </c>
      <c r="AB45" s="259" t="s">
        <v>1216</v>
      </c>
    </row>
    <row r="46" spans="1:28" ht="21" customHeight="1">
      <c r="A46" s="327" t="s">
        <v>865</v>
      </c>
      <c r="B46" s="301"/>
      <c r="C46" s="301"/>
      <c r="W46" s="259">
        <v>44</v>
      </c>
      <c r="X46" s="259" t="s">
        <v>1217</v>
      </c>
      <c r="Y46" s="259" t="s">
        <v>1217</v>
      </c>
      <c r="Z46" s="259" t="s">
        <v>1216</v>
      </c>
      <c r="AA46" s="259" t="s">
        <v>1218</v>
      </c>
      <c r="AB46" s="259" t="s">
        <v>1217</v>
      </c>
    </row>
    <row r="47" spans="1:28" ht="21" customHeight="1">
      <c r="A47" s="327" t="s">
        <v>866</v>
      </c>
      <c r="B47" s="301"/>
      <c r="C47" s="301"/>
      <c r="W47" s="259">
        <v>45</v>
      </c>
      <c r="X47" s="259" t="s">
        <v>1218</v>
      </c>
      <c r="Y47" s="259" t="s">
        <v>1218</v>
      </c>
      <c r="Z47" s="259" t="s">
        <v>1217</v>
      </c>
      <c r="AA47" s="259" t="s">
        <v>1219</v>
      </c>
      <c r="AB47" s="259" t="s">
        <v>1218</v>
      </c>
    </row>
    <row r="48" spans="1:28" ht="21" customHeight="1">
      <c r="A48" s="327" t="s">
        <v>867</v>
      </c>
      <c r="B48" s="301"/>
      <c r="C48" s="301"/>
      <c r="W48" s="259">
        <v>46</v>
      </c>
      <c r="X48" s="259" t="s">
        <v>1205</v>
      </c>
      <c r="Y48" s="259" t="s">
        <v>1219</v>
      </c>
      <c r="Z48" s="259" t="s">
        <v>1218</v>
      </c>
      <c r="AA48" s="259" t="s">
        <v>1205</v>
      </c>
      <c r="AB48" s="259" t="s">
        <v>1205</v>
      </c>
    </row>
    <row r="49" spans="1:29" ht="21" customHeight="1">
      <c r="A49" s="319" t="s">
        <v>868</v>
      </c>
      <c r="W49" s="259">
        <v>47</v>
      </c>
      <c r="X49" s="259" t="s">
        <v>1205</v>
      </c>
      <c r="Y49" s="259" t="s">
        <v>1205</v>
      </c>
      <c r="Z49" s="259" t="s">
        <v>1219</v>
      </c>
      <c r="AA49" s="259" t="s">
        <v>1205</v>
      </c>
      <c r="AB49" s="259" t="s">
        <v>1205</v>
      </c>
    </row>
    <row r="50" spans="1:29">
      <c r="B50" s="259">
        <f>IF(Q25&gt;=1,0.5,0)</f>
        <v>0.5</v>
      </c>
      <c r="W50" s="259">
        <v>48</v>
      </c>
      <c r="X50" s="259" t="s">
        <v>1205</v>
      </c>
      <c r="Y50" s="259" t="s">
        <v>1205</v>
      </c>
      <c r="Z50" s="259" t="s">
        <v>1205</v>
      </c>
      <c r="AA50" s="259" t="s">
        <v>1205</v>
      </c>
      <c r="AB50" s="259" t="s">
        <v>1205</v>
      </c>
    </row>
    <row r="51" spans="1:29">
      <c r="B51" s="259">
        <f>IF(Q26&gt;=6,1,0)</f>
        <v>1</v>
      </c>
      <c r="W51" s="259">
        <v>49</v>
      </c>
      <c r="X51" s="259" t="s">
        <v>1205</v>
      </c>
      <c r="Y51" s="259" t="s">
        <v>1205</v>
      </c>
      <c r="Z51" s="259" t="s">
        <v>1205</v>
      </c>
      <c r="AA51" s="259" t="s">
        <v>1205</v>
      </c>
      <c r="AB51" s="259" t="s">
        <v>1205</v>
      </c>
    </row>
    <row r="52" spans="1:29">
      <c r="B52" s="259">
        <f>IF(Q27&gt;=3,2,0)</f>
        <v>2</v>
      </c>
      <c r="W52" s="259">
        <v>50</v>
      </c>
      <c r="X52" s="259" t="s">
        <v>1205</v>
      </c>
      <c r="Y52" s="259" t="s">
        <v>1205</v>
      </c>
      <c r="Z52" s="259" t="s">
        <v>1205</v>
      </c>
      <c r="AA52" s="259" t="s">
        <v>1205</v>
      </c>
      <c r="AB52" s="259" t="s">
        <v>1205</v>
      </c>
    </row>
    <row r="53" spans="1:29">
      <c r="B53" s="259">
        <f>IF(Q29&gt;=3,3,0)</f>
        <v>3</v>
      </c>
      <c r="W53" s="259">
        <v>51</v>
      </c>
      <c r="X53" s="259" t="s">
        <v>1205</v>
      </c>
      <c r="Y53" s="259" t="s">
        <v>1205</v>
      </c>
      <c r="Z53" s="259" t="s">
        <v>1205</v>
      </c>
      <c r="AA53" s="259" t="s">
        <v>1205</v>
      </c>
      <c r="AB53" s="259" t="s">
        <v>1205</v>
      </c>
    </row>
    <row r="54" spans="1:29">
      <c r="B54" s="259">
        <f>IF(Q30&gt;=3,4,0)</f>
        <v>4</v>
      </c>
    </row>
    <row r="55" spans="1:29">
      <c r="X55" s="259">
        <v>46</v>
      </c>
      <c r="Y55" s="259">
        <v>47</v>
      </c>
      <c r="Z55" s="259">
        <v>48</v>
      </c>
      <c r="AA55" s="259">
        <v>49</v>
      </c>
      <c r="AB55" s="259">
        <v>50</v>
      </c>
      <c r="AC55" s="259">
        <v>51</v>
      </c>
    </row>
    <row r="56" spans="1:29">
      <c r="X56" s="259">
        <v>6</v>
      </c>
      <c r="Y56" s="259">
        <v>7</v>
      </c>
      <c r="Z56" s="259">
        <v>8</v>
      </c>
      <c r="AA56" s="259">
        <v>9</v>
      </c>
      <c r="AB56" s="259">
        <v>10</v>
      </c>
      <c r="AC56" s="259">
        <v>11</v>
      </c>
    </row>
    <row r="57" spans="1:29">
      <c r="F57" s="259" t="s">
        <v>487</v>
      </c>
      <c r="G57" s="259" t="s">
        <v>487</v>
      </c>
      <c r="H57" s="259" t="s">
        <v>487</v>
      </c>
      <c r="I57" s="259" t="s">
        <v>487</v>
      </c>
      <c r="J57" s="259" t="s">
        <v>869</v>
      </c>
      <c r="K57" s="259" t="s">
        <v>870</v>
      </c>
      <c r="L57" s="259" t="s">
        <v>871</v>
      </c>
      <c r="X57" s="259" t="e">
        <f t="shared" ref="X57:AC57" si="13">HLOOKUP($P$5,$X$31:$AB$41,X56,FALSE)</f>
        <v>#N/A</v>
      </c>
      <c r="Y57" s="259" t="e">
        <f t="shared" si="13"/>
        <v>#N/A</v>
      </c>
      <c r="Z57" s="259" t="e">
        <f t="shared" si="13"/>
        <v>#N/A</v>
      </c>
      <c r="AA57" s="259" t="e">
        <f t="shared" si="13"/>
        <v>#N/A</v>
      </c>
      <c r="AB57" s="259" t="e">
        <f t="shared" si="13"/>
        <v>#N/A</v>
      </c>
      <c r="AC57" s="259" t="e">
        <f t="shared" si="13"/>
        <v>#N/A</v>
      </c>
    </row>
    <row r="58" spans="1:29">
      <c r="F58" s="259" t="s">
        <v>872</v>
      </c>
      <c r="G58" s="259" t="s">
        <v>873</v>
      </c>
      <c r="H58" s="259" t="s">
        <v>874</v>
      </c>
      <c r="I58" s="259" t="s">
        <v>875</v>
      </c>
      <c r="J58" s="259" t="s">
        <v>876</v>
      </c>
      <c r="K58" s="259" t="s">
        <v>877</v>
      </c>
      <c r="L58" s="259" t="s">
        <v>878</v>
      </c>
    </row>
    <row r="59" spans="1:29">
      <c r="F59" s="259" t="s">
        <v>879</v>
      </c>
      <c r="G59" s="259" t="s">
        <v>880</v>
      </c>
      <c r="H59" s="259" t="s">
        <v>881</v>
      </c>
      <c r="I59" s="259" t="s">
        <v>882</v>
      </c>
      <c r="J59" s="259" t="s">
        <v>883</v>
      </c>
      <c r="K59" s="259" t="s">
        <v>884</v>
      </c>
      <c r="L59" s="259" t="s">
        <v>885</v>
      </c>
      <c r="X59" s="259">
        <v>43</v>
      </c>
      <c r="Y59" s="259">
        <v>44</v>
      </c>
      <c r="Z59" s="259">
        <v>45</v>
      </c>
      <c r="AA59" s="259">
        <v>46</v>
      </c>
      <c r="AB59" s="259">
        <v>47</v>
      </c>
    </row>
    <row r="60" spans="1:29">
      <c r="F60" s="259" t="s">
        <v>886</v>
      </c>
      <c r="G60" s="259" t="s">
        <v>887</v>
      </c>
      <c r="H60" s="259" t="s">
        <v>888</v>
      </c>
      <c r="I60" s="259" t="s">
        <v>889</v>
      </c>
      <c r="J60" s="259" t="s">
        <v>890</v>
      </c>
      <c r="K60" s="259" t="s">
        <v>891</v>
      </c>
      <c r="L60" s="259" t="s">
        <v>892</v>
      </c>
      <c r="X60" s="259">
        <v>3</v>
      </c>
      <c r="Y60" s="259">
        <v>4</v>
      </c>
      <c r="Z60" s="259">
        <v>5</v>
      </c>
      <c r="AA60" s="259">
        <v>6</v>
      </c>
      <c r="AB60" s="259">
        <v>7</v>
      </c>
    </row>
    <row r="61" spans="1:29">
      <c r="F61" s="259" t="s">
        <v>893</v>
      </c>
      <c r="G61" s="259" t="s">
        <v>894</v>
      </c>
      <c r="H61" s="259" t="s">
        <v>895</v>
      </c>
      <c r="I61" s="259" t="s">
        <v>896</v>
      </c>
      <c r="J61" s="259" t="s">
        <v>897</v>
      </c>
      <c r="K61" s="259" t="s">
        <v>898</v>
      </c>
      <c r="L61" s="259" t="s">
        <v>899</v>
      </c>
      <c r="X61" s="259" t="e">
        <f>HLOOKUP($P$5,$X$43:$AB$53,X60,FALSE)</f>
        <v>#N/A</v>
      </c>
      <c r="Y61" s="259" t="e">
        <f t="shared" ref="Y61" si="14">HLOOKUP($P$5,$X$43:$AB$53,Y60,FALSE)</f>
        <v>#N/A</v>
      </c>
      <c r="Z61" s="259" t="e">
        <f t="shared" ref="Z61" si="15">HLOOKUP($P$5,$X$43:$AB$53,Z60,FALSE)</f>
        <v>#N/A</v>
      </c>
      <c r="AA61" s="259" t="e">
        <f t="shared" ref="AA61" si="16">HLOOKUP($P$5,$X$43:$AB$53,AA60,FALSE)</f>
        <v>#N/A</v>
      </c>
      <c r="AB61" s="259" t="e">
        <f t="shared" ref="AB61" si="17">HLOOKUP($P$5,$X$43:$AB$53,AB60,FALSE)</f>
        <v>#N/A</v>
      </c>
    </row>
  </sheetData>
  <sheetProtection selectLockedCells="1"/>
  <protectedRanges>
    <protectedRange sqref="B3:B6 D4:E6 A9 T4:V6 V3 A21 C19:J19 P19:V19 V22:V32 D3 M10:M18 B10:F18 I10:J18 P10:U18 B22:G30 I22:N30 P22:U30" name="範囲1"/>
    <protectedRange sqref="H10:H18 O10:O18 V10:V18 H22:H30 O22:O30" name="範囲1_5"/>
  </protectedRanges>
  <mergeCells count="34">
    <mergeCell ref="D2:R2"/>
    <mergeCell ref="W4:W8"/>
    <mergeCell ref="M5:O5"/>
    <mergeCell ref="P5:U5"/>
    <mergeCell ref="A8:A9"/>
    <mergeCell ref="B8:G8"/>
    <mergeCell ref="H8:H9"/>
    <mergeCell ref="I8:N8"/>
    <mergeCell ref="O8:O9"/>
    <mergeCell ref="P8:U8"/>
    <mergeCell ref="V8:V9"/>
    <mergeCell ref="U3:U4"/>
    <mergeCell ref="T3:T4"/>
    <mergeCell ref="I3:M3"/>
    <mergeCell ref="A3:C3"/>
    <mergeCell ref="A20:A21"/>
    <mergeCell ref="B20:G20"/>
    <mergeCell ref="H20:H21"/>
    <mergeCell ref="I20:N20"/>
    <mergeCell ref="O20:O21"/>
    <mergeCell ref="B35:C35"/>
    <mergeCell ref="D38:J38"/>
    <mergeCell ref="Q20:R21"/>
    <mergeCell ref="Q22:R22"/>
    <mergeCell ref="Q23:R23"/>
    <mergeCell ref="Q24:R24"/>
    <mergeCell ref="Q25:R25"/>
    <mergeCell ref="Q26:R26"/>
    <mergeCell ref="P20:P21"/>
    <mergeCell ref="M40:P40"/>
    <mergeCell ref="Q27:R27"/>
    <mergeCell ref="Q28:R28"/>
    <mergeCell ref="Q29:R29"/>
    <mergeCell ref="Q30:R30"/>
  </mergeCells>
  <phoneticPr fontId="2"/>
  <dataValidations count="1">
    <dataValidation type="list" allowBlank="1" showInputMessage="1" showErrorMessage="1" sqref="Q38:Q40 U3" xr:uid="{5B4D27D5-761C-4B87-9AAC-C7CCD28598AB}">
      <formula1>"○"</formula1>
    </dataValidation>
  </dataValidations>
  <printOptions horizontalCentered="1"/>
  <pageMargins left="0.19685039370078741" right="0.19685039370078741" top="0.55118110236220474" bottom="0.39370078740157483" header="0.31496062992125984" footer="0.51181102362204722"/>
  <pageSetup paperSize="9" scale="86" orientation="landscape" horizontalDpi="4294967293" verticalDpi="400" r:id="rId1"/>
  <headerFooter alignWithMargins="0"/>
  <rowBreaks count="1" manualBreakCount="1">
    <brk id="35" max="21"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2692C9-76EB-4043-8002-B7E6A27FAB47}">
  <sheetPr codeName="Sheet18"/>
  <dimension ref="B1:N28"/>
  <sheetViews>
    <sheetView showGridLines="0" view="pageBreakPreview" zoomScale="85" zoomScaleNormal="100" zoomScaleSheetLayoutView="85" workbookViewId="0">
      <selection activeCell="B14" sqref="B14:H22"/>
    </sheetView>
  </sheetViews>
  <sheetFormatPr defaultRowHeight="13.5"/>
  <cols>
    <col min="1" max="1" width="2" style="241" customWidth="1"/>
    <col min="2" max="2" width="18.75" style="241" customWidth="1"/>
    <col min="3" max="8" width="14" style="241" customWidth="1"/>
    <col min="9" max="9" width="2.25" style="241" customWidth="1"/>
    <col min="10" max="10" width="9" style="241"/>
    <col min="11" max="11" width="4.5" style="241" customWidth="1"/>
    <col min="12" max="16384" width="9" style="241"/>
  </cols>
  <sheetData>
    <row r="1" spans="2:9" ht="21.75" customHeight="1"/>
    <row r="2" spans="2:9" ht="30" customHeight="1">
      <c r="B2" s="670" t="s">
        <v>900</v>
      </c>
      <c r="C2" s="670"/>
      <c r="D2" s="670"/>
      <c r="E2" s="670"/>
      <c r="F2" s="670"/>
      <c r="G2" s="670"/>
      <c r="H2" s="670"/>
      <c r="I2" s="348"/>
    </row>
    <row r="3" spans="2:9" ht="17.25" customHeight="1">
      <c r="B3" s="350"/>
      <c r="C3" s="328"/>
      <c r="D3" s="329"/>
      <c r="F3" s="330"/>
      <c r="G3" s="331"/>
      <c r="H3" s="331">
        <f>別紙１!B6</f>
        <v>0</v>
      </c>
    </row>
    <row r="4" spans="2:9" ht="6.75" customHeight="1">
      <c r="B4" s="332"/>
      <c r="C4" s="333"/>
      <c r="D4" s="334"/>
      <c r="F4" s="330"/>
      <c r="G4" s="335"/>
      <c r="H4" s="335"/>
    </row>
    <row r="5" spans="2:9" ht="17.25" customHeight="1" thickBot="1">
      <c r="B5" s="351" t="s">
        <v>901</v>
      </c>
      <c r="F5" s="336"/>
      <c r="G5" s="336"/>
      <c r="H5" s="352" t="s">
        <v>92</v>
      </c>
    </row>
    <row r="6" spans="2:9" ht="21" customHeight="1">
      <c r="B6" s="723" t="s">
        <v>902</v>
      </c>
      <c r="C6" s="725" t="s">
        <v>903</v>
      </c>
      <c r="D6" s="725"/>
      <c r="E6" s="725"/>
      <c r="F6" s="725" t="s">
        <v>150</v>
      </c>
      <c r="G6" s="725"/>
      <c r="H6" s="726"/>
    </row>
    <row r="7" spans="2:9" ht="21" customHeight="1">
      <c r="B7" s="724"/>
      <c r="C7" s="337" t="s">
        <v>151</v>
      </c>
      <c r="D7" s="337" t="s">
        <v>904</v>
      </c>
      <c r="E7" s="337" t="s">
        <v>905</v>
      </c>
      <c r="F7" s="337" t="s">
        <v>151</v>
      </c>
      <c r="G7" s="337" t="s">
        <v>904</v>
      </c>
      <c r="H7" s="338" t="s">
        <v>905</v>
      </c>
    </row>
    <row r="8" spans="2:9" ht="24.75" customHeight="1">
      <c r="B8" s="339" t="s">
        <v>74</v>
      </c>
      <c r="C8" s="390">
        <v>1</v>
      </c>
      <c r="D8" s="390">
        <v>2</v>
      </c>
      <c r="E8" s="390">
        <v>3</v>
      </c>
      <c r="F8" s="390">
        <v>4</v>
      </c>
      <c r="G8" s="390">
        <v>5</v>
      </c>
      <c r="H8" s="391">
        <v>6</v>
      </c>
    </row>
    <row r="9" spans="2:9" ht="24.75" customHeight="1">
      <c r="B9" s="340" t="s">
        <v>906</v>
      </c>
      <c r="C9" s="394">
        <v>7</v>
      </c>
      <c r="D9" s="394">
        <v>8</v>
      </c>
      <c r="E9" s="394">
        <v>9</v>
      </c>
      <c r="F9" s="394">
        <v>10</v>
      </c>
      <c r="G9" s="394">
        <v>11</v>
      </c>
      <c r="H9" s="395">
        <v>12</v>
      </c>
    </row>
    <row r="10" spans="2:9" ht="24.75" customHeight="1">
      <c r="B10" s="339" t="s">
        <v>76</v>
      </c>
      <c r="C10" s="390">
        <v>13</v>
      </c>
      <c r="D10" s="390">
        <v>14</v>
      </c>
      <c r="E10" s="390">
        <v>15</v>
      </c>
      <c r="F10" s="390">
        <v>16</v>
      </c>
      <c r="G10" s="390">
        <v>17</v>
      </c>
      <c r="H10" s="391">
        <v>18</v>
      </c>
    </row>
    <row r="11" spans="2:9" ht="24.75" customHeight="1" thickBot="1">
      <c r="B11" s="341" t="s">
        <v>907</v>
      </c>
      <c r="C11" s="390">
        <v>19</v>
      </c>
      <c r="D11" s="390">
        <v>20</v>
      </c>
      <c r="E11" s="390">
        <v>21</v>
      </c>
      <c r="F11" s="390">
        <v>22</v>
      </c>
      <c r="G11" s="390">
        <v>23</v>
      </c>
      <c r="H11" s="391">
        <v>24</v>
      </c>
    </row>
    <row r="12" spans="2:9" ht="24.75" customHeight="1" thickTop="1" thickBot="1">
      <c r="B12" s="349" t="s">
        <v>28</v>
      </c>
      <c r="C12" s="727"/>
      <c r="D12" s="728"/>
      <c r="E12" s="728"/>
      <c r="F12" s="728"/>
      <c r="G12" s="728"/>
      <c r="H12" s="729"/>
    </row>
    <row r="13" spans="2:9" ht="24.75" customHeight="1">
      <c r="B13" s="346"/>
      <c r="C13" s="347"/>
      <c r="D13" s="347"/>
      <c r="E13" s="347"/>
      <c r="F13" s="347"/>
      <c r="G13" s="347"/>
      <c r="H13" s="347"/>
    </row>
    <row r="14" spans="2:9" ht="21.75" customHeight="1"/>
    <row r="15" spans="2:9" ht="30" customHeight="1">
      <c r="B15" s="670" t="s">
        <v>900</v>
      </c>
      <c r="C15" s="670"/>
      <c r="D15" s="670"/>
      <c r="E15" s="670"/>
      <c r="F15" s="670"/>
      <c r="G15" s="670"/>
      <c r="H15" s="670"/>
      <c r="I15" s="348"/>
    </row>
    <row r="16" spans="2:9" ht="14.25" thickBot="1"/>
    <row r="17" spans="2:14" ht="32.25" customHeight="1">
      <c r="B17" s="723" t="s">
        <v>908</v>
      </c>
      <c r="C17" s="725" t="s">
        <v>903</v>
      </c>
      <c r="D17" s="725"/>
      <c r="E17" s="725"/>
      <c r="F17" s="725" t="s">
        <v>150</v>
      </c>
      <c r="G17" s="725"/>
      <c r="H17" s="726"/>
      <c r="N17" s="342"/>
    </row>
    <row r="18" spans="2:14" ht="32.25" customHeight="1">
      <c r="B18" s="724"/>
      <c r="C18" s="337" t="s">
        <v>151</v>
      </c>
      <c r="D18" s="337" t="s">
        <v>904</v>
      </c>
      <c r="E18" s="337" t="s">
        <v>905</v>
      </c>
      <c r="F18" s="337" t="s">
        <v>151</v>
      </c>
      <c r="G18" s="337" t="s">
        <v>904</v>
      </c>
      <c r="H18" s="338" t="s">
        <v>905</v>
      </c>
    </row>
    <row r="19" spans="2:14" ht="32.25" customHeight="1">
      <c r="B19" s="339" t="s">
        <v>74</v>
      </c>
      <c r="C19" s="390">
        <v>25</v>
      </c>
      <c r="D19" s="390">
        <v>26</v>
      </c>
      <c r="E19" s="390">
        <v>27</v>
      </c>
      <c r="F19" s="390">
        <v>28</v>
      </c>
      <c r="G19" s="390">
        <v>29</v>
      </c>
      <c r="H19" s="391">
        <v>30</v>
      </c>
    </row>
    <row r="20" spans="2:14" ht="32.25" customHeight="1">
      <c r="B20" s="339" t="s">
        <v>75</v>
      </c>
      <c r="C20" s="390">
        <v>31</v>
      </c>
      <c r="D20" s="390">
        <v>32</v>
      </c>
      <c r="E20" s="390">
        <v>33</v>
      </c>
      <c r="F20" s="390">
        <v>34</v>
      </c>
      <c r="G20" s="390">
        <v>35</v>
      </c>
      <c r="H20" s="391">
        <v>36</v>
      </c>
    </row>
    <row r="21" spans="2:14" ht="32.25" customHeight="1" thickBot="1">
      <c r="B21" s="343" t="s">
        <v>76</v>
      </c>
      <c r="C21" s="392">
        <v>37</v>
      </c>
      <c r="D21" s="392">
        <v>38</v>
      </c>
      <c r="E21" s="392">
        <v>39</v>
      </c>
      <c r="F21" s="392">
        <v>40</v>
      </c>
      <c r="G21" s="392">
        <v>41</v>
      </c>
      <c r="H21" s="393">
        <v>42</v>
      </c>
    </row>
    <row r="22" spans="2:14" ht="32.25" customHeight="1" thickTop="1" thickBot="1">
      <c r="B22" s="344" t="s">
        <v>28</v>
      </c>
      <c r="C22" s="720"/>
      <c r="D22" s="721"/>
      <c r="E22" s="721"/>
      <c r="F22" s="721"/>
      <c r="G22" s="721"/>
      <c r="H22" s="722"/>
    </row>
    <row r="23" spans="2:14" ht="21" customHeight="1">
      <c r="B23" s="241" t="s">
        <v>909</v>
      </c>
    </row>
    <row r="24" spans="2:14">
      <c r="B24" s="241" t="s">
        <v>910</v>
      </c>
    </row>
    <row r="25" spans="2:14" ht="15" customHeight="1">
      <c r="B25" s="241" t="s">
        <v>911</v>
      </c>
    </row>
    <row r="26" spans="2:14" ht="18.75" customHeight="1">
      <c r="B26" s="241" t="s">
        <v>912</v>
      </c>
    </row>
    <row r="27" spans="2:14" ht="19.5" customHeight="1">
      <c r="C27" s="345"/>
    </row>
    <row r="28" spans="2:14" ht="27" customHeight="1"/>
  </sheetData>
  <sheetProtection selectLockedCells="1"/>
  <mergeCells count="10">
    <mergeCell ref="C22:H22"/>
    <mergeCell ref="B6:B7"/>
    <mergeCell ref="C6:E6"/>
    <mergeCell ref="F6:H6"/>
    <mergeCell ref="B2:H2"/>
    <mergeCell ref="C12:H12"/>
    <mergeCell ref="B17:B18"/>
    <mergeCell ref="C17:E17"/>
    <mergeCell ref="F17:H17"/>
    <mergeCell ref="B15:H15"/>
  </mergeCells>
  <phoneticPr fontId="2"/>
  <printOptions horizontalCentered="1"/>
  <pageMargins left="0.6692913385826772" right="0.57999999999999996" top="1.22" bottom="0.98425196850393704" header="0.51181102362204722" footer="0.51181102362204722"/>
  <pageSetup paperSize="9" scale="81" orientation="portrait" horizontalDpi="4294967292" verticalDpi="4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E1F6A9-0DEA-43CC-928F-8C34341FE760}">
  <sheetPr codeName="Sheet19"/>
  <dimension ref="A1:R62"/>
  <sheetViews>
    <sheetView showGridLines="0" view="pageBreakPreview" topLeftCell="A48" zoomScale="70" zoomScaleNormal="100" zoomScaleSheetLayoutView="70" workbookViewId="0">
      <selection activeCell="K48" sqref="K48"/>
    </sheetView>
  </sheetViews>
  <sheetFormatPr defaultRowHeight="13.5"/>
  <cols>
    <col min="1" max="1" width="2" style="241" customWidth="1"/>
    <col min="2" max="2" width="18.75" style="241" customWidth="1"/>
    <col min="3" max="14" width="9.625" style="241" customWidth="1"/>
    <col min="15" max="16384" width="9" style="241"/>
  </cols>
  <sheetData>
    <row r="1" spans="2:15" ht="21.75" customHeight="1"/>
    <row r="2" spans="2:15" ht="30" customHeight="1">
      <c r="B2" s="670" t="s">
        <v>900</v>
      </c>
      <c r="C2" s="670"/>
      <c r="D2" s="670"/>
      <c r="E2" s="670"/>
      <c r="F2" s="670"/>
      <c r="G2" s="670"/>
      <c r="H2" s="670"/>
      <c r="I2" s="670"/>
      <c r="J2" s="670"/>
      <c r="K2" s="670"/>
    </row>
    <row r="3" spans="2:15" ht="25.5" hidden="1" customHeight="1">
      <c r="B3" s="403"/>
      <c r="C3" s="328"/>
      <c r="D3" s="329" t="s">
        <v>5</v>
      </c>
      <c r="F3" s="330"/>
      <c r="G3" s="331"/>
      <c r="H3" s="746"/>
      <c r="I3" s="746"/>
      <c r="J3" s="746"/>
      <c r="K3" s="746"/>
    </row>
    <row r="4" spans="2:15" ht="6.75" hidden="1" customHeight="1">
      <c r="B4" s="332"/>
      <c r="C4" s="333"/>
      <c r="D4" s="334"/>
      <c r="F4" s="330"/>
      <c r="G4" s="447"/>
      <c r="H4" s="447"/>
      <c r="I4" s="447"/>
      <c r="J4" s="447"/>
      <c r="K4" s="447"/>
    </row>
    <row r="5" spans="2:15" ht="25.5" hidden="1" customHeight="1" thickBot="1">
      <c r="B5" s="404" t="s">
        <v>901</v>
      </c>
      <c r="F5" s="336"/>
      <c r="G5" s="336"/>
      <c r="H5" s="405" t="s">
        <v>92</v>
      </c>
      <c r="I5" s="405"/>
      <c r="J5" s="405"/>
      <c r="K5" s="405"/>
    </row>
    <row r="6" spans="2:15" ht="29.25" hidden="1" customHeight="1">
      <c r="B6" s="723" t="s">
        <v>902</v>
      </c>
      <c r="C6" s="725" t="s">
        <v>903</v>
      </c>
      <c r="D6" s="725"/>
      <c r="E6" s="725"/>
      <c r="F6" s="725" t="s">
        <v>150</v>
      </c>
      <c r="G6" s="725"/>
      <c r="H6" s="747"/>
      <c r="I6" s="748" t="s">
        <v>141</v>
      </c>
      <c r="J6" s="725"/>
      <c r="K6" s="726"/>
    </row>
    <row r="7" spans="2:15" ht="29.25" hidden="1" customHeight="1">
      <c r="B7" s="724"/>
      <c r="C7" s="337" t="s">
        <v>151</v>
      </c>
      <c r="D7" s="337" t="s">
        <v>904</v>
      </c>
      <c r="E7" s="337" t="s">
        <v>905</v>
      </c>
      <c r="F7" s="337" t="s">
        <v>151</v>
      </c>
      <c r="G7" s="337" t="s">
        <v>904</v>
      </c>
      <c r="H7" s="406" t="s">
        <v>905</v>
      </c>
      <c r="I7" s="496" t="s">
        <v>936</v>
      </c>
      <c r="J7" s="497" t="s">
        <v>937</v>
      </c>
      <c r="K7" s="498" t="s">
        <v>28</v>
      </c>
    </row>
    <row r="8" spans="2:15" ht="34.5" hidden="1" customHeight="1">
      <c r="B8" s="339" t="s">
        <v>74</v>
      </c>
      <c r="C8" s="407"/>
      <c r="D8" s="407"/>
      <c r="E8" s="407"/>
      <c r="F8" s="407"/>
      <c r="G8" s="407"/>
      <c r="H8" s="408"/>
      <c r="I8" s="499">
        <f>C8*3000</f>
        <v>0</v>
      </c>
      <c r="J8" s="500">
        <f>F8*1900</f>
        <v>0</v>
      </c>
      <c r="K8" s="501">
        <f t="shared" ref="K8:K14" si="0">I8+J8</f>
        <v>0</v>
      </c>
      <c r="L8" s="241">
        <f t="shared" ref="L8:L13" si="1">SUM(C8:H8)</f>
        <v>0</v>
      </c>
    </row>
    <row r="9" spans="2:15" ht="34.5" hidden="1" customHeight="1">
      <c r="B9" s="340" t="s">
        <v>906</v>
      </c>
      <c r="C9" s="412"/>
      <c r="D9" s="412"/>
      <c r="E9" s="412"/>
      <c r="F9" s="412"/>
      <c r="G9" s="412"/>
      <c r="H9" s="413"/>
      <c r="I9" s="499">
        <f>C9*6000</f>
        <v>0</v>
      </c>
      <c r="J9" s="500">
        <f>F9*3800</f>
        <v>0</v>
      </c>
      <c r="K9" s="501">
        <f t="shared" si="0"/>
        <v>0</v>
      </c>
      <c r="L9" s="241">
        <f t="shared" si="1"/>
        <v>0</v>
      </c>
    </row>
    <row r="10" spans="2:15" ht="34.5" hidden="1" customHeight="1">
      <c r="B10" s="339" t="s">
        <v>76</v>
      </c>
      <c r="C10" s="407"/>
      <c r="D10" s="407"/>
      <c r="E10" s="407"/>
      <c r="F10" s="407"/>
      <c r="G10" s="407"/>
      <c r="H10" s="414"/>
      <c r="I10" s="499">
        <f>C10*9000</f>
        <v>0</v>
      </c>
      <c r="J10" s="500">
        <f>F10*5700</f>
        <v>0</v>
      </c>
      <c r="K10" s="501">
        <f t="shared" si="0"/>
        <v>0</v>
      </c>
      <c r="L10" s="241">
        <f t="shared" si="1"/>
        <v>0</v>
      </c>
    </row>
    <row r="11" spans="2:15" ht="34.5" hidden="1" customHeight="1">
      <c r="B11" s="340" t="s">
        <v>907</v>
      </c>
      <c r="C11" s="407"/>
      <c r="D11" s="407"/>
      <c r="E11" s="407"/>
      <c r="F11" s="407"/>
      <c r="G11" s="407"/>
      <c r="H11" s="414"/>
      <c r="I11" s="499">
        <f>C11*12000</f>
        <v>0</v>
      </c>
      <c r="J11" s="500">
        <f>F11*7600</f>
        <v>0</v>
      </c>
      <c r="K11" s="501">
        <f t="shared" si="0"/>
        <v>0</v>
      </c>
      <c r="L11" s="241">
        <f t="shared" si="1"/>
        <v>0</v>
      </c>
    </row>
    <row r="12" spans="2:15" ht="34.5" hidden="1" customHeight="1">
      <c r="B12" s="339" t="s">
        <v>938</v>
      </c>
      <c r="C12" s="407"/>
      <c r="D12" s="407"/>
      <c r="E12" s="407"/>
      <c r="F12" s="407"/>
      <c r="G12" s="407"/>
      <c r="H12" s="414"/>
      <c r="I12" s="499">
        <f>C12*15000</f>
        <v>0</v>
      </c>
      <c r="J12" s="500">
        <f>F12*9500</f>
        <v>0</v>
      </c>
      <c r="K12" s="501">
        <f t="shared" si="0"/>
        <v>0</v>
      </c>
      <c r="L12" s="241">
        <f t="shared" si="1"/>
        <v>0</v>
      </c>
    </row>
    <row r="13" spans="2:15" ht="34.5" hidden="1" customHeight="1" thickBot="1">
      <c r="B13" s="341" t="s">
        <v>939</v>
      </c>
      <c r="C13" s="415"/>
      <c r="D13" s="415"/>
      <c r="E13" s="415"/>
      <c r="F13" s="415"/>
      <c r="G13" s="415"/>
      <c r="H13" s="416"/>
      <c r="I13" s="502">
        <f>C13*18000</f>
        <v>0</v>
      </c>
      <c r="J13" s="503">
        <f>F13*11400</f>
        <v>0</v>
      </c>
      <c r="K13" s="504">
        <f t="shared" si="0"/>
        <v>0</v>
      </c>
      <c r="L13" s="241">
        <f t="shared" si="1"/>
        <v>0</v>
      </c>
    </row>
    <row r="14" spans="2:15" ht="34.5" hidden="1" customHeight="1" thickTop="1" thickBot="1">
      <c r="B14" s="420" t="s">
        <v>28</v>
      </c>
      <c r="C14" s="749"/>
      <c r="D14" s="750"/>
      <c r="E14" s="750"/>
      <c r="F14" s="750"/>
      <c r="G14" s="750"/>
      <c r="H14" s="751"/>
      <c r="I14" s="505">
        <f>SUM(I8:I13)</f>
        <v>0</v>
      </c>
      <c r="J14" s="506">
        <f>SUM(J8:J13)</f>
        <v>0</v>
      </c>
      <c r="K14" s="507">
        <f t="shared" si="0"/>
        <v>0</v>
      </c>
    </row>
    <row r="15" spans="2:15" ht="14.25" hidden="1" thickBot="1">
      <c r="I15" s="508"/>
      <c r="J15" s="508"/>
      <c r="K15" s="508"/>
    </row>
    <row r="16" spans="2:15" ht="32.25" hidden="1" customHeight="1">
      <c r="B16" s="723" t="s">
        <v>908</v>
      </c>
      <c r="C16" s="725" t="s">
        <v>903</v>
      </c>
      <c r="D16" s="725"/>
      <c r="E16" s="725"/>
      <c r="F16" s="725" t="s">
        <v>150</v>
      </c>
      <c r="G16" s="725"/>
      <c r="H16" s="726"/>
      <c r="I16" s="752" t="s">
        <v>141</v>
      </c>
      <c r="J16" s="753"/>
      <c r="K16" s="754"/>
      <c r="O16" s="342"/>
    </row>
    <row r="17" spans="1:18" ht="32.25" hidden="1" customHeight="1">
      <c r="B17" s="724"/>
      <c r="C17" s="337" t="s">
        <v>151</v>
      </c>
      <c r="D17" s="337" t="s">
        <v>904</v>
      </c>
      <c r="E17" s="337" t="s">
        <v>905</v>
      </c>
      <c r="F17" s="337" t="s">
        <v>151</v>
      </c>
      <c r="G17" s="337" t="s">
        <v>904</v>
      </c>
      <c r="H17" s="338" t="s">
        <v>905</v>
      </c>
      <c r="I17" s="496" t="s">
        <v>936</v>
      </c>
      <c r="J17" s="497" t="s">
        <v>937</v>
      </c>
      <c r="K17" s="498" t="s">
        <v>28</v>
      </c>
    </row>
    <row r="18" spans="1:18" ht="32.25" hidden="1" customHeight="1">
      <c r="B18" s="339" t="s">
        <v>74</v>
      </c>
      <c r="C18" s="407"/>
      <c r="D18" s="407"/>
      <c r="E18" s="407"/>
      <c r="F18" s="407"/>
      <c r="G18" s="407"/>
      <c r="H18" s="414"/>
      <c r="I18" s="499">
        <f>C18*3000</f>
        <v>0</v>
      </c>
      <c r="J18" s="500">
        <f>F18*1900</f>
        <v>0</v>
      </c>
      <c r="K18" s="501">
        <f>I18+J18</f>
        <v>0</v>
      </c>
    </row>
    <row r="19" spans="1:18" ht="32.25" hidden="1" customHeight="1">
      <c r="B19" s="339" t="s">
        <v>75</v>
      </c>
      <c r="C19" s="407"/>
      <c r="D19" s="407"/>
      <c r="E19" s="407"/>
      <c r="F19" s="407"/>
      <c r="G19" s="407"/>
      <c r="H19" s="414"/>
      <c r="I19" s="409">
        <f>C19*6000</f>
        <v>0</v>
      </c>
      <c r="J19" s="410">
        <f>F19*3800</f>
        <v>0</v>
      </c>
      <c r="K19" s="411">
        <f>I19+J19</f>
        <v>0</v>
      </c>
    </row>
    <row r="20" spans="1:18" ht="32.25" hidden="1" customHeight="1" thickBot="1">
      <c r="B20" s="343" t="s">
        <v>76</v>
      </c>
      <c r="C20" s="415"/>
      <c r="D20" s="415"/>
      <c r="E20" s="415"/>
      <c r="F20" s="415"/>
      <c r="G20" s="415"/>
      <c r="H20" s="416"/>
      <c r="I20" s="417">
        <f>C20*9000</f>
        <v>0</v>
      </c>
      <c r="J20" s="418">
        <f>F20*5700</f>
        <v>0</v>
      </c>
      <c r="K20" s="419">
        <f>I20+J20</f>
        <v>0</v>
      </c>
    </row>
    <row r="21" spans="1:18" ht="32.25" hidden="1" customHeight="1" thickTop="1" thickBot="1">
      <c r="B21" s="344" t="s">
        <v>28</v>
      </c>
      <c r="C21" s="720"/>
      <c r="D21" s="721"/>
      <c r="E21" s="721"/>
      <c r="F21" s="721"/>
      <c r="G21" s="721"/>
      <c r="H21" s="722"/>
      <c r="I21" s="423">
        <f>SUM(I18:I20)</f>
        <v>0</v>
      </c>
      <c r="J21" s="421">
        <f>SUM(J18:J20)</f>
        <v>0</v>
      </c>
      <c r="K21" s="422">
        <f>I21+J21</f>
        <v>0</v>
      </c>
    </row>
    <row r="22" spans="1:18" ht="21" hidden="1" customHeight="1">
      <c r="B22" s="241" t="s">
        <v>909</v>
      </c>
    </row>
    <row r="23" spans="1:18" hidden="1">
      <c r="B23" s="241" t="s">
        <v>910</v>
      </c>
    </row>
    <row r="24" spans="1:18" ht="15" hidden="1" customHeight="1">
      <c r="B24" s="241" t="s">
        <v>911</v>
      </c>
    </row>
    <row r="25" spans="1:18" ht="18.75" hidden="1" customHeight="1">
      <c r="B25" s="241" t="s">
        <v>912</v>
      </c>
    </row>
    <row r="26" spans="1:18" s="1" customFormat="1" ht="20.25" customHeight="1"/>
    <row r="27" spans="1:18" s="1" customFormat="1" ht="19.5" customHeight="1" thickBot="1">
      <c r="B27" s="509" t="s">
        <v>1072</v>
      </c>
      <c r="C27" s="510"/>
      <c r="D27" s="510"/>
      <c r="E27" s="511"/>
      <c r="F27" s="511"/>
      <c r="G27" s="511"/>
      <c r="H27" s="511"/>
      <c r="I27" s="511"/>
      <c r="J27" s="511"/>
      <c r="M27" s="97"/>
      <c r="N27" s="97"/>
    </row>
    <row r="28" spans="1:18" s="1" customFormat="1" ht="36.75" customHeight="1">
      <c r="B28" s="739"/>
      <c r="C28" s="740"/>
      <c r="D28" s="740"/>
      <c r="E28" s="743" t="s">
        <v>903</v>
      </c>
      <c r="F28" s="743"/>
      <c r="G28" s="743"/>
      <c r="H28" s="743"/>
      <c r="I28" s="744" t="s">
        <v>940</v>
      </c>
      <c r="J28" s="743" t="s">
        <v>150</v>
      </c>
      <c r="K28" s="743"/>
      <c r="L28" s="743"/>
      <c r="M28" s="743"/>
      <c r="N28" s="736" t="s">
        <v>941</v>
      </c>
    </row>
    <row r="29" spans="1:18" s="1" customFormat="1" ht="36.75" customHeight="1">
      <c r="B29" s="741"/>
      <c r="C29" s="742"/>
      <c r="D29" s="742"/>
      <c r="E29" s="738" t="s">
        <v>942</v>
      </c>
      <c r="F29" s="738"/>
      <c r="G29" s="738" t="s">
        <v>943</v>
      </c>
      <c r="H29" s="738"/>
      <c r="I29" s="745"/>
      <c r="J29" s="738" t="s">
        <v>944</v>
      </c>
      <c r="K29" s="738"/>
      <c r="L29" s="738" t="s">
        <v>945</v>
      </c>
      <c r="M29" s="738"/>
      <c r="N29" s="737"/>
    </row>
    <row r="30" spans="1:18" s="1" customFormat="1" ht="36.75" customHeight="1">
      <c r="B30" s="741"/>
      <c r="C30" s="742"/>
      <c r="D30" s="742"/>
      <c r="E30" s="424" t="s">
        <v>151</v>
      </c>
      <c r="F30" s="424" t="s">
        <v>946</v>
      </c>
      <c r="G30" s="424" t="s">
        <v>151</v>
      </c>
      <c r="H30" s="424" t="s">
        <v>946</v>
      </c>
      <c r="I30" s="745"/>
      <c r="J30" s="424" t="s">
        <v>151</v>
      </c>
      <c r="K30" s="424" t="s">
        <v>946</v>
      </c>
      <c r="L30" s="424" t="s">
        <v>151</v>
      </c>
      <c r="M30" s="424" t="s">
        <v>946</v>
      </c>
      <c r="N30" s="737"/>
    </row>
    <row r="31" spans="1:18" s="1" customFormat="1" ht="36.75" customHeight="1">
      <c r="B31" s="732" t="s">
        <v>74</v>
      </c>
      <c r="C31" s="733"/>
      <c r="D31" s="733"/>
      <c r="E31" s="516" t="s">
        <v>1074</v>
      </c>
      <c r="F31" s="516" t="s">
        <v>1075</v>
      </c>
      <c r="G31" s="516" t="s">
        <v>1076</v>
      </c>
      <c r="H31" s="516" t="s">
        <v>1077</v>
      </c>
      <c r="I31" s="425">
        <f t="shared" ref="I31:I36" si="2">SUM(E31:H31)</f>
        <v>0</v>
      </c>
      <c r="J31" s="516" t="s">
        <v>1098</v>
      </c>
      <c r="K31" s="516" t="s">
        <v>1099</v>
      </c>
      <c r="L31" s="516" t="s">
        <v>1100</v>
      </c>
      <c r="M31" s="516" t="s">
        <v>1101</v>
      </c>
      <c r="N31" s="426">
        <f t="shared" ref="N31:N36" si="3">SUM(J31:M31)</f>
        <v>0</v>
      </c>
    </row>
    <row r="32" spans="1:18" s="1" customFormat="1" ht="36.75" customHeight="1">
      <c r="A32" s="512"/>
      <c r="B32" s="732" t="s">
        <v>75</v>
      </c>
      <c r="C32" s="733"/>
      <c r="D32" s="733"/>
      <c r="E32" s="516" t="s">
        <v>1078</v>
      </c>
      <c r="F32" s="516" t="s">
        <v>1079</v>
      </c>
      <c r="G32" s="516" t="s">
        <v>1080</v>
      </c>
      <c r="H32" s="516" t="s">
        <v>1081</v>
      </c>
      <c r="I32" s="425">
        <f t="shared" si="2"/>
        <v>0</v>
      </c>
      <c r="J32" s="516" t="s">
        <v>1102</v>
      </c>
      <c r="K32" s="516" t="s">
        <v>1103</v>
      </c>
      <c r="L32" s="516" t="s">
        <v>1104</v>
      </c>
      <c r="M32" s="516" t="s">
        <v>1105</v>
      </c>
      <c r="N32" s="426">
        <f t="shared" si="3"/>
        <v>0</v>
      </c>
      <c r="P32" s="25"/>
      <c r="Q32" s="25"/>
      <c r="R32" s="25"/>
    </row>
    <row r="33" spans="1:18" s="1" customFormat="1" ht="36.75" customHeight="1">
      <c r="B33" s="732" t="s">
        <v>76</v>
      </c>
      <c r="C33" s="733"/>
      <c r="D33" s="733"/>
      <c r="E33" s="516" t="s">
        <v>1082</v>
      </c>
      <c r="F33" s="516" t="s">
        <v>1083</v>
      </c>
      <c r="G33" s="516" t="s">
        <v>1084</v>
      </c>
      <c r="H33" s="516" t="s">
        <v>1085</v>
      </c>
      <c r="I33" s="425">
        <f t="shared" si="2"/>
        <v>0</v>
      </c>
      <c r="J33" s="516" t="s">
        <v>1106</v>
      </c>
      <c r="K33" s="516" t="s">
        <v>1107</v>
      </c>
      <c r="L33" s="516" t="s">
        <v>1108</v>
      </c>
      <c r="M33" s="516" t="s">
        <v>1109</v>
      </c>
      <c r="N33" s="426">
        <f t="shared" si="3"/>
        <v>0</v>
      </c>
      <c r="P33" s="449"/>
      <c r="Q33" s="17"/>
      <c r="R33" s="25"/>
    </row>
    <row r="34" spans="1:18" s="1" customFormat="1" ht="36.75" customHeight="1">
      <c r="B34" s="734" t="s">
        <v>77</v>
      </c>
      <c r="C34" s="735"/>
      <c r="D34" s="735"/>
      <c r="E34" s="517" t="s">
        <v>1086</v>
      </c>
      <c r="F34" s="517" t="s">
        <v>1087</v>
      </c>
      <c r="G34" s="517" t="s">
        <v>1088</v>
      </c>
      <c r="H34" s="517" t="s">
        <v>1089</v>
      </c>
      <c r="I34" s="428">
        <f t="shared" si="2"/>
        <v>0</v>
      </c>
      <c r="J34" s="517" t="s">
        <v>1110</v>
      </c>
      <c r="K34" s="517" t="s">
        <v>1111</v>
      </c>
      <c r="L34" s="517" t="s">
        <v>1112</v>
      </c>
      <c r="M34" s="517" t="s">
        <v>1113</v>
      </c>
      <c r="N34" s="429">
        <f t="shared" si="3"/>
        <v>0</v>
      </c>
      <c r="P34" s="25"/>
      <c r="Q34" s="17"/>
      <c r="R34" s="25"/>
    </row>
    <row r="35" spans="1:18" s="1" customFormat="1" ht="36.75" customHeight="1">
      <c r="A35" s="512"/>
      <c r="B35" s="732" t="s">
        <v>938</v>
      </c>
      <c r="C35" s="733"/>
      <c r="D35" s="733"/>
      <c r="E35" s="518" t="s">
        <v>1090</v>
      </c>
      <c r="F35" s="518" t="s">
        <v>1091</v>
      </c>
      <c r="G35" s="518" t="s">
        <v>1092</v>
      </c>
      <c r="H35" s="518" t="s">
        <v>1093</v>
      </c>
      <c r="I35" s="425">
        <f t="shared" si="2"/>
        <v>0</v>
      </c>
      <c r="J35" s="518" t="s">
        <v>1114</v>
      </c>
      <c r="K35" s="518" t="s">
        <v>1115</v>
      </c>
      <c r="L35" s="518" t="s">
        <v>1116</v>
      </c>
      <c r="M35" s="518" t="s">
        <v>1117</v>
      </c>
      <c r="N35" s="426">
        <f t="shared" si="3"/>
        <v>0</v>
      </c>
      <c r="P35" s="25"/>
      <c r="Q35" s="17"/>
      <c r="R35" s="25"/>
    </row>
    <row r="36" spans="1:18" s="1" customFormat="1" ht="36.75" customHeight="1" thickBot="1">
      <c r="B36" s="730" t="s">
        <v>947</v>
      </c>
      <c r="C36" s="731"/>
      <c r="D36" s="731"/>
      <c r="E36" s="519" t="s">
        <v>1094</v>
      </c>
      <c r="F36" s="519" t="s">
        <v>1095</v>
      </c>
      <c r="G36" s="519" t="s">
        <v>1096</v>
      </c>
      <c r="H36" s="519" t="s">
        <v>1097</v>
      </c>
      <c r="I36" s="430">
        <f t="shared" si="2"/>
        <v>0</v>
      </c>
      <c r="J36" s="519" t="s">
        <v>1118</v>
      </c>
      <c r="K36" s="519" t="s">
        <v>1119</v>
      </c>
      <c r="L36" s="519" t="s">
        <v>1120</v>
      </c>
      <c r="M36" s="519" t="s">
        <v>1121</v>
      </c>
      <c r="N36" s="431">
        <f t="shared" si="3"/>
        <v>0</v>
      </c>
      <c r="P36" s="449"/>
      <c r="Q36" s="17"/>
      <c r="R36" s="25"/>
    </row>
    <row r="37" spans="1:18" s="18" customFormat="1" ht="36.75" customHeight="1">
      <c r="B37" s="513"/>
      <c r="C37" s="513"/>
      <c r="D37" s="513"/>
      <c r="E37" s="514"/>
      <c r="F37" s="514"/>
      <c r="G37" s="514"/>
      <c r="H37" s="514"/>
      <c r="I37" s="515"/>
      <c r="J37" s="514"/>
      <c r="K37" s="514"/>
      <c r="L37" s="514"/>
      <c r="M37" s="514"/>
      <c r="N37" s="515"/>
      <c r="P37" s="84"/>
      <c r="Q37" s="17"/>
      <c r="R37" s="17"/>
    </row>
    <row r="38" spans="1:18" ht="21.75" customHeight="1"/>
    <row r="39" spans="1:18" ht="30" customHeight="1">
      <c r="B39" s="670" t="s">
        <v>900</v>
      </c>
      <c r="C39" s="670"/>
      <c r="D39" s="670"/>
      <c r="E39" s="670"/>
      <c r="F39" s="670"/>
      <c r="G39" s="670"/>
      <c r="H39" s="670"/>
      <c r="I39" s="670"/>
      <c r="J39" s="670"/>
      <c r="K39" s="670"/>
    </row>
    <row r="40" spans="1:18" s="1" customFormat="1" ht="34.5" customHeight="1" thickBot="1">
      <c r="B40" s="509" t="s">
        <v>1073</v>
      </c>
    </row>
    <row r="41" spans="1:18" s="1" customFormat="1" ht="36.75" customHeight="1">
      <c r="B41" s="739" t="s">
        <v>902</v>
      </c>
      <c r="C41" s="740"/>
      <c r="D41" s="740"/>
      <c r="E41" s="743" t="s">
        <v>903</v>
      </c>
      <c r="F41" s="743"/>
      <c r="G41" s="743"/>
      <c r="H41" s="743"/>
      <c r="I41" s="744" t="s">
        <v>940</v>
      </c>
      <c r="J41" s="743" t="s">
        <v>150</v>
      </c>
      <c r="K41" s="743"/>
      <c r="L41" s="743"/>
      <c r="M41" s="743"/>
      <c r="N41" s="736" t="s">
        <v>941</v>
      </c>
    </row>
    <row r="42" spans="1:18" s="1" customFormat="1" ht="36.75" customHeight="1">
      <c r="B42" s="741"/>
      <c r="C42" s="742"/>
      <c r="D42" s="742"/>
      <c r="E42" s="738" t="s">
        <v>942</v>
      </c>
      <c r="F42" s="738"/>
      <c r="G42" s="738" t="s">
        <v>943</v>
      </c>
      <c r="H42" s="738"/>
      <c r="I42" s="745"/>
      <c r="J42" s="738" t="s">
        <v>944</v>
      </c>
      <c r="K42" s="738"/>
      <c r="L42" s="738" t="s">
        <v>945</v>
      </c>
      <c r="M42" s="738"/>
      <c r="N42" s="737"/>
    </row>
    <row r="43" spans="1:18" s="1" customFormat="1" ht="36.75" customHeight="1">
      <c r="B43" s="741"/>
      <c r="C43" s="742"/>
      <c r="D43" s="742"/>
      <c r="E43" s="424" t="s">
        <v>151</v>
      </c>
      <c r="F43" s="424" t="s">
        <v>946</v>
      </c>
      <c r="G43" s="424" t="s">
        <v>151</v>
      </c>
      <c r="H43" s="424" t="s">
        <v>946</v>
      </c>
      <c r="I43" s="745"/>
      <c r="J43" s="424" t="s">
        <v>151</v>
      </c>
      <c r="K43" s="424" t="s">
        <v>946</v>
      </c>
      <c r="L43" s="424" t="s">
        <v>151</v>
      </c>
      <c r="M43" s="424" t="s">
        <v>946</v>
      </c>
      <c r="N43" s="737"/>
    </row>
    <row r="44" spans="1:18" s="1" customFormat="1" ht="36.75" customHeight="1">
      <c r="B44" s="732" t="s">
        <v>74</v>
      </c>
      <c r="C44" s="733"/>
      <c r="D44" s="733"/>
      <c r="E44" s="516" t="s">
        <v>1074</v>
      </c>
      <c r="F44" s="516" t="s">
        <v>1075</v>
      </c>
      <c r="G44" s="516" t="s">
        <v>1076</v>
      </c>
      <c r="H44" s="516" t="s">
        <v>1077</v>
      </c>
      <c r="I44" s="425">
        <f t="shared" ref="I44:I49" si="4">SUM(E44:H44)</f>
        <v>0</v>
      </c>
      <c r="J44" s="516" t="s">
        <v>1098</v>
      </c>
      <c r="K44" s="516" t="s">
        <v>1099</v>
      </c>
      <c r="L44" s="516" t="s">
        <v>1100</v>
      </c>
      <c r="M44" s="516" t="s">
        <v>1101</v>
      </c>
      <c r="N44" s="426">
        <f t="shared" ref="N44:N49" si="5">SUM(J44:M44)</f>
        <v>0</v>
      </c>
    </row>
    <row r="45" spans="1:18" s="1" customFormat="1" ht="36.75" customHeight="1">
      <c r="A45" s="427"/>
      <c r="B45" s="732" t="s">
        <v>75</v>
      </c>
      <c r="C45" s="733"/>
      <c r="D45" s="733"/>
      <c r="E45" s="516" t="s">
        <v>1078</v>
      </c>
      <c r="F45" s="516" t="s">
        <v>1079</v>
      </c>
      <c r="G45" s="516" t="s">
        <v>1080</v>
      </c>
      <c r="H45" s="516" t="s">
        <v>1081</v>
      </c>
      <c r="I45" s="425">
        <f t="shared" si="4"/>
        <v>0</v>
      </c>
      <c r="J45" s="516" t="s">
        <v>1102</v>
      </c>
      <c r="K45" s="516" t="s">
        <v>1103</v>
      </c>
      <c r="L45" s="516" t="s">
        <v>1104</v>
      </c>
      <c r="M45" s="516" t="s">
        <v>1105</v>
      </c>
      <c r="N45" s="426">
        <f t="shared" si="5"/>
        <v>0</v>
      </c>
      <c r="P45" s="17"/>
      <c r="Q45" s="17"/>
      <c r="R45" s="17"/>
    </row>
    <row r="46" spans="1:18" s="1" customFormat="1" ht="36.75" customHeight="1">
      <c r="B46" s="732" t="s">
        <v>76</v>
      </c>
      <c r="C46" s="733"/>
      <c r="D46" s="733"/>
      <c r="E46" s="516" t="s">
        <v>1082</v>
      </c>
      <c r="F46" s="516" t="s">
        <v>1083</v>
      </c>
      <c r="G46" s="516" t="s">
        <v>1084</v>
      </c>
      <c r="H46" s="516" t="s">
        <v>1085</v>
      </c>
      <c r="I46" s="425">
        <f t="shared" si="4"/>
        <v>0</v>
      </c>
      <c r="J46" s="516" t="s">
        <v>1106</v>
      </c>
      <c r="K46" s="516" t="s">
        <v>1107</v>
      </c>
      <c r="L46" s="516" t="s">
        <v>1108</v>
      </c>
      <c r="M46" s="516" t="s">
        <v>1109</v>
      </c>
      <c r="N46" s="426">
        <f t="shared" si="5"/>
        <v>0</v>
      </c>
      <c r="P46" s="84"/>
      <c r="Q46" s="17"/>
      <c r="R46" s="17"/>
    </row>
    <row r="47" spans="1:18" s="1" customFormat="1" ht="36.75" customHeight="1">
      <c r="B47" s="734" t="s">
        <v>77</v>
      </c>
      <c r="C47" s="735"/>
      <c r="D47" s="735"/>
      <c r="E47" s="517" t="s">
        <v>1086</v>
      </c>
      <c r="F47" s="517" t="s">
        <v>1087</v>
      </c>
      <c r="G47" s="517" t="s">
        <v>1088</v>
      </c>
      <c r="H47" s="517" t="s">
        <v>1089</v>
      </c>
      <c r="I47" s="428">
        <f t="shared" si="4"/>
        <v>0</v>
      </c>
      <c r="J47" s="517" t="s">
        <v>1110</v>
      </c>
      <c r="K47" s="517" t="s">
        <v>1111</v>
      </c>
      <c r="L47" s="517" t="s">
        <v>1112</v>
      </c>
      <c r="M47" s="517" t="s">
        <v>1113</v>
      </c>
      <c r="N47" s="429">
        <f t="shared" si="5"/>
        <v>0</v>
      </c>
      <c r="P47" s="17"/>
      <c r="Q47" s="17"/>
      <c r="R47" s="17"/>
    </row>
    <row r="48" spans="1:18" s="1" customFormat="1" ht="36.75" customHeight="1">
      <c r="A48" s="427"/>
      <c r="B48" s="732" t="s">
        <v>938</v>
      </c>
      <c r="C48" s="733"/>
      <c r="D48" s="733"/>
      <c r="E48" s="518" t="s">
        <v>1090</v>
      </c>
      <c r="F48" s="518" t="s">
        <v>1091</v>
      </c>
      <c r="G48" s="518" t="s">
        <v>1092</v>
      </c>
      <c r="H48" s="518" t="s">
        <v>1093</v>
      </c>
      <c r="I48" s="425">
        <f t="shared" si="4"/>
        <v>0</v>
      </c>
      <c r="J48" s="518" t="s">
        <v>1114</v>
      </c>
      <c r="K48" s="518" t="s">
        <v>1115</v>
      </c>
      <c r="L48" s="518" t="s">
        <v>1116</v>
      </c>
      <c r="M48" s="518" t="s">
        <v>1117</v>
      </c>
      <c r="N48" s="426">
        <f t="shared" si="5"/>
        <v>0</v>
      </c>
      <c r="P48" s="17"/>
      <c r="Q48" s="17"/>
      <c r="R48" s="17"/>
    </row>
    <row r="49" spans="1:18" s="1" customFormat="1" ht="36.75" customHeight="1" thickBot="1">
      <c r="B49" s="730" t="s">
        <v>947</v>
      </c>
      <c r="C49" s="731"/>
      <c r="D49" s="731"/>
      <c r="E49" s="519" t="s">
        <v>1094</v>
      </c>
      <c r="F49" s="519" t="s">
        <v>1095</v>
      </c>
      <c r="G49" s="519" t="s">
        <v>1096</v>
      </c>
      <c r="H49" s="519" t="s">
        <v>1097</v>
      </c>
      <c r="I49" s="430">
        <f t="shared" si="4"/>
        <v>0</v>
      </c>
      <c r="J49" s="519" t="s">
        <v>1118</v>
      </c>
      <c r="K49" s="519" t="s">
        <v>1119</v>
      </c>
      <c r="L49" s="519" t="s">
        <v>1120</v>
      </c>
      <c r="M49" s="519" t="s">
        <v>1121</v>
      </c>
      <c r="N49" s="431">
        <f t="shared" si="5"/>
        <v>0</v>
      </c>
      <c r="P49" s="84"/>
      <c r="Q49" s="17"/>
      <c r="R49" s="17"/>
    </row>
    <row r="50" spans="1:18" ht="19.5" customHeight="1">
      <c r="C50" s="345"/>
    </row>
    <row r="51" spans="1:18" ht="21.75" customHeight="1"/>
    <row r="52" spans="1:18" ht="30" customHeight="1">
      <c r="B52" s="670" t="s">
        <v>900</v>
      </c>
      <c r="C52" s="670"/>
      <c r="D52" s="670"/>
      <c r="E52" s="670"/>
      <c r="F52" s="670"/>
      <c r="G52" s="670"/>
      <c r="H52" s="670"/>
      <c r="I52" s="670"/>
      <c r="J52" s="670"/>
      <c r="K52" s="670"/>
    </row>
    <row r="53" spans="1:18" s="1" customFormat="1" ht="34.5" customHeight="1" thickBot="1">
      <c r="B53" s="509" t="s">
        <v>1073</v>
      </c>
    </row>
    <row r="54" spans="1:18" s="1" customFormat="1" ht="36.75" customHeight="1">
      <c r="B54" s="739" t="s">
        <v>948</v>
      </c>
      <c r="C54" s="740"/>
      <c r="D54" s="740"/>
      <c r="E54" s="743" t="s">
        <v>903</v>
      </c>
      <c r="F54" s="743"/>
      <c r="G54" s="743"/>
      <c r="H54" s="743"/>
      <c r="I54" s="744" t="s">
        <v>940</v>
      </c>
      <c r="J54" s="743" t="s">
        <v>150</v>
      </c>
      <c r="K54" s="743"/>
      <c r="L54" s="743"/>
      <c r="M54" s="743"/>
      <c r="N54" s="736" t="s">
        <v>941</v>
      </c>
    </row>
    <row r="55" spans="1:18" s="1" customFormat="1" ht="36.75" customHeight="1">
      <c r="B55" s="741"/>
      <c r="C55" s="742"/>
      <c r="D55" s="742"/>
      <c r="E55" s="738" t="s">
        <v>942</v>
      </c>
      <c r="F55" s="738"/>
      <c r="G55" s="738" t="s">
        <v>943</v>
      </c>
      <c r="H55" s="738"/>
      <c r="I55" s="745"/>
      <c r="J55" s="738" t="s">
        <v>944</v>
      </c>
      <c r="K55" s="738"/>
      <c r="L55" s="738" t="s">
        <v>945</v>
      </c>
      <c r="M55" s="738"/>
      <c r="N55" s="737"/>
    </row>
    <row r="56" spans="1:18" s="1" customFormat="1" ht="36.75" customHeight="1">
      <c r="B56" s="741"/>
      <c r="C56" s="742"/>
      <c r="D56" s="742"/>
      <c r="E56" s="532" t="s">
        <v>151</v>
      </c>
      <c r="F56" s="532" t="s">
        <v>946</v>
      </c>
      <c r="G56" s="532" t="s">
        <v>151</v>
      </c>
      <c r="H56" s="532" t="s">
        <v>946</v>
      </c>
      <c r="I56" s="745"/>
      <c r="J56" s="532" t="s">
        <v>151</v>
      </c>
      <c r="K56" s="532" t="s">
        <v>946</v>
      </c>
      <c r="L56" s="532" t="s">
        <v>151</v>
      </c>
      <c r="M56" s="532" t="s">
        <v>946</v>
      </c>
      <c r="N56" s="737"/>
    </row>
    <row r="57" spans="1:18" s="1" customFormat="1" ht="36.75" customHeight="1">
      <c r="B57" s="732" t="s">
        <v>74</v>
      </c>
      <c r="C57" s="733"/>
      <c r="D57" s="733"/>
      <c r="E57" s="516" t="s">
        <v>1074</v>
      </c>
      <c r="F57" s="516" t="s">
        <v>1075</v>
      </c>
      <c r="G57" s="516" t="s">
        <v>1076</v>
      </c>
      <c r="H57" s="516" t="s">
        <v>1077</v>
      </c>
      <c r="I57" s="425">
        <f t="shared" ref="I57:I62" si="6">SUM(E57:H57)</f>
        <v>0</v>
      </c>
      <c r="J57" s="516" t="s">
        <v>1098</v>
      </c>
      <c r="K57" s="516" t="s">
        <v>1099</v>
      </c>
      <c r="L57" s="516" t="s">
        <v>1100</v>
      </c>
      <c r="M57" s="516" t="s">
        <v>1101</v>
      </c>
      <c r="N57" s="426">
        <f t="shared" ref="N57:N62" si="7">SUM(J57:M57)</f>
        <v>0</v>
      </c>
    </row>
    <row r="58" spans="1:18" s="1" customFormat="1" ht="36.75" customHeight="1">
      <c r="A58" s="427"/>
      <c r="B58" s="732" t="s">
        <v>75</v>
      </c>
      <c r="C58" s="733"/>
      <c r="D58" s="733"/>
      <c r="E58" s="516" t="s">
        <v>1078</v>
      </c>
      <c r="F58" s="516" t="s">
        <v>1079</v>
      </c>
      <c r="G58" s="516" t="s">
        <v>1080</v>
      </c>
      <c r="H58" s="516" t="s">
        <v>1081</v>
      </c>
      <c r="I58" s="425">
        <f t="shared" si="6"/>
        <v>0</v>
      </c>
      <c r="J58" s="516" t="s">
        <v>1102</v>
      </c>
      <c r="K58" s="516" t="s">
        <v>1103</v>
      </c>
      <c r="L58" s="516" t="s">
        <v>1104</v>
      </c>
      <c r="M58" s="516" t="s">
        <v>1105</v>
      </c>
      <c r="N58" s="426">
        <f t="shared" si="7"/>
        <v>0</v>
      </c>
      <c r="P58" s="17"/>
      <c r="Q58" s="17"/>
      <c r="R58" s="17"/>
    </row>
    <row r="59" spans="1:18" s="1" customFormat="1" ht="36.75" customHeight="1">
      <c r="B59" s="732" t="s">
        <v>76</v>
      </c>
      <c r="C59" s="733"/>
      <c r="D59" s="733"/>
      <c r="E59" s="516" t="s">
        <v>1082</v>
      </c>
      <c r="F59" s="516" t="s">
        <v>1083</v>
      </c>
      <c r="G59" s="516" t="s">
        <v>1084</v>
      </c>
      <c r="H59" s="516" t="s">
        <v>1085</v>
      </c>
      <c r="I59" s="425">
        <f t="shared" si="6"/>
        <v>0</v>
      </c>
      <c r="J59" s="516" t="s">
        <v>1106</v>
      </c>
      <c r="K59" s="516" t="s">
        <v>1107</v>
      </c>
      <c r="L59" s="516" t="s">
        <v>1108</v>
      </c>
      <c r="M59" s="516" t="s">
        <v>1109</v>
      </c>
      <c r="N59" s="426">
        <f t="shared" si="7"/>
        <v>0</v>
      </c>
      <c r="P59" s="84"/>
      <c r="Q59" s="17"/>
      <c r="R59" s="17"/>
    </row>
    <row r="60" spans="1:18" s="1" customFormat="1" ht="36.75" customHeight="1">
      <c r="B60" s="734" t="s">
        <v>77</v>
      </c>
      <c r="C60" s="735"/>
      <c r="D60" s="735"/>
      <c r="E60" s="517" t="s">
        <v>1086</v>
      </c>
      <c r="F60" s="517" t="s">
        <v>1087</v>
      </c>
      <c r="G60" s="517" t="s">
        <v>1088</v>
      </c>
      <c r="H60" s="517" t="s">
        <v>1089</v>
      </c>
      <c r="I60" s="428">
        <f t="shared" si="6"/>
        <v>0</v>
      </c>
      <c r="J60" s="517" t="s">
        <v>1110</v>
      </c>
      <c r="K60" s="517" t="s">
        <v>1111</v>
      </c>
      <c r="L60" s="517" t="s">
        <v>1112</v>
      </c>
      <c r="M60" s="517" t="s">
        <v>1113</v>
      </c>
      <c r="N60" s="429">
        <f t="shared" si="7"/>
        <v>0</v>
      </c>
      <c r="P60" s="17"/>
      <c r="Q60" s="17"/>
      <c r="R60" s="17"/>
    </row>
    <row r="61" spans="1:18" s="1" customFormat="1" ht="36.75" customHeight="1">
      <c r="A61" s="427"/>
      <c r="B61" s="732" t="s">
        <v>938</v>
      </c>
      <c r="C61" s="733"/>
      <c r="D61" s="733"/>
      <c r="E61" s="518" t="s">
        <v>1090</v>
      </c>
      <c r="F61" s="518" t="s">
        <v>1091</v>
      </c>
      <c r="G61" s="518" t="s">
        <v>1092</v>
      </c>
      <c r="H61" s="518" t="s">
        <v>1093</v>
      </c>
      <c r="I61" s="425">
        <f t="shared" si="6"/>
        <v>0</v>
      </c>
      <c r="J61" s="518" t="s">
        <v>1114</v>
      </c>
      <c r="K61" s="518" t="s">
        <v>1115</v>
      </c>
      <c r="L61" s="518" t="s">
        <v>1116</v>
      </c>
      <c r="M61" s="518" t="s">
        <v>1117</v>
      </c>
      <c r="N61" s="426">
        <f t="shared" si="7"/>
        <v>0</v>
      </c>
      <c r="P61" s="17"/>
      <c r="Q61" s="17"/>
      <c r="R61" s="17"/>
    </row>
    <row r="62" spans="1:18" s="1" customFormat="1" ht="36.75" customHeight="1" thickBot="1">
      <c r="B62" s="730" t="s">
        <v>947</v>
      </c>
      <c r="C62" s="731"/>
      <c r="D62" s="731"/>
      <c r="E62" s="519" t="s">
        <v>1094</v>
      </c>
      <c r="F62" s="519" t="s">
        <v>1095</v>
      </c>
      <c r="G62" s="519" t="s">
        <v>1096</v>
      </c>
      <c r="H62" s="519" t="s">
        <v>1097</v>
      </c>
      <c r="I62" s="430">
        <f t="shared" si="6"/>
        <v>0</v>
      </c>
      <c r="J62" s="519" t="s">
        <v>1118</v>
      </c>
      <c r="K62" s="519" t="s">
        <v>1119</v>
      </c>
      <c r="L62" s="519" t="s">
        <v>1120</v>
      </c>
      <c r="M62" s="519" t="s">
        <v>1121</v>
      </c>
      <c r="N62" s="431">
        <f t="shared" si="7"/>
        <v>0</v>
      </c>
      <c r="P62" s="84"/>
      <c r="Q62" s="17"/>
      <c r="R62" s="17"/>
    </row>
  </sheetData>
  <sheetProtection selectLockedCells="1"/>
  <mergeCells count="59">
    <mergeCell ref="C21:H21"/>
    <mergeCell ref="B2:K2"/>
    <mergeCell ref="H3:K3"/>
    <mergeCell ref="B6:B7"/>
    <mergeCell ref="C6:E6"/>
    <mergeCell ref="F6:H6"/>
    <mergeCell ref="I6:K6"/>
    <mergeCell ref="C14:H14"/>
    <mergeCell ref="B16:B17"/>
    <mergeCell ref="C16:E16"/>
    <mergeCell ref="F16:H16"/>
    <mergeCell ref="I16:K16"/>
    <mergeCell ref="N28:N30"/>
    <mergeCell ref="E29:F29"/>
    <mergeCell ref="G29:H29"/>
    <mergeCell ref="J29:K29"/>
    <mergeCell ref="L29:M29"/>
    <mergeCell ref="B36:D36"/>
    <mergeCell ref="B28:D30"/>
    <mergeCell ref="E28:H28"/>
    <mergeCell ref="I28:I30"/>
    <mergeCell ref="J28:M28"/>
    <mergeCell ref="B31:D31"/>
    <mergeCell ref="B32:D32"/>
    <mergeCell ref="B33:D33"/>
    <mergeCell ref="B34:D34"/>
    <mergeCell ref="B35:D35"/>
    <mergeCell ref="N41:N43"/>
    <mergeCell ref="E42:F42"/>
    <mergeCell ref="G42:H42"/>
    <mergeCell ref="J42:K42"/>
    <mergeCell ref="L42:M42"/>
    <mergeCell ref="B39:K39"/>
    <mergeCell ref="B52:K52"/>
    <mergeCell ref="B54:D56"/>
    <mergeCell ref="E54:H54"/>
    <mergeCell ref="I54:I56"/>
    <mergeCell ref="J54:M54"/>
    <mergeCell ref="B49:D49"/>
    <mergeCell ref="B41:D43"/>
    <mergeCell ref="E41:H41"/>
    <mergeCell ref="I41:I43"/>
    <mergeCell ref="J41:M41"/>
    <mergeCell ref="B44:D44"/>
    <mergeCell ref="B45:D45"/>
    <mergeCell ref="B46:D46"/>
    <mergeCell ref="B47:D47"/>
    <mergeCell ref="B48:D48"/>
    <mergeCell ref="N54:N56"/>
    <mergeCell ref="E55:F55"/>
    <mergeCell ref="G55:H55"/>
    <mergeCell ref="J55:K55"/>
    <mergeCell ref="L55:M55"/>
    <mergeCell ref="B62:D62"/>
    <mergeCell ref="B57:D57"/>
    <mergeCell ref="B58:D58"/>
    <mergeCell ref="B59:D59"/>
    <mergeCell ref="B60:D60"/>
    <mergeCell ref="B61:D61"/>
  </mergeCells>
  <phoneticPr fontId="2"/>
  <printOptions horizontalCentered="1"/>
  <pageMargins left="0.6692913385826772" right="0.57999999999999996" top="1.22" bottom="0.98425196850393704" header="0.51181102362204722" footer="0.51181102362204722"/>
  <pageSetup paperSize="9" scale="5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23</vt:i4>
      </vt:variant>
      <vt:variant>
        <vt:lpstr>名前付き一覧</vt:lpstr>
      </vt:variant>
      <vt:variant>
        <vt:i4>93</vt:i4>
      </vt:variant>
    </vt:vector>
  </HeadingPairs>
  <TitlesOfParts>
    <vt:vector size="116" baseType="lpstr">
      <vt:lpstr>リスト</vt:lpstr>
      <vt:lpstr>施設情報</vt:lpstr>
      <vt:lpstr>債権者情報（最新情報を貼付）</vt:lpstr>
      <vt:lpstr>説明（入力箇所有　必ずお読みください）</vt:lpstr>
      <vt:lpstr>様式第４号</vt:lpstr>
      <vt:lpstr>別紙１</vt:lpstr>
      <vt:lpstr>別紙2</vt:lpstr>
      <vt:lpstr>別紙３</vt:lpstr>
      <vt:lpstr>別紙３ (2)</vt:lpstr>
      <vt:lpstr>別紙2 (2)</vt:lpstr>
      <vt:lpstr>別紙５【要入力】</vt:lpstr>
      <vt:lpstr>別紙５（２）【要入力】</vt:lpstr>
      <vt:lpstr>別紙５（３）【要入力】 </vt:lpstr>
      <vt:lpstr>別紙５（４）【要入力】 </vt:lpstr>
      <vt:lpstr>別紙５（５）【要入力】</vt:lpstr>
      <vt:lpstr>別紙６【要入力】</vt:lpstr>
      <vt:lpstr>別紙６（２）【要入力】</vt:lpstr>
      <vt:lpstr>別紙７【要入力】</vt:lpstr>
      <vt:lpstr>様式第１号★</vt:lpstr>
      <vt:lpstr>様式第６号★</vt:lpstr>
      <vt:lpstr>様式第１２号★</vt:lpstr>
      <vt:lpstr>様式第１４号★</vt:lpstr>
      <vt:lpstr>精算書★</vt:lpstr>
      <vt:lpstr>精算書★!Print_Area</vt:lpstr>
      <vt:lpstr>'説明（入力箇所有　必ずお読みください）'!Print_Area</vt:lpstr>
      <vt:lpstr>別紙１!Print_Area</vt:lpstr>
      <vt:lpstr>別紙2!Print_Area</vt:lpstr>
      <vt:lpstr>'別紙2 (2)'!Print_Area</vt:lpstr>
      <vt:lpstr>別紙３!Print_Area</vt:lpstr>
      <vt:lpstr>'別紙３ (2)'!Print_Area</vt:lpstr>
      <vt:lpstr>'別紙５（２）【要入力】'!Print_Area</vt:lpstr>
      <vt:lpstr>'別紙５（３）【要入力】 '!Print_Area</vt:lpstr>
      <vt:lpstr>'別紙５（４）【要入力】 '!Print_Area</vt:lpstr>
      <vt:lpstr>'別紙５（５）【要入力】'!Print_Area</vt:lpstr>
      <vt:lpstr>別紙５【要入力】!Print_Area</vt:lpstr>
      <vt:lpstr>'別紙６（２）【要入力】'!Print_Area</vt:lpstr>
      <vt:lpstr>別紙６【要入力】!Print_Area</vt:lpstr>
      <vt:lpstr>別紙７【要入力】!Print_Area</vt:lpstr>
      <vt:lpstr>様式第１２号★!Print_Area</vt:lpstr>
      <vt:lpstr>様式第１４号★!Print_Area</vt:lpstr>
      <vt:lpstr>様式第１号★!Print_Area</vt:lpstr>
      <vt:lpstr>様式第４号!Print_Area</vt:lpstr>
      <vt:lpstr>様式第６号★!Print_Area</vt:lpstr>
      <vt:lpstr>施設情報!Print_Titles</vt:lpstr>
      <vt:lpstr>稲毛区家庭的保育事業</vt:lpstr>
      <vt:lpstr>稲毛区企業主導型</vt:lpstr>
      <vt:lpstr>稲毛区給付型幼稚園</vt:lpstr>
      <vt:lpstr>稲毛区居宅訪問型保育事業</vt:lpstr>
      <vt:lpstr>稲毛区事業所内保育事業</vt:lpstr>
      <vt:lpstr>稲毛区小規模保育事業</vt:lpstr>
      <vt:lpstr>稲毛区地方裁量型認定こども園</vt:lpstr>
      <vt:lpstr>稲毛区保育ルーム</vt:lpstr>
      <vt:lpstr>稲毛区保育園</vt:lpstr>
      <vt:lpstr>稲毛区保育所型認定こども園</vt:lpstr>
      <vt:lpstr>稲毛区幼稚園型認定こども園</vt:lpstr>
      <vt:lpstr>稲毛区幼保連携型認定こども園</vt:lpstr>
      <vt:lpstr>花見川区家庭的保育事業</vt:lpstr>
      <vt:lpstr>花見川区企業主導型</vt:lpstr>
      <vt:lpstr>花見川区給付型幼稚園</vt:lpstr>
      <vt:lpstr>花見川区居宅訪問型保育事業</vt:lpstr>
      <vt:lpstr>花見川区事業所内保育事業</vt:lpstr>
      <vt:lpstr>花見川区小規模保育事業</vt:lpstr>
      <vt:lpstr>花見川区地方裁量型認定こども園</vt:lpstr>
      <vt:lpstr>花見川区保育ルーム</vt:lpstr>
      <vt:lpstr>花見川区保育園</vt:lpstr>
      <vt:lpstr>花見川区保育所型認定こども園</vt:lpstr>
      <vt:lpstr>花見川区幼稚園型認定こども園</vt:lpstr>
      <vt:lpstr>花見川区幼保連携型認定こども園</vt:lpstr>
      <vt:lpstr>若葉区家庭的保育事業</vt:lpstr>
      <vt:lpstr>若葉区企業主導型</vt:lpstr>
      <vt:lpstr>若葉区給付型幼稚園</vt:lpstr>
      <vt:lpstr>若葉区居宅訪問型保育事業</vt:lpstr>
      <vt:lpstr>若葉区事業所内保育事業</vt:lpstr>
      <vt:lpstr>若葉区小規模保育事業</vt:lpstr>
      <vt:lpstr>若葉区地方裁量型認定こども園</vt:lpstr>
      <vt:lpstr>若葉区保育ルーム</vt:lpstr>
      <vt:lpstr>若葉区保育園</vt:lpstr>
      <vt:lpstr>若葉区保育所型認定こども園</vt:lpstr>
      <vt:lpstr>若葉区幼稚園型認定こども園</vt:lpstr>
      <vt:lpstr>若葉区幼保連携型認定こども園</vt:lpstr>
      <vt:lpstr>中央区家庭的保育事業</vt:lpstr>
      <vt:lpstr>中央区企業主導型</vt:lpstr>
      <vt:lpstr>中央区給付型幼稚園</vt:lpstr>
      <vt:lpstr>中央区居宅訪問型保育事業</vt:lpstr>
      <vt:lpstr>中央区事業所内保育事業</vt:lpstr>
      <vt:lpstr>中央区小規模保育事業</vt:lpstr>
      <vt:lpstr>中央区地方裁量型認定こども園</vt:lpstr>
      <vt:lpstr>中央区保育ルーム</vt:lpstr>
      <vt:lpstr>中央区保育園</vt:lpstr>
      <vt:lpstr>中央区保育所型認定こども園</vt:lpstr>
      <vt:lpstr>中央区幼稚園型認定こども園</vt:lpstr>
      <vt:lpstr>中央区幼保連携型認定こども園</vt:lpstr>
      <vt:lpstr>美浜区家庭的保育事業</vt:lpstr>
      <vt:lpstr>美浜区企業主導型</vt:lpstr>
      <vt:lpstr>美浜区給付型幼稚園</vt:lpstr>
      <vt:lpstr>美浜区居宅訪問型保育事業</vt:lpstr>
      <vt:lpstr>美浜区事業所内保育事業</vt:lpstr>
      <vt:lpstr>美浜区小規模保育事業</vt:lpstr>
      <vt:lpstr>美浜区地方裁量型認定こども園</vt:lpstr>
      <vt:lpstr>美浜区保育ルーム</vt:lpstr>
      <vt:lpstr>美浜区保育園</vt:lpstr>
      <vt:lpstr>美浜区保育所型認定こども園</vt:lpstr>
      <vt:lpstr>美浜区幼稚園型認定こども園</vt:lpstr>
      <vt:lpstr>美浜区幼保連携型認定こども園</vt:lpstr>
      <vt:lpstr>緑区家庭的保育事業</vt:lpstr>
      <vt:lpstr>緑区企業主導型</vt:lpstr>
      <vt:lpstr>緑区給付型幼稚園</vt:lpstr>
      <vt:lpstr>緑区居宅訪問型保育事業</vt:lpstr>
      <vt:lpstr>緑区事業所内保育事業</vt:lpstr>
      <vt:lpstr>緑区小規模保育事業</vt:lpstr>
      <vt:lpstr>緑区地方裁量型認定こども園</vt:lpstr>
      <vt:lpstr>緑区保育ルーム</vt:lpstr>
      <vt:lpstr>緑区保育園</vt:lpstr>
      <vt:lpstr>緑区保育所型認定こども園</vt:lpstr>
      <vt:lpstr>緑区幼稚園型認定こども園</vt:lpstr>
      <vt:lpstr>緑区幼保連携型認定こども園</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渡辺　光貴</dc:creator>
  <cp:lastModifiedBy>笹本　圭介</cp:lastModifiedBy>
  <cp:lastPrinted>2024-02-02T07:02:15Z</cp:lastPrinted>
  <dcterms:created xsi:type="dcterms:W3CDTF">2018-12-13T00:48:29Z</dcterms:created>
  <dcterms:modified xsi:type="dcterms:W3CDTF">2024-02-21T02:00:44Z</dcterms:modified>
</cp:coreProperties>
</file>